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troop_0" sheetId="4" r:id="rId7"/>
    <sheet state="visible" name="Stroop_0.03" sheetId="5" r:id="rId8"/>
    <sheet state="visible" name="Stroop_0.07" sheetId="6" r:id="rId9"/>
    <sheet state="visible" name="Switching_0" sheetId="7" r:id="rId10"/>
    <sheet state="visible" name="Switching_0.03" sheetId="8" r:id="rId11"/>
    <sheet state="visible" name="Switching_0.07" sheetId="9" r:id="rId12"/>
    <sheet state="visible" name="Wcst_0" sheetId="10" r:id="rId13"/>
    <sheet state="visible" name="Wcst_0.03" sheetId="11" r:id="rId14"/>
    <sheet state="visible" name="Wcst_0.07" sheetId="12" r:id="rId15"/>
    <sheet state="visible" name="Sart_0" sheetId="13" r:id="rId16"/>
    <sheet state="visible" name="Sart_0.03" sheetId="14" r:id="rId17"/>
    <sheet state="visible" name="Sart_0.07" sheetId="15" r:id="rId18"/>
  </sheets>
  <definedNames/>
  <calcPr/>
  <extLst>
    <ext uri="GoogleSheetsCustomDataVersion1">
      <go:sheetsCustomData xmlns:go="http://customooxmlschemas.google.com/" r:id="rId19" roundtripDataSignature="AMtx7mhWRNS5jYfQke1SZSVLps5/F6edoA=="/>
    </ext>
  </extLst>
</workbook>
</file>

<file path=xl/sharedStrings.xml><?xml version="1.0" encoding="utf-8"?>
<sst xmlns="http://schemas.openxmlformats.org/spreadsheetml/2006/main" count="2748" uniqueCount="101">
  <si>
    <t>P011_1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</si>
  <si>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</si>
  <si>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</si>
  <si>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</si>
  <si>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</si>
  <si>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</si>
  <si>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</si>
  <si>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</si>
  <si>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</si>
  <si>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</si>
  <si>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</si>
  <si>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</si>
  <si>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number</t>
  </si>
  <si>
    <t>correct</t>
  </si>
  <si>
    <t>wrong</t>
  </si>
  <si>
    <t>sum</t>
  </si>
  <si>
    <t>median</t>
  </si>
  <si>
    <t>min</t>
  </si>
  <si>
    <t>max</t>
  </si>
  <si>
    <t>std</t>
  </si>
  <si>
    <t>condition 1</t>
  </si>
  <si>
    <t>condition 0</t>
  </si>
  <si>
    <t>P011_2</t>
  </si>
  <si>
    <t>mean</t>
  </si>
  <si>
    <t>P011_3</t>
  </si>
  <si>
    <t>TOTAL</t>
  </si>
  <si>
    <t>trial</t>
  </si>
  <si>
    <t>error rate</t>
  </si>
  <si>
    <t>P011_4</t>
  </si>
  <si>
    <t>P011_5</t>
  </si>
  <si>
    <t>P011_6</t>
  </si>
  <si>
    <t>P011_7</t>
  </si>
  <si>
    <t>P011_8</t>
  </si>
  <si>
    <t>P011_9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</si>
  <si>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</si>
  <si>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</si>
  <si>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</si>
  <si>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</si>
  <si>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</si>
  <si>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</si>
  <si>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</si>
  <si>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name of word</t>
  </si>
  <si>
    <t>color word is printed in</t>
  </si>
  <si>
    <t>Stroop color match (1=compatible, 0=incompatible)</t>
  </si>
  <si>
    <t>tablerow number</t>
  </si>
  <si>
    <t>the pressed key number</t>
  </si>
  <si>
    <t>Status (1=correct, 2=wrong, 3=timeout)</t>
  </si>
  <si>
    <t>Response time (milliseconds)</t>
  </si>
  <si>
    <t>green</t>
  </si>
  <si>
    <t>red</t>
  </si>
  <si>
    <t>yellow</t>
  </si>
  <si>
    <t>blue</t>
  </si>
  <si>
    <t>corret</t>
  </si>
  <si>
    <t xml:space="preserve"> 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</si>
  <si>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</si>
  <si>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</si>
  <si>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</si>
  <si>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</si>
  <si>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Taskswitching</t>
  </si>
  <si>
    <t>(1=repeat, 2=switch)</t>
  </si>
  <si>
    <t>trainingblock</t>
  </si>
  <si>
    <t>color</t>
  </si>
  <si>
    <t>congruent</t>
  </si>
  <si>
    <t>left</t>
  </si>
  <si>
    <t>shape</t>
  </si>
  <si>
    <t>incongruent</t>
  </si>
  <si>
    <t>right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</si>
  <si>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</si>
  <si>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</si>
  <si>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</si>
  <si>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</si>
  <si>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</si>
  <si>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</si>
  <si>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the card shown</t>
  </si>
  <si>
    <t>the card that should be clicked of the top four on screen</t>
  </si>
  <si>
    <t>the card that would be clicked if the participant is persevering</t>
  </si>
  <si>
    <t>the trial in a sequence</t>
  </si>
  <si>
    <t>name of the task</t>
  </si>
  <si>
    <t>detailed card description:shape</t>
  </si>
  <si>
    <t>detailed card description: number of symbols on the card</t>
  </si>
  <si>
    <t>detailed card description: color</t>
  </si>
  <si>
    <t>Reaction time in milliseconds</t>
  </si>
  <si>
    <t>Status</t>
  </si>
  <si>
    <t>the card that was actually clicked</t>
  </si>
  <si>
    <t>If 1, this trial was an error (otherwise 0)</t>
  </si>
  <si>
    <t>If 1, this trial was a perseveration error (otherwise 0)</t>
  </si>
  <si>
    <t>If 1, this trial was not a perseveration error (otherwise 0)</t>
  </si>
  <si>
    <t>star</t>
  </si>
  <si>
    <t>triangle</t>
  </si>
  <si>
    <t>circle</t>
  </si>
  <si>
    <t>cross</t>
  </si>
  <si>
    <t>all_data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</si>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</sst>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4">
    <font>
      <sz val="10.0"/>
      <color rgb="FF000000"/>
      <name val="Arial"/>
    </font>
    <font>
      <color theme="1"/>
      <name val="Arial"/>
    </font>
    <font>
      <b/>
      <sz val="10.0"/>
      <color theme="1"/>
      <name val="Arial"/>
    </font>
    <font/>
    <font>
      <b/>
      <color theme="1"/>
      <name val="Arial"/>
    </font>
    <font>
      <sz val="11.0"/>
      <color rgb="FF000000"/>
      <name val="&quot;courier new&quot;"/>
    </font>
    <font>
      <sz val="12.0"/>
      <color rgb="FF000000"/>
      <name val="Calibri"/>
    </font>
    <font>
      <sz val="11.0"/>
      <color rgb="FF000000"/>
      <name val="Inconsolata"/>
    </font>
    <font>
      <sz val="11.0"/>
      <color rgb="FF000000"/>
      <name val="&quot;맑은 고딕&quot;"/>
    </font>
    <font>
      <sz val="11.0"/>
      <color theme="1"/>
      <name val="Calibri"/>
    </font>
    <font>
      <sz val="10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0" fillId="4" fontId="5" numFmtId="0" xfId="0" applyAlignment="1" applyFont="1">
      <alignment horizontal="left" shrinkToFit="0" wrapText="1"/>
    </xf>
    <xf borderId="5" fillId="0" fontId="1" numFmtId="0" xfId="0" applyBorder="1" applyFont="1"/>
    <xf borderId="0" fillId="0" fontId="6" numFmtId="0" xfId="0" applyAlignment="1" applyFont="1">
      <alignment horizontal="right" shrinkToFit="0" vertical="bottom" wrapText="0"/>
    </xf>
    <xf borderId="6" fillId="0" fontId="1" numFmtId="0" xfId="0" applyBorder="1" applyFont="1"/>
    <xf borderId="7" fillId="0" fontId="1" numFmtId="0" xfId="0" applyBorder="1" applyFont="1"/>
    <xf borderId="4" fillId="0" fontId="1" numFmtId="0" xfId="0" applyAlignment="1" applyBorder="1" applyFont="1">
      <alignment vertical="bottom"/>
    </xf>
    <xf borderId="0" fillId="0" fontId="1" numFmtId="164" xfId="0" applyFont="1" applyNumberFormat="1"/>
    <xf borderId="0" fillId="4" fontId="7" numFmtId="0" xfId="0" applyFont="1"/>
    <xf borderId="0" fillId="0" fontId="1" numFmtId="0" xfId="0" applyAlignment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1" fillId="2" fontId="4" numFmtId="0" xfId="0" applyAlignment="1" applyBorder="1" applyFont="1">
      <alignment horizontal="center"/>
    </xf>
    <xf borderId="6" fillId="5" fontId="1" numFmtId="0" xfId="0" applyBorder="1" applyFill="1" applyFont="1"/>
    <xf borderId="6" fillId="6" fontId="1" numFmtId="0" xfId="0" applyBorder="1" applyFill="1" applyFont="1"/>
    <xf borderId="6" fillId="7" fontId="1" numFmtId="0" xfId="0" applyBorder="1" applyFill="1" applyFont="1"/>
    <xf borderId="7" fillId="7" fontId="1" numFmtId="0" xfId="0" applyBorder="1" applyFont="1"/>
    <xf borderId="7" fillId="6" fontId="1" numFmtId="0" xfId="0" applyBorder="1" applyFont="1"/>
    <xf borderId="1" fillId="2" fontId="4" numFmtId="0" xfId="0" applyAlignment="1" applyBorder="1" applyFont="1">
      <alignment horizontal="center" readingOrder="0"/>
    </xf>
    <xf borderId="6" fillId="4" fontId="1" numFmtId="0" xfId="0" applyBorder="1" applyFont="1"/>
    <xf borderId="7" fillId="5" fontId="1" numFmtId="0" xfId="0" applyBorder="1" applyFont="1"/>
    <xf borderId="4" fillId="0" fontId="4" numFmtId="0" xfId="0" applyAlignment="1" applyBorder="1" applyFont="1">
      <alignment horizontal="center"/>
    </xf>
    <xf borderId="4" fillId="8" fontId="4" numFmtId="0" xfId="0" applyAlignment="1" applyBorder="1" applyFill="1" applyFont="1">
      <alignment horizontal="center"/>
    </xf>
    <xf borderId="4" fillId="0" fontId="4" numFmtId="0" xfId="0" applyBorder="1" applyFont="1"/>
    <xf borderId="4" fillId="0" fontId="1" numFmtId="0" xfId="0" applyBorder="1" applyFont="1"/>
    <xf borderId="4" fillId="8" fontId="1" numFmtId="0" xfId="0" applyBorder="1" applyFont="1"/>
    <xf borderId="1" fillId="2" fontId="2" numFmtId="0" xfId="0" applyAlignment="1" applyBorder="1" applyFont="1">
      <alignment horizontal="center"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shrinkToFit="0" wrapText="0"/>
    </xf>
    <xf borderId="6" fillId="5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6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7" fillId="7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6" fillId="0" fontId="1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horizontal="right" readingOrder="0" vertical="bottom"/>
    </xf>
    <xf borderId="0" fillId="2" fontId="4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5" fillId="0" fontId="1" numFmtId="0" xfId="0" applyAlignment="1" applyBorder="1" applyFont="1">
      <alignment horizontal="right" readingOrder="0" vertical="bottom"/>
    </xf>
    <xf borderId="5" fillId="5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4" fillId="2" fontId="4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0" fillId="0" fontId="9" numFmtId="0" xfId="0" applyFont="1"/>
    <xf borderId="5" fillId="0" fontId="10" numFmtId="0" xfId="0" applyBorder="1" applyFont="1"/>
    <xf borderId="5" fillId="0" fontId="10" numFmtId="0" xfId="0" applyAlignment="1" applyBorder="1" applyFont="1">
      <alignment horizontal="right"/>
    </xf>
    <xf borderId="5" fillId="6" fontId="10" numFmtId="0" xfId="0" applyAlignment="1" applyBorder="1" applyFont="1">
      <alignment horizontal="right"/>
    </xf>
    <xf borderId="0" fillId="0" fontId="11" numFmtId="0" xfId="0" applyFont="1"/>
    <xf borderId="6" fillId="0" fontId="10" numFmtId="0" xfId="0" applyBorder="1" applyFont="1"/>
    <xf borderId="6" fillId="0" fontId="10" numFmtId="0" xfId="0" applyAlignment="1" applyBorder="1" applyFont="1">
      <alignment horizontal="right"/>
    </xf>
    <xf borderId="6" fillId="6" fontId="10" numFmtId="0" xfId="0" applyAlignment="1" applyBorder="1" applyFont="1">
      <alignment horizontal="right"/>
    </xf>
    <xf borderId="7" fillId="0" fontId="10" numFmtId="0" xfId="0" applyBorder="1" applyFont="1"/>
    <xf borderId="7" fillId="0" fontId="12" numFmtId="0" xfId="0" applyAlignment="1" applyBorder="1" applyFont="1">
      <alignment horizontal="right"/>
    </xf>
    <xf borderId="7" fillId="0" fontId="10" numFmtId="0" xfId="0" applyAlignment="1" applyBorder="1" applyFont="1">
      <alignment horizontal="right"/>
    </xf>
    <xf borderId="7" fillId="6" fontId="10" numFmtId="0" xfId="0" applyAlignment="1" applyBorder="1" applyFont="1">
      <alignment horizontal="right"/>
    </xf>
    <xf borderId="0" fillId="0" fontId="4" numFmtId="0" xfId="0" applyAlignment="1" applyFont="1">
      <alignment horizontal="center" vertical="bottom"/>
    </xf>
    <xf borderId="4" fillId="0" fontId="1" numFmtId="0" xfId="0" applyAlignment="1" applyBorder="1" applyFont="1">
      <alignment horizontal="right" readingOrder="0" vertical="bottom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readingOrder="0"/>
    </xf>
    <xf borderId="7" fillId="0" fontId="12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9" numFmtId="0" xfId="0" applyAlignment="1" applyBorder="1" applyFont="1">
      <alignment shrinkToFit="0" wrapText="0"/>
    </xf>
    <xf borderId="4" fillId="0" fontId="9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shrinkToFit="0" wrapText="0"/>
    </xf>
    <xf borderId="5" fillId="0" fontId="9" numFmtId="0" xfId="0" applyBorder="1" applyFont="1"/>
    <xf borderId="5" fillId="0" fontId="9" numFmtId="0" xfId="0" applyAlignment="1" applyBorder="1" applyFont="1">
      <alignment horizontal="right"/>
    </xf>
    <xf borderId="5" fillId="6" fontId="9" numFmtId="0" xfId="0" applyAlignment="1" applyBorder="1" applyFont="1">
      <alignment horizontal="right"/>
    </xf>
    <xf borderId="6" fillId="0" fontId="9" numFmtId="0" xfId="0" applyBorder="1" applyFont="1"/>
    <xf borderId="6" fillId="0" fontId="9" numFmtId="0" xfId="0" applyAlignment="1" applyBorder="1" applyFont="1">
      <alignment horizontal="right"/>
    </xf>
    <xf borderId="6" fillId="6" fontId="9" numFmtId="0" xfId="0" applyAlignment="1" applyBorder="1" applyFont="1">
      <alignment horizontal="right"/>
    </xf>
    <xf borderId="6" fillId="0" fontId="11" numFmtId="0" xfId="0" applyBorder="1" applyFont="1"/>
    <xf borderId="7" fillId="0" fontId="9" numFmtId="0" xfId="0" applyBorder="1" applyFont="1"/>
    <xf borderId="7" fillId="0" fontId="9" numFmtId="0" xfId="0" applyAlignment="1" applyBorder="1" applyFont="1">
      <alignment horizontal="right"/>
    </xf>
    <xf borderId="7" fillId="6" fontId="9" numFmtId="0" xfId="0" applyAlignment="1" applyBorder="1" applyFont="1">
      <alignment horizontal="right"/>
    </xf>
    <xf borderId="4" fillId="4" fontId="1" numFmtId="0" xfId="0" applyBorder="1" applyFont="1"/>
    <xf borderId="4" fillId="4" fontId="7" numFmtId="0" xfId="0" applyBorder="1" applyFont="1"/>
    <xf borderId="4" fillId="4" fontId="7" numFmtId="0" xfId="0" applyAlignment="1" applyBorder="1" applyFont="1">
      <alignment vertical="bottom"/>
    </xf>
    <xf borderId="4" fillId="8" fontId="7" numFmtId="0" xfId="0" applyBorder="1" applyFont="1"/>
    <xf borderId="4" fillId="4" fontId="7" numFmtId="0" xfId="0" applyAlignment="1" applyBorder="1" applyFont="1">
      <alignment horizontal="right" vertical="bottom"/>
    </xf>
    <xf borderId="5" fillId="0" fontId="9" numFmtId="0" xfId="0" applyAlignment="1" applyBorder="1" applyFont="1">
      <alignment readingOrder="0"/>
    </xf>
    <xf borderId="5" fillId="0" fontId="9" numFmtId="0" xfId="0" applyAlignment="1" applyBorder="1" applyFont="1">
      <alignment horizontal="right" readingOrder="0"/>
    </xf>
    <xf borderId="5" fillId="6" fontId="9" numFmtId="0" xfId="0" applyAlignment="1" applyBorder="1" applyFont="1">
      <alignment horizontal="right" readingOrder="0"/>
    </xf>
    <xf borderId="6" fillId="0" fontId="9" numFmtId="0" xfId="0" applyAlignment="1" applyBorder="1" applyFont="1">
      <alignment readingOrder="0"/>
    </xf>
    <xf borderId="6" fillId="0" fontId="9" numFmtId="0" xfId="0" applyAlignment="1" applyBorder="1" applyFont="1">
      <alignment horizontal="right" readingOrder="0"/>
    </xf>
    <xf borderId="6" fillId="6" fontId="9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7" fillId="0" fontId="9" numFmtId="0" xfId="0" applyAlignment="1" applyBorder="1" applyFont="1">
      <alignment horizontal="right" readingOrder="0"/>
    </xf>
    <xf borderId="7" fillId="6" fontId="9" numFmtId="0" xfId="0" applyAlignment="1" applyBorder="1" applyFont="1">
      <alignment horizontal="right" readingOrder="0"/>
    </xf>
    <xf borderId="1" fillId="2" fontId="4" numFmtId="0" xfId="0" applyAlignment="1" applyBorder="1" applyFont="1">
      <alignment horizontal="center" readingOrder="0" vertical="bottom"/>
    </xf>
    <xf borderId="4" fillId="0" fontId="13" numFmtId="0" xfId="0" applyAlignment="1" applyBorder="1" applyFont="1">
      <alignment horizontal="center"/>
    </xf>
    <xf borderId="4" fillId="3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 shrinkToFit="0" wrapText="0"/>
    </xf>
    <xf borderId="4" fillId="9" fontId="4" numFmtId="0" xfId="0" applyAlignment="1" applyBorder="1" applyFill="1" applyFont="1">
      <alignment horizontal="center"/>
    </xf>
    <xf borderId="4" fillId="9" fontId="1" numFmtId="0" xfId="0" applyBorder="1" applyFont="1"/>
    <xf borderId="0" fillId="9" fontId="1" numFmtId="0" xfId="0" applyFont="1"/>
    <xf borderId="4" fillId="0" fontId="2" numFmtId="0" xfId="0" applyAlignment="1" applyBorder="1" applyFont="1">
      <alignment horizontal="center"/>
    </xf>
    <xf borderId="4" fillId="3" fontId="4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5" fillId="6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6" fillId="6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7" fillId="6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readingOrder="0" vertical="bottom"/>
    </xf>
    <xf borderId="5" fillId="6" fontId="1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 vertical="bottom"/>
    </xf>
    <xf borderId="6" fillId="6" fontId="1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vertical="bottom"/>
    </xf>
    <xf borderId="7" fillId="6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 ht="15.75" customHeight="1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customHeight="1">
      <c r="A3" s="5">
        <v>1.0</v>
      </c>
      <c r="B3" s="10">
        <v>1.0</v>
      </c>
      <c r="C3" s="11">
        <v>0.0</v>
      </c>
      <c r="D3" s="11">
        <v>1.0</v>
      </c>
      <c r="E3" s="11">
        <v>0.0</v>
      </c>
      <c r="F3" s="11">
        <v>0.0</v>
      </c>
      <c r="G3" s="11">
        <v>0.0</v>
      </c>
      <c r="H3" s="11">
        <v>3000.0</v>
      </c>
      <c r="I3" s="11">
        <v>3.0</v>
      </c>
      <c r="J3" s="11">
        <v>9.0</v>
      </c>
      <c r="K3" s="11">
        <v>9.0</v>
      </c>
      <c r="L3" s="11">
        <v>0.0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AK3" s="5"/>
      <c r="AL3" s="5"/>
      <c r="AM3" s="5"/>
      <c r="AN3" s="5"/>
      <c r="AO3" s="5"/>
      <c r="AP3" s="5"/>
      <c r="AQ3" s="5"/>
      <c r="AR3" s="5"/>
      <c r="AS3" s="5"/>
    </row>
    <row r="4" ht="15.75" customHeight="1">
      <c r="A4" s="5">
        <v>1.0</v>
      </c>
      <c r="B4" s="12">
        <v>2.0</v>
      </c>
      <c r="C4" s="11">
        <v>0.0</v>
      </c>
      <c r="D4" s="11">
        <v>1.0</v>
      </c>
      <c r="E4" s="11">
        <v>0.0</v>
      </c>
      <c r="F4" s="11">
        <v>0.0</v>
      </c>
      <c r="G4" s="11">
        <v>0.0</v>
      </c>
      <c r="H4" s="11">
        <v>3000.0</v>
      </c>
      <c r="I4" s="11">
        <v>1.0</v>
      </c>
      <c r="J4" s="11">
        <v>6.0</v>
      </c>
      <c r="K4" s="11">
        <v>6.0</v>
      </c>
      <c r="L4" s="11">
        <v>9.0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AK4" s="5"/>
      <c r="AL4" s="5"/>
      <c r="AM4" s="5"/>
      <c r="AN4" s="5"/>
      <c r="AO4" s="5"/>
      <c r="AP4" s="5"/>
      <c r="AQ4" s="5"/>
      <c r="AR4" s="5"/>
      <c r="AS4" s="5"/>
    </row>
    <row r="5" ht="15.75" customHeight="1">
      <c r="A5" s="5">
        <v>1.0</v>
      </c>
      <c r="B5" s="12">
        <v>3.0</v>
      </c>
      <c r="C5" s="11">
        <v>0.0</v>
      </c>
      <c r="D5" s="11">
        <v>1.0</v>
      </c>
      <c r="E5" s="11">
        <v>0.0</v>
      </c>
      <c r="F5" s="11">
        <v>0.0</v>
      </c>
      <c r="G5" s="11">
        <v>0.0</v>
      </c>
      <c r="H5" s="11">
        <v>3000.0</v>
      </c>
      <c r="I5" s="11">
        <v>3.0</v>
      </c>
      <c r="J5" s="11">
        <v>6.0</v>
      </c>
      <c r="K5" s="11">
        <v>6.0</v>
      </c>
      <c r="L5" s="11">
        <v>6.0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AK5" s="5"/>
      <c r="AL5" s="5"/>
      <c r="AM5" s="5"/>
      <c r="AN5" s="5"/>
      <c r="AO5" s="5"/>
      <c r="AP5" s="5"/>
      <c r="AQ5" s="5"/>
      <c r="AR5" s="5"/>
      <c r="AS5" s="5"/>
    </row>
    <row r="6" ht="15.75" customHeight="1">
      <c r="A6" s="5">
        <v>1.0</v>
      </c>
      <c r="B6" s="12">
        <v>4.0</v>
      </c>
      <c r="C6" s="11">
        <v>1.0</v>
      </c>
      <c r="D6" s="11">
        <v>1.0</v>
      </c>
      <c r="E6" s="11">
        <v>1.0</v>
      </c>
      <c r="F6" s="11">
        <v>0.0</v>
      </c>
      <c r="G6" s="11">
        <v>0.0</v>
      </c>
      <c r="H6" s="11">
        <v>706.0</v>
      </c>
      <c r="I6" s="11">
        <v>1.0</v>
      </c>
      <c r="J6" s="11">
        <v>6.0</v>
      </c>
      <c r="K6" s="11">
        <v>6.0</v>
      </c>
      <c r="L6" s="11">
        <v>6.0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AK6" s="5"/>
      <c r="AO6" s="5"/>
      <c r="AP6" s="5"/>
      <c r="AQ6" s="5"/>
      <c r="AR6" s="5"/>
      <c r="AS6" s="5"/>
    </row>
    <row r="7" ht="15.75" customHeight="1">
      <c r="B7" s="12">
        <v>5.0</v>
      </c>
      <c r="C7" s="11">
        <v>0.0</v>
      </c>
      <c r="D7" s="11">
        <v>1.0</v>
      </c>
      <c r="E7" s="11">
        <v>0.0</v>
      </c>
      <c r="F7" s="11">
        <v>0.0</v>
      </c>
      <c r="G7" s="11">
        <v>0.0</v>
      </c>
      <c r="H7" s="11">
        <v>3000.0</v>
      </c>
      <c r="I7" s="11">
        <v>2.0</v>
      </c>
      <c r="J7" s="11">
        <v>14.0</v>
      </c>
      <c r="K7" s="11">
        <v>14.0</v>
      </c>
      <c r="L7" s="11">
        <v>6.0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AK7" s="5"/>
      <c r="AO7" s="5"/>
      <c r="AP7" s="5"/>
      <c r="AQ7" s="5"/>
      <c r="AR7" s="5"/>
      <c r="AS7" s="5"/>
    </row>
    <row r="8" ht="15.75" customHeight="1">
      <c r="B8" s="12">
        <v>6.0</v>
      </c>
      <c r="C8" s="11">
        <v>1.0</v>
      </c>
      <c r="D8" s="11">
        <v>1.0</v>
      </c>
      <c r="E8" s="11">
        <v>1.0</v>
      </c>
      <c r="F8" s="11">
        <v>0.0</v>
      </c>
      <c r="G8" s="11">
        <v>0.0</v>
      </c>
      <c r="H8" s="11">
        <v>474.0</v>
      </c>
      <c r="I8" s="11">
        <v>1.0</v>
      </c>
      <c r="J8" s="11">
        <v>6.0</v>
      </c>
      <c r="K8" s="11">
        <v>6.0</v>
      </c>
      <c r="L8" s="11">
        <v>14.0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AK8" s="5"/>
      <c r="AO8" s="5"/>
      <c r="AP8" s="5"/>
      <c r="AQ8" s="5"/>
      <c r="AR8" s="5"/>
      <c r="AS8" s="5"/>
    </row>
    <row r="9" ht="15.75" customHeight="1">
      <c r="B9" s="12">
        <v>7.0</v>
      </c>
      <c r="C9" s="11">
        <v>0.0</v>
      </c>
      <c r="D9" s="11">
        <v>1.0</v>
      </c>
      <c r="E9" s="11">
        <v>0.0</v>
      </c>
      <c r="F9" s="11">
        <v>0.0</v>
      </c>
      <c r="G9" s="11">
        <v>0.0</v>
      </c>
      <c r="H9" s="11">
        <v>3000.0</v>
      </c>
      <c r="I9" s="11">
        <v>2.0</v>
      </c>
      <c r="J9" s="11">
        <v>1.0</v>
      </c>
      <c r="K9" s="11">
        <v>1.0</v>
      </c>
      <c r="L9" s="11">
        <v>6.0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AK9" s="5"/>
      <c r="AO9" s="5"/>
      <c r="AP9" s="5"/>
      <c r="AQ9" s="5"/>
      <c r="AR9" s="5"/>
      <c r="AS9" s="5"/>
    </row>
    <row r="10" ht="15.75" customHeight="1">
      <c r="B10" s="12">
        <v>8.0</v>
      </c>
      <c r="C10" s="11">
        <v>0.0</v>
      </c>
      <c r="D10" s="11">
        <v>1.0</v>
      </c>
      <c r="E10" s="11">
        <v>0.0</v>
      </c>
      <c r="F10" s="11">
        <v>0.0</v>
      </c>
      <c r="G10" s="11">
        <v>0.0</v>
      </c>
      <c r="H10" s="11">
        <v>3000.0</v>
      </c>
      <c r="I10" s="11">
        <v>3.0</v>
      </c>
      <c r="J10" s="11">
        <v>14.0</v>
      </c>
      <c r="K10" s="11">
        <v>14.0</v>
      </c>
      <c r="L10" s="11">
        <v>1.0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AK10" s="5"/>
      <c r="AO10" s="5"/>
      <c r="AP10" s="5"/>
      <c r="AQ10" s="5"/>
      <c r="AR10" s="5"/>
      <c r="AS10" s="5"/>
    </row>
    <row r="11" ht="15.75" customHeight="1">
      <c r="B11" s="12">
        <v>9.0</v>
      </c>
      <c r="C11" s="11">
        <v>0.0</v>
      </c>
      <c r="D11" s="11">
        <v>1.0</v>
      </c>
      <c r="E11" s="11">
        <v>0.0</v>
      </c>
      <c r="F11" s="11">
        <v>0.0</v>
      </c>
      <c r="G11" s="11">
        <v>0.0</v>
      </c>
      <c r="H11" s="11">
        <v>3000.0</v>
      </c>
      <c r="I11" s="11">
        <v>2.0</v>
      </c>
      <c r="J11" s="11">
        <v>12.0</v>
      </c>
      <c r="K11" s="11">
        <v>12.0</v>
      </c>
      <c r="L11" s="11">
        <v>14.0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AK11" s="5"/>
      <c r="AO11" s="5"/>
      <c r="AP11" s="5"/>
      <c r="AQ11" s="5"/>
      <c r="AR11" s="5"/>
      <c r="AS11" s="5"/>
    </row>
    <row r="12" ht="15.75" customHeight="1">
      <c r="B12" s="12">
        <v>10.0</v>
      </c>
      <c r="C12" s="11">
        <v>1.0</v>
      </c>
      <c r="D12" s="11">
        <v>1.0</v>
      </c>
      <c r="E12" s="11">
        <v>1.0</v>
      </c>
      <c r="F12" s="11">
        <v>0.0</v>
      </c>
      <c r="G12" s="11">
        <v>0.0</v>
      </c>
      <c r="H12" s="11">
        <v>388.0</v>
      </c>
      <c r="I12" s="11">
        <v>1.0</v>
      </c>
      <c r="J12" s="11">
        <v>14.0</v>
      </c>
      <c r="K12" s="11">
        <v>14.0</v>
      </c>
      <c r="L12" s="11">
        <v>12.0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AK12" s="5"/>
      <c r="AO12" s="5"/>
      <c r="AP12" s="5"/>
      <c r="AQ12" s="5"/>
      <c r="AR12" s="5"/>
      <c r="AS12" s="5"/>
    </row>
    <row r="13" ht="15.75" customHeight="1">
      <c r="B13" s="12">
        <v>11.0</v>
      </c>
      <c r="C13" s="11">
        <v>0.0</v>
      </c>
      <c r="D13" s="11">
        <v>1.0</v>
      </c>
      <c r="E13" s="11">
        <v>0.0</v>
      </c>
      <c r="F13" s="11">
        <v>0.0</v>
      </c>
      <c r="G13" s="11">
        <v>0.0</v>
      </c>
      <c r="H13" s="11">
        <v>3000.0</v>
      </c>
      <c r="I13" s="11">
        <v>3.0</v>
      </c>
      <c r="J13" s="11">
        <v>2.0</v>
      </c>
      <c r="K13" s="11">
        <v>2.0</v>
      </c>
      <c r="L13" s="11">
        <v>14.0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AK13" s="5"/>
      <c r="AL13" s="5"/>
      <c r="AM13" s="5"/>
      <c r="AN13" s="5"/>
      <c r="AO13" s="5"/>
      <c r="AP13" s="5"/>
      <c r="AQ13" s="5"/>
      <c r="AR13" s="5"/>
      <c r="AS13" s="5"/>
    </row>
    <row r="14" ht="15.75" customHeight="1">
      <c r="B14" s="12">
        <v>12.0</v>
      </c>
      <c r="C14" s="11">
        <v>1.0</v>
      </c>
      <c r="D14" s="11">
        <v>1.0</v>
      </c>
      <c r="E14" s="11">
        <v>1.0</v>
      </c>
      <c r="F14" s="11">
        <v>0.0</v>
      </c>
      <c r="G14" s="11">
        <v>0.0</v>
      </c>
      <c r="H14" s="11">
        <v>390.0</v>
      </c>
      <c r="I14" s="11">
        <v>1.0</v>
      </c>
      <c r="J14" s="11">
        <v>14.0</v>
      </c>
      <c r="K14" s="11">
        <v>14.0</v>
      </c>
      <c r="L14" s="11">
        <v>2.0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AK14" s="5"/>
      <c r="AL14" s="5"/>
      <c r="AM14" s="5"/>
      <c r="AN14" s="5"/>
      <c r="AO14" s="5"/>
      <c r="AP14" s="5"/>
      <c r="AQ14" s="5"/>
      <c r="AR14" s="5"/>
      <c r="AS14" s="5"/>
    </row>
    <row r="15" ht="15.75" customHeight="1">
      <c r="B15" s="12">
        <v>13.0</v>
      </c>
      <c r="C15" s="11">
        <v>1.0</v>
      </c>
      <c r="D15" s="11">
        <v>1.0</v>
      </c>
      <c r="E15" s="11">
        <v>1.0</v>
      </c>
      <c r="F15" s="11">
        <v>0.0</v>
      </c>
      <c r="G15" s="11">
        <v>0.0</v>
      </c>
      <c r="H15" s="11">
        <v>417.0</v>
      </c>
      <c r="I15" s="11">
        <v>1.0</v>
      </c>
      <c r="J15" s="11">
        <v>2.0</v>
      </c>
      <c r="K15" s="11">
        <v>2.0</v>
      </c>
      <c r="L15" s="11">
        <v>14.0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AK15" s="5"/>
      <c r="AL15" s="5"/>
      <c r="AM15" s="5"/>
      <c r="AN15" s="5"/>
      <c r="AO15" s="5"/>
      <c r="AP15" s="5"/>
      <c r="AQ15" s="5"/>
      <c r="AR15" s="5"/>
      <c r="AS15" s="5"/>
    </row>
    <row r="16" ht="15.75" customHeight="1">
      <c r="B16" s="12">
        <v>14.0</v>
      </c>
      <c r="C16" s="11">
        <v>1.0</v>
      </c>
      <c r="D16" s="11">
        <v>1.0</v>
      </c>
      <c r="E16" s="11">
        <v>1.0</v>
      </c>
      <c r="F16" s="11">
        <v>0.0</v>
      </c>
      <c r="G16" s="11">
        <v>0.0</v>
      </c>
      <c r="H16" s="11">
        <v>414.0</v>
      </c>
      <c r="I16" s="11">
        <v>1.0</v>
      </c>
      <c r="J16" s="11">
        <v>14.0</v>
      </c>
      <c r="K16" s="11">
        <v>14.0</v>
      </c>
      <c r="L16" s="11">
        <v>2.0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AK16" s="5"/>
      <c r="AL16" s="5"/>
      <c r="AM16" s="5"/>
      <c r="AN16" s="5"/>
      <c r="AO16" s="5"/>
      <c r="AP16" s="5"/>
      <c r="AQ16" s="5"/>
      <c r="AR16" s="5"/>
      <c r="AS16" s="5"/>
    </row>
    <row r="17" ht="15.75" customHeight="1">
      <c r="B17" s="12">
        <v>15.0</v>
      </c>
      <c r="C17" s="11">
        <v>1.0</v>
      </c>
      <c r="D17" s="11">
        <v>1.0</v>
      </c>
      <c r="E17" s="11">
        <v>1.0</v>
      </c>
      <c r="F17" s="11">
        <v>0.0</v>
      </c>
      <c r="G17" s="11">
        <v>0.0</v>
      </c>
      <c r="H17" s="11">
        <v>404.0</v>
      </c>
      <c r="I17" s="11">
        <v>1.0</v>
      </c>
      <c r="J17" s="11">
        <v>2.0</v>
      </c>
      <c r="K17" s="11">
        <v>2.0</v>
      </c>
      <c r="L17" s="11">
        <v>14.0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AK17" s="5"/>
      <c r="AL17" s="5"/>
      <c r="AM17" s="5"/>
      <c r="AN17" s="5"/>
      <c r="AO17" s="5"/>
      <c r="AP17" s="5"/>
      <c r="AQ17" s="5"/>
      <c r="AR17" s="5"/>
      <c r="AS17" s="5"/>
    </row>
    <row r="18" ht="15.75" customHeight="1">
      <c r="B18" s="12">
        <v>16.0</v>
      </c>
      <c r="C18" s="11">
        <v>1.0</v>
      </c>
      <c r="D18" s="11">
        <v>1.0</v>
      </c>
      <c r="E18" s="11">
        <v>1.0</v>
      </c>
      <c r="F18" s="11">
        <v>0.0</v>
      </c>
      <c r="G18" s="11">
        <v>0.0</v>
      </c>
      <c r="H18" s="11">
        <v>419.0</v>
      </c>
      <c r="I18" s="11">
        <v>1.0</v>
      </c>
      <c r="J18" s="11">
        <v>14.0</v>
      </c>
      <c r="K18" s="11">
        <v>14.0</v>
      </c>
      <c r="L18" s="11">
        <v>2.0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AK18" s="5"/>
      <c r="AL18" s="5"/>
      <c r="AM18" s="5"/>
      <c r="AN18" s="5"/>
      <c r="AO18" s="5"/>
      <c r="AP18" s="5"/>
      <c r="AQ18" s="5"/>
      <c r="AR18" s="5"/>
      <c r="AS18" s="5"/>
    </row>
    <row r="19" ht="15.75" customHeight="1">
      <c r="B19" s="12">
        <v>17.0</v>
      </c>
      <c r="C19" s="11">
        <v>0.0</v>
      </c>
      <c r="D19" s="11">
        <v>1.0</v>
      </c>
      <c r="E19" s="11">
        <v>0.0</v>
      </c>
      <c r="F19" s="11">
        <v>0.0</v>
      </c>
      <c r="G19" s="11">
        <v>0.0</v>
      </c>
      <c r="H19" s="11">
        <v>3000.0</v>
      </c>
      <c r="I19" s="11">
        <v>3.0</v>
      </c>
      <c r="J19" s="11">
        <v>13.0</v>
      </c>
      <c r="K19" s="11">
        <v>13.0</v>
      </c>
      <c r="L19" s="11">
        <v>14.0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AK19" s="5"/>
      <c r="AL19" s="5"/>
      <c r="AM19" s="5"/>
      <c r="AN19" s="5"/>
      <c r="AO19" s="5"/>
      <c r="AP19" s="5"/>
      <c r="AQ19" s="5"/>
      <c r="AR19" s="5"/>
      <c r="AS19" s="5"/>
    </row>
    <row r="20" ht="15.75" customHeight="1">
      <c r="B20" s="12">
        <v>18.0</v>
      </c>
      <c r="C20" s="11">
        <v>0.0</v>
      </c>
      <c r="D20" s="11">
        <v>1.0</v>
      </c>
      <c r="E20" s="11">
        <v>0.0</v>
      </c>
      <c r="F20" s="11">
        <v>0.0</v>
      </c>
      <c r="G20" s="11">
        <v>0.0</v>
      </c>
      <c r="H20" s="11">
        <v>3000.0</v>
      </c>
      <c r="I20" s="11">
        <v>2.0</v>
      </c>
      <c r="J20" s="11">
        <v>9.0</v>
      </c>
      <c r="K20" s="11">
        <v>9.0</v>
      </c>
      <c r="L20" s="11">
        <v>13.0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AK20" s="5"/>
      <c r="AL20" s="5"/>
      <c r="AM20" s="5"/>
      <c r="AN20" s="5"/>
      <c r="AO20" s="5"/>
      <c r="AP20" s="5"/>
      <c r="AQ20" s="5"/>
      <c r="AR20" s="5"/>
      <c r="AS20" s="5"/>
    </row>
    <row r="21" ht="15.75" customHeight="1">
      <c r="B21" s="12">
        <v>19.0</v>
      </c>
      <c r="C21" s="11">
        <v>0.0</v>
      </c>
      <c r="D21" s="11">
        <v>1.0</v>
      </c>
      <c r="E21" s="11">
        <v>0.0</v>
      </c>
      <c r="F21" s="11">
        <v>0.0</v>
      </c>
      <c r="G21" s="11">
        <v>0.0</v>
      </c>
      <c r="H21" s="11">
        <v>3000.0</v>
      </c>
      <c r="I21" s="11">
        <v>2.0</v>
      </c>
      <c r="J21" s="11">
        <v>11.0</v>
      </c>
      <c r="K21" s="11">
        <v>11.0</v>
      </c>
      <c r="L21" s="11">
        <v>9.0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AK21" s="5"/>
      <c r="AL21" s="5"/>
      <c r="AM21" s="5"/>
      <c r="AN21" s="5"/>
      <c r="AO21" s="5"/>
      <c r="AP21" s="5"/>
      <c r="AQ21" s="5"/>
      <c r="AR21" s="5"/>
      <c r="AS21" s="5"/>
    </row>
    <row r="22" ht="15.75" customHeight="1">
      <c r="B22" s="12">
        <v>20.0</v>
      </c>
      <c r="C22" s="11">
        <v>0.0</v>
      </c>
      <c r="D22" s="11">
        <v>1.0</v>
      </c>
      <c r="E22" s="11">
        <v>0.0</v>
      </c>
      <c r="F22" s="11">
        <v>0.0</v>
      </c>
      <c r="G22" s="11">
        <v>0.0</v>
      </c>
      <c r="H22" s="11">
        <v>3000.0</v>
      </c>
      <c r="I22" s="11">
        <v>3.0</v>
      </c>
      <c r="J22" s="11">
        <v>8.0</v>
      </c>
      <c r="K22" s="11">
        <v>8.0</v>
      </c>
      <c r="L22" s="11">
        <v>11.0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AK22" s="5"/>
      <c r="AL22" s="5"/>
      <c r="AM22" s="5"/>
      <c r="AN22" s="5"/>
      <c r="AO22" s="5"/>
      <c r="AP22" s="5"/>
      <c r="AQ22" s="5"/>
      <c r="AR22" s="5"/>
      <c r="AS22" s="5"/>
    </row>
    <row r="23" ht="15.75" customHeight="1">
      <c r="B23" s="12">
        <v>21.0</v>
      </c>
      <c r="C23" s="11">
        <v>1.0</v>
      </c>
      <c r="D23" s="11">
        <v>1.0</v>
      </c>
      <c r="E23" s="11">
        <v>1.0</v>
      </c>
      <c r="F23" s="11">
        <v>0.0</v>
      </c>
      <c r="G23" s="11">
        <v>0.0</v>
      </c>
      <c r="H23" s="11">
        <v>390.0</v>
      </c>
      <c r="I23" s="11">
        <v>1.0</v>
      </c>
      <c r="J23" s="11">
        <v>11.0</v>
      </c>
      <c r="K23" s="11">
        <v>11.0</v>
      </c>
      <c r="L23" s="11">
        <v>8.0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AK23" s="5"/>
      <c r="AL23" s="5"/>
      <c r="AM23" s="5"/>
      <c r="AN23" s="5"/>
      <c r="AO23" s="5"/>
      <c r="AP23" s="5"/>
      <c r="AQ23" s="5"/>
      <c r="AR23" s="5"/>
      <c r="AS23" s="5"/>
    </row>
    <row r="24" ht="15.75" customHeight="1">
      <c r="B24" s="12">
        <v>22.0</v>
      </c>
      <c r="C24" s="11">
        <v>0.0</v>
      </c>
      <c r="D24" s="11">
        <v>1.0</v>
      </c>
      <c r="E24" s="11">
        <v>0.0</v>
      </c>
      <c r="F24" s="11">
        <v>0.0</v>
      </c>
      <c r="G24" s="11">
        <v>0.0</v>
      </c>
      <c r="H24" s="11">
        <v>3000.0</v>
      </c>
      <c r="I24" s="11">
        <v>3.0</v>
      </c>
      <c r="J24" s="11">
        <v>9.0</v>
      </c>
      <c r="K24" s="11">
        <v>9.0</v>
      </c>
      <c r="L24" s="11">
        <v>11.0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AK24" s="5"/>
      <c r="AL24" s="5"/>
      <c r="AM24" s="5"/>
      <c r="AN24" s="5"/>
      <c r="AO24" s="5"/>
      <c r="AP24" s="5"/>
      <c r="AQ24" s="5"/>
      <c r="AR24" s="5"/>
      <c r="AS24" s="5"/>
    </row>
    <row r="25" ht="15.75" customHeight="1">
      <c r="B25" s="12">
        <v>23.0</v>
      </c>
      <c r="C25" s="11">
        <v>0.0</v>
      </c>
      <c r="D25" s="11">
        <v>1.0</v>
      </c>
      <c r="E25" s="11">
        <v>0.0</v>
      </c>
      <c r="F25" s="11">
        <v>0.0</v>
      </c>
      <c r="G25" s="11">
        <v>0.0</v>
      </c>
      <c r="H25" s="11">
        <v>3000.0</v>
      </c>
      <c r="I25" s="11">
        <v>2.0</v>
      </c>
      <c r="J25" s="11">
        <v>4.0</v>
      </c>
      <c r="K25" s="11">
        <v>4.0</v>
      </c>
      <c r="L25" s="11">
        <v>9.0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AK25" s="5"/>
      <c r="AL25" s="5"/>
      <c r="AM25" s="5"/>
      <c r="AN25" s="5"/>
      <c r="AO25" s="5"/>
      <c r="AP25" s="5"/>
      <c r="AQ25" s="5"/>
      <c r="AR25" s="5"/>
      <c r="AS25" s="5"/>
    </row>
    <row r="26" ht="15.75" customHeight="1">
      <c r="B26" s="12">
        <v>24.0</v>
      </c>
      <c r="C26" s="11">
        <v>1.0</v>
      </c>
      <c r="D26" s="11">
        <v>1.0</v>
      </c>
      <c r="E26" s="11">
        <v>1.0</v>
      </c>
      <c r="F26" s="11">
        <v>0.0</v>
      </c>
      <c r="G26" s="11">
        <v>0.0</v>
      </c>
      <c r="H26" s="11">
        <v>400.0</v>
      </c>
      <c r="I26" s="11">
        <v>1.0</v>
      </c>
      <c r="J26" s="11">
        <v>9.0</v>
      </c>
      <c r="K26" s="11">
        <v>9.0</v>
      </c>
      <c r="L26" s="11">
        <v>4.0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AK26" s="5"/>
      <c r="AL26" s="5"/>
      <c r="AM26" s="5"/>
      <c r="AN26" s="5"/>
      <c r="AO26" s="5"/>
      <c r="AP26" s="5"/>
      <c r="AQ26" s="5"/>
      <c r="AR26" s="5"/>
      <c r="AS26" s="5"/>
    </row>
    <row r="27" ht="15.75" customHeight="1">
      <c r="B27" s="13">
        <v>25.0</v>
      </c>
      <c r="C27" s="11">
        <v>1.0</v>
      </c>
      <c r="D27" s="11">
        <v>1.0</v>
      </c>
      <c r="E27" s="11">
        <v>1.0</v>
      </c>
      <c r="F27" s="11">
        <v>0.0</v>
      </c>
      <c r="G27" s="11">
        <v>0.0</v>
      </c>
      <c r="H27" s="11">
        <v>500.0</v>
      </c>
      <c r="I27" s="11">
        <v>1.0</v>
      </c>
      <c r="J27" s="11">
        <v>4.0</v>
      </c>
      <c r="K27" s="11">
        <v>4.0</v>
      </c>
      <c r="L27" s="11">
        <v>9.0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AK27" s="5"/>
      <c r="AL27" s="5"/>
      <c r="AM27" s="5"/>
      <c r="AN27" s="5"/>
      <c r="AO27" s="5"/>
      <c r="AP27" s="5"/>
      <c r="AQ27" s="5"/>
      <c r="AR27" s="5"/>
      <c r="AS27" s="5"/>
    </row>
    <row r="28" ht="15.75" customHeight="1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4" t="s">
        <v>19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AB28" s="15"/>
    </row>
    <row r="29" ht="15.75" customHeight="1">
      <c r="B29" s="5" t="s">
        <v>20</v>
      </c>
      <c r="C29" s="5">
        <f>COUNTIF(C3:C27, "1")</f>
        <v>11</v>
      </c>
      <c r="D29" s="5">
        <f>COUNTIFS(C3:C27, "1", D3:D27, "1")</f>
        <v>11</v>
      </c>
      <c r="E29" s="5">
        <f>COUNTIFS(C3:C27, "1", D3:D27, "0")</f>
        <v>0</v>
      </c>
      <c r="F29" s="5">
        <f>sumif(C3:C27, "1", H3:H27 )</f>
        <v>4902</v>
      </c>
      <c r="G29" s="5">
        <f t="array" ref="G29">MEDIAN(IF(($C$3:$C$27=1), ($H$3:$H$27)))</f>
        <v>414</v>
      </c>
      <c r="H29" s="5">
        <f>minifs(H3:H27, C3:C27, "1",C3:C27, "1")</f>
        <v>388</v>
      </c>
      <c r="I29" s="16">
        <f>maxifs(H3:H27, C3:C27, "1",C3:C27, "1")</f>
        <v>706</v>
      </c>
      <c r="J29" s="17">
        <f t="array" ref="J29">stdev(if($C$3:$C$27=1, $H$3:$H$27))</f>
        <v>93.49253738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AA29" s="5"/>
    </row>
    <row r="30" ht="15.75" customHeight="1">
      <c r="B30" s="5" t="s">
        <v>21</v>
      </c>
      <c r="C30" s="5">
        <f>COUNTIF(C3:C27, "0")</f>
        <v>14</v>
      </c>
      <c r="D30" s="5">
        <f>COUNTIFS(C3:C27, "0", D3:D27, "1")</f>
        <v>14</v>
      </c>
      <c r="E30" s="5">
        <f>COUNTIFS(C3:C27, "0", D3:D27, "0")</f>
        <v>0</v>
      </c>
      <c r="F30" s="5">
        <f>sumif(C3:C27, "0", H3:H27 )</f>
        <v>42000</v>
      </c>
      <c r="G30" s="5">
        <f t="array" ref="G30">MEDIAN(IF(($C$3:$C$27=0), ($H$3:$H$27)))</f>
        <v>3000</v>
      </c>
      <c r="H30" s="5">
        <f>minifs(H3:H27, C3:C27, "0",C3:C27, "0")</f>
        <v>3000</v>
      </c>
      <c r="I30" s="5">
        <f>maxifs(H3:H27, C3:C27, "0",C3:C27, "0")</f>
        <v>3000</v>
      </c>
      <c r="J30" s="18">
        <f t="array" ref="J30">stdev(if($C$3:$C$27=0, $H$3:$H$27))</f>
        <v>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B31" s="19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4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6" t="s">
        <v>11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B33" s="12">
        <v>1.0</v>
      </c>
      <c r="C33" s="20">
        <v>0.0</v>
      </c>
      <c r="D33" s="20">
        <v>1.0</v>
      </c>
      <c r="E33" s="12">
        <v>0.0</v>
      </c>
      <c r="F33" s="12">
        <v>0.0</v>
      </c>
      <c r="G33" s="12">
        <v>0.0</v>
      </c>
      <c r="H33" s="21">
        <v>3000.0</v>
      </c>
      <c r="I33" s="12">
        <v>1.0</v>
      </c>
      <c r="J33" s="12">
        <v>5.0</v>
      </c>
      <c r="K33" s="12">
        <v>5.0</v>
      </c>
      <c r="L33" s="12">
        <v>4.0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B34" s="12">
        <v>2.0</v>
      </c>
      <c r="C34" s="20">
        <v>0.0</v>
      </c>
      <c r="D34" s="20">
        <v>1.0</v>
      </c>
      <c r="E34" s="12">
        <v>0.0</v>
      </c>
      <c r="F34" s="12">
        <v>0.0</v>
      </c>
      <c r="G34" s="12">
        <v>0.0</v>
      </c>
      <c r="H34" s="21">
        <v>3000.0</v>
      </c>
      <c r="I34" s="12">
        <v>1.0</v>
      </c>
      <c r="J34" s="12">
        <v>7.0</v>
      </c>
      <c r="K34" s="12">
        <v>7.0</v>
      </c>
      <c r="L34" s="12">
        <v>5.0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B35" s="12">
        <v>3.0</v>
      </c>
      <c r="C35" s="20">
        <v>1.0</v>
      </c>
      <c r="D35" s="20">
        <v>1.0</v>
      </c>
      <c r="E35" s="12">
        <v>1.0</v>
      </c>
      <c r="F35" s="12">
        <v>0.0</v>
      </c>
      <c r="G35" s="12">
        <v>0.0</v>
      </c>
      <c r="H35" s="21">
        <v>355.0</v>
      </c>
      <c r="I35" s="12">
        <v>1.0</v>
      </c>
      <c r="J35" s="12">
        <v>5.0</v>
      </c>
      <c r="K35" s="12">
        <v>5.0</v>
      </c>
      <c r="L35" s="12">
        <v>7.0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B36" s="12">
        <v>4.0</v>
      </c>
      <c r="C36" s="20">
        <v>0.0</v>
      </c>
      <c r="D36" s="20">
        <v>1.0</v>
      </c>
      <c r="E36" s="12">
        <v>0.0</v>
      </c>
      <c r="F36" s="12">
        <v>0.0</v>
      </c>
      <c r="G36" s="12">
        <v>0.0</v>
      </c>
      <c r="H36" s="21">
        <v>3000.0</v>
      </c>
      <c r="I36" s="12">
        <v>2.0</v>
      </c>
      <c r="J36" s="12">
        <v>2.0</v>
      </c>
      <c r="K36" s="12">
        <v>2.0</v>
      </c>
      <c r="L36" s="12">
        <v>5.0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B37" s="12">
        <v>5.0</v>
      </c>
      <c r="C37" s="20">
        <v>1.0</v>
      </c>
      <c r="D37" s="20">
        <v>1.0</v>
      </c>
      <c r="E37" s="12">
        <v>1.0</v>
      </c>
      <c r="F37" s="12">
        <v>0.0</v>
      </c>
      <c r="G37" s="12">
        <v>0.0</v>
      </c>
      <c r="H37" s="21">
        <v>369.0</v>
      </c>
      <c r="I37" s="12">
        <v>1.0</v>
      </c>
      <c r="J37" s="12">
        <v>5.0</v>
      </c>
      <c r="K37" s="12">
        <v>5.0</v>
      </c>
      <c r="L37" s="12">
        <v>2.0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B38" s="12">
        <v>6.0</v>
      </c>
      <c r="C38" s="20">
        <v>1.0</v>
      </c>
      <c r="D38" s="20">
        <v>1.0</v>
      </c>
      <c r="E38" s="12">
        <v>1.0</v>
      </c>
      <c r="F38" s="12">
        <v>0.0</v>
      </c>
      <c r="G38" s="12">
        <v>0.0</v>
      </c>
      <c r="H38" s="21">
        <v>435.0</v>
      </c>
      <c r="I38" s="12">
        <v>1.0</v>
      </c>
      <c r="J38" s="12">
        <v>2.0</v>
      </c>
      <c r="K38" s="12">
        <v>2.0</v>
      </c>
      <c r="L38" s="12">
        <v>5.0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B39" s="12">
        <v>7.0</v>
      </c>
      <c r="C39" s="22">
        <v>1.0</v>
      </c>
      <c r="D39" s="20">
        <v>1.0</v>
      </c>
      <c r="E39" s="12">
        <v>1.0</v>
      </c>
      <c r="F39" s="12">
        <v>0.0</v>
      </c>
      <c r="G39" s="12">
        <v>0.0</v>
      </c>
      <c r="H39" s="21">
        <v>349.0</v>
      </c>
      <c r="I39" s="12">
        <v>1.0</v>
      </c>
      <c r="J39" s="12">
        <v>5.0</v>
      </c>
      <c r="K39" s="12">
        <v>5.0</v>
      </c>
      <c r="L39" s="12">
        <v>2.0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B40" s="12">
        <v>8.0</v>
      </c>
      <c r="C40" s="22">
        <v>1.0</v>
      </c>
      <c r="D40" s="20">
        <v>1.0</v>
      </c>
      <c r="E40" s="12">
        <v>1.0</v>
      </c>
      <c r="F40" s="12">
        <v>0.0</v>
      </c>
      <c r="G40" s="12">
        <v>0.0</v>
      </c>
      <c r="H40" s="21">
        <v>340.0</v>
      </c>
      <c r="I40" s="12">
        <v>1.0</v>
      </c>
      <c r="J40" s="12">
        <v>2.0</v>
      </c>
      <c r="K40" s="12">
        <v>2.0</v>
      </c>
      <c r="L40" s="12">
        <v>5.0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B41" s="12">
        <v>9.0</v>
      </c>
      <c r="C41" s="22">
        <v>1.0</v>
      </c>
      <c r="D41" s="20">
        <v>1.0</v>
      </c>
      <c r="E41" s="12">
        <v>1.0</v>
      </c>
      <c r="F41" s="12">
        <v>0.0</v>
      </c>
      <c r="G41" s="12">
        <v>0.0</v>
      </c>
      <c r="H41" s="21">
        <v>440.0</v>
      </c>
      <c r="I41" s="12">
        <v>1.0</v>
      </c>
      <c r="J41" s="12">
        <v>5.0</v>
      </c>
      <c r="K41" s="12">
        <v>5.0</v>
      </c>
      <c r="L41" s="12">
        <v>2.0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B42" s="12">
        <v>10.0</v>
      </c>
      <c r="C42" s="20">
        <v>1.0</v>
      </c>
      <c r="D42" s="20">
        <v>1.0</v>
      </c>
      <c r="E42" s="12">
        <v>1.0</v>
      </c>
      <c r="F42" s="12">
        <v>0.0</v>
      </c>
      <c r="G42" s="12">
        <v>0.0</v>
      </c>
      <c r="H42" s="21">
        <v>351.0</v>
      </c>
      <c r="I42" s="12">
        <v>1.0</v>
      </c>
      <c r="J42" s="12">
        <v>2.0</v>
      </c>
      <c r="K42" s="12">
        <v>2.0</v>
      </c>
      <c r="L42" s="12">
        <v>5.0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B43" s="12">
        <v>11.0</v>
      </c>
      <c r="C43" s="20">
        <v>0.0</v>
      </c>
      <c r="D43" s="20">
        <v>1.0</v>
      </c>
      <c r="E43" s="12">
        <v>0.0</v>
      </c>
      <c r="F43" s="12">
        <v>0.0</v>
      </c>
      <c r="G43" s="12">
        <v>0.0</v>
      </c>
      <c r="H43" s="21">
        <v>3000.0</v>
      </c>
      <c r="I43" s="12">
        <v>2.0</v>
      </c>
      <c r="J43" s="12">
        <v>1.0</v>
      </c>
      <c r="K43" s="12">
        <v>1.0</v>
      </c>
      <c r="L43" s="12">
        <v>2.0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B44" s="12">
        <v>12.0</v>
      </c>
      <c r="C44" s="20">
        <v>0.0</v>
      </c>
      <c r="D44" s="20">
        <v>1.0</v>
      </c>
      <c r="E44" s="12">
        <v>0.0</v>
      </c>
      <c r="F44" s="12">
        <v>0.0</v>
      </c>
      <c r="G44" s="12">
        <v>0.0</v>
      </c>
      <c r="H44" s="21">
        <v>3000.0</v>
      </c>
      <c r="I44" s="12">
        <v>2.0</v>
      </c>
      <c r="J44" s="12">
        <v>8.0</v>
      </c>
      <c r="K44" s="12">
        <v>8.0</v>
      </c>
      <c r="L44" s="12">
        <v>1.0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B45" s="12">
        <v>13.0</v>
      </c>
      <c r="C45" s="20">
        <v>0.0</v>
      </c>
      <c r="D45" s="20">
        <v>1.0</v>
      </c>
      <c r="E45" s="12">
        <v>0.0</v>
      </c>
      <c r="F45" s="12">
        <v>0.0</v>
      </c>
      <c r="G45" s="12">
        <v>0.0</v>
      </c>
      <c r="H45" s="21">
        <v>3000.0</v>
      </c>
      <c r="I45" s="12">
        <v>2.0</v>
      </c>
      <c r="J45" s="12">
        <v>6.0</v>
      </c>
      <c r="K45" s="12">
        <v>6.0</v>
      </c>
      <c r="L45" s="12">
        <v>8.0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B46" s="12">
        <v>14.0</v>
      </c>
      <c r="C46" s="20">
        <v>1.0</v>
      </c>
      <c r="D46" s="20">
        <v>1.0</v>
      </c>
      <c r="E46" s="12">
        <v>1.0</v>
      </c>
      <c r="F46" s="12">
        <v>0.0</v>
      </c>
      <c r="G46" s="12">
        <v>0.0</v>
      </c>
      <c r="H46" s="21">
        <v>720.0</v>
      </c>
      <c r="I46" s="12">
        <v>1.0</v>
      </c>
      <c r="J46" s="12">
        <v>8.0</v>
      </c>
      <c r="K46" s="12">
        <v>8.0</v>
      </c>
      <c r="L46" s="12">
        <v>6.0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B47" s="12">
        <v>15.0</v>
      </c>
      <c r="C47" s="22">
        <v>0.0</v>
      </c>
      <c r="D47" s="20">
        <v>1.0</v>
      </c>
      <c r="E47" s="12">
        <v>0.0</v>
      </c>
      <c r="F47" s="12">
        <v>0.0</v>
      </c>
      <c r="G47" s="12">
        <v>0.0</v>
      </c>
      <c r="H47" s="21">
        <v>3000.0</v>
      </c>
      <c r="I47" s="12">
        <v>2.0</v>
      </c>
      <c r="J47" s="12">
        <v>1.0</v>
      </c>
      <c r="K47" s="12">
        <v>1.0</v>
      </c>
      <c r="L47" s="12">
        <v>8.0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B48" s="12">
        <v>16.0</v>
      </c>
      <c r="C48" s="20">
        <v>0.0</v>
      </c>
      <c r="D48" s="20">
        <v>1.0</v>
      </c>
      <c r="E48" s="12">
        <v>0.0</v>
      </c>
      <c r="F48" s="12">
        <v>0.0</v>
      </c>
      <c r="G48" s="12">
        <v>0.0</v>
      </c>
      <c r="H48" s="21">
        <v>3000.0</v>
      </c>
      <c r="I48" s="12">
        <v>3.0</v>
      </c>
      <c r="J48" s="12">
        <v>14.0</v>
      </c>
      <c r="K48" s="12">
        <v>14.0</v>
      </c>
      <c r="L48" s="12">
        <v>1.0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B49" s="12">
        <v>17.0</v>
      </c>
      <c r="C49" s="22">
        <v>0.0</v>
      </c>
      <c r="D49" s="20">
        <v>1.0</v>
      </c>
      <c r="E49" s="12">
        <v>0.0</v>
      </c>
      <c r="F49" s="12">
        <v>0.0</v>
      </c>
      <c r="G49" s="12">
        <v>0.0</v>
      </c>
      <c r="H49" s="21">
        <v>3000.0</v>
      </c>
      <c r="I49" s="12">
        <v>3.0</v>
      </c>
      <c r="J49" s="12">
        <v>5.0</v>
      </c>
      <c r="K49" s="12">
        <v>5.0</v>
      </c>
      <c r="L49" s="12">
        <v>14.0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B50" s="12">
        <v>18.0</v>
      </c>
      <c r="C50" s="22">
        <v>0.0</v>
      </c>
      <c r="D50" s="20">
        <v>1.0</v>
      </c>
      <c r="E50" s="12">
        <v>0.0</v>
      </c>
      <c r="F50" s="12">
        <v>0.0</v>
      </c>
      <c r="G50" s="12">
        <v>0.0</v>
      </c>
      <c r="H50" s="21">
        <v>3000.0</v>
      </c>
      <c r="I50" s="12">
        <v>3.0</v>
      </c>
      <c r="J50" s="12">
        <v>15.0</v>
      </c>
      <c r="K50" s="12">
        <v>15.0</v>
      </c>
      <c r="L50" s="12">
        <v>5.0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B51" s="12">
        <v>19.0</v>
      </c>
      <c r="C51" s="20">
        <v>0.0</v>
      </c>
      <c r="D51" s="20">
        <v>1.0</v>
      </c>
      <c r="E51" s="12">
        <v>0.0</v>
      </c>
      <c r="F51" s="12">
        <v>0.0</v>
      </c>
      <c r="G51" s="12">
        <v>0.0</v>
      </c>
      <c r="H51" s="21">
        <v>3000.0</v>
      </c>
      <c r="I51" s="12">
        <v>2.0</v>
      </c>
      <c r="J51" s="12">
        <v>9.0</v>
      </c>
      <c r="K51" s="12">
        <v>9.0</v>
      </c>
      <c r="L51" s="12">
        <v>15.0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B52" s="12">
        <v>20.0</v>
      </c>
      <c r="C52" s="20">
        <v>1.0</v>
      </c>
      <c r="D52" s="20">
        <v>1.0</v>
      </c>
      <c r="E52" s="12">
        <v>1.0</v>
      </c>
      <c r="F52" s="12">
        <v>0.0</v>
      </c>
      <c r="G52" s="12">
        <v>0.0</v>
      </c>
      <c r="H52" s="21">
        <v>409.0</v>
      </c>
      <c r="I52" s="12">
        <v>1.0</v>
      </c>
      <c r="J52" s="12">
        <v>15.0</v>
      </c>
      <c r="K52" s="12">
        <v>15.0</v>
      </c>
      <c r="L52" s="12">
        <v>9.0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B53" s="12">
        <v>21.0</v>
      </c>
      <c r="C53" s="20">
        <v>0.0</v>
      </c>
      <c r="D53" s="20">
        <v>1.0</v>
      </c>
      <c r="E53" s="12">
        <v>0.0</v>
      </c>
      <c r="F53" s="12">
        <v>0.0</v>
      </c>
      <c r="G53" s="12">
        <v>0.0</v>
      </c>
      <c r="H53" s="21">
        <v>3000.0</v>
      </c>
      <c r="I53" s="12">
        <v>3.0</v>
      </c>
      <c r="J53" s="12">
        <v>4.0</v>
      </c>
      <c r="K53" s="12">
        <v>4.0</v>
      </c>
      <c r="L53" s="12">
        <v>15.0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B54" s="12">
        <v>22.0</v>
      </c>
      <c r="C54" s="20">
        <v>0.0</v>
      </c>
      <c r="D54" s="20">
        <v>1.0</v>
      </c>
      <c r="E54" s="12">
        <v>0.0</v>
      </c>
      <c r="F54" s="12">
        <v>0.0</v>
      </c>
      <c r="G54" s="12">
        <v>0.0</v>
      </c>
      <c r="H54" s="21">
        <v>3000.0</v>
      </c>
      <c r="I54" s="12">
        <v>2.0</v>
      </c>
      <c r="J54" s="12">
        <v>13.0</v>
      </c>
      <c r="K54" s="12">
        <v>13.0</v>
      </c>
      <c r="L54" s="12">
        <v>4.0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B55" s="12">
        <v>23.0</v>
      </c>
      <c r="C55" s="20">
        <v>0.0</v>
      </c>
      <c r="D55" s="20">
        <v>1.0</v>
      </c>
      <c r="E55" s="12">
        <v>0.0</v>
      </c>
      <c r="F55" s="12">
        <v>0.0</v>
      </c>
      <c r="G55" s="12">
        <v>0.0</v>
      </c>
      <c r="H55" s="21">
        <v>3000.0</v>
      </c>
      <c r="I55" s="12">
        <v>2.0</v>
      </c>
      <c r="J55" s="12">
        <v>3.0</v>
      </c>
      <c r="K55" s="12">
        <v>3.0</v>
      </c>
      <c r="L55" s="12">
        <v>13.0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B56" s="12">
        <v>24.0</v>
      </c>
      <c r="C56" s="20">
        <v>1.0</v>
      </c>
      <c r="D56" s="20">
        <v>1.0</v>
      </c>
      <c r="E56" s="12">
        <v>1.0</v>
      </c>
      <c r="F56" s="12">
        <v>0.0</v>
      </c>
      <c r="G56" s="12">
        <v>0.0</v>
      </c>
      <c r="H56" s="21">
        <v>384.0</v>
      </c>
      <c r="I56" s="12">
        <v>1.0</v>
      </c>
      <c r="J56" s="12">
        <v>13.0</v>
      </c>
      <c r="K56" s="12">
        <v>13.0</v>
      </c>
      <c r="L56" s="12">
        <v>3.0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B57" s="13">
        <v>25.0</v>
      </c>
      <c r="C57" s="23">
        <v>0.0</v>
      </c>
      <c r="D57" s="23">
        <v>1.0</v>
      </c>
      <c r="E57" s="13">
        <v>0.0</v>
      </c>
      <c r="F57" s="13">
        <v>0.0</v>
      </c>
      <c r="G57" s="13">
        <v>0.0</v>
      </c>
      <c r="H57" s="24">
        <v>3000.0</v>
      </c>
      <c r="I57" s="13">
        <v>2.0</v>
      </c>
      <c r="J57" s="13">
        <v>5.0</v>
      </c>
      <c r="K57" s="13">
        <v>5.0</v>
      </c>
      <c r="L57" s="13">
        <v>13.0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C58" s="5" t="s">
        <v>12</v>
      </c>
      <c r="D58" s="5" t="s">
        <v>13</v>
      </c>
      <c r="E58" s="5" t="s">
        <v>14</v>
      </c>
      <c r="F58" s="5" t="s">
        <v>23</v>
      </c>
      <c r="G58" s="5" t="s">
        <v>16</v>
      </c>
      <c r="H58" s="5" t="s">
        <v>17</v>
      </c>
      <c r="I58" s="5" t="s">
        <v>18</v>
      </c>
      <c r="J58" s="14" t="s">
        <v>19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B59" s="5" t="s">
        <v>20</v>
      </c>
      <c r="C59" s="5">
        <f>COUNTIF(C33:C57, "1")</f>
        <v>10</v>
      </c>
      <c r="D59" s="5">
        <f>COUNTIFS(C33:C57, "1", D33:D57, "1")</f>
        <v>10</v>
      </c>
      <c r="E59" s="5">
        <f>COUNTIFS(C33:C57, "1", D33:D57, "0")</f>
        <v>0</v>
      </c>
      <c r="F59" s="5">
        <f>sumif(C33:C57, "1", H33:H57 )</f>
        <v>4152</v>
      </c>
      <c r="G59" s="5">
        <f t="array" ref="G59">MEDIAN(IF(($C$33:$C$57=1), ($H$33:$H$57)))</f>
        <v>376.5</v>
      </c>
      <c r="H59" s="5">
        <f>minifs(H33:H57, C33:C57, "1",C33:C57, "1")</f>
        <v>340</v>
      </c>
      <c r="I59" s="16">
        <f>maxifs(H33:H57, C33:C57, "1",C33:C57, "1")</f>
        <v>720</v>
      </c>
      <c r="J59" s="17">
        <f t="array" ref="J59">stdev(if($C$33:$C$57=1, $H$33:$H$57))</f>
        <v>112.9599732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B60" s="5" t="s">
        <v>21</v>
      </c>
      <c r="C60" s="16">
        <f>COUNTIF(C33:C57, "0")</f>
        <v>15</v>
      </c>
      <c r="D60" s="5">
        <f>COUNTIFS(C33:C57, "0", D33:D57, "1")</f>
        <v>15</v>
      </c>
      <c r="E60" s="5">
        <f>COUNTIFS(C33:C57, "0", D33:D57, "0")</f>
        <v>0</v>
      </c>
      <c r="F60" s="5">
        <f>sumif(C33:C57, "0", H33:H57 )</f>
        <v>45000</v>
      </c>
      <c r="G60" s="5">
        <f t="array" ref="G60">MEDIAN(IF(($C$3:$C$27=0), ($H$3:$H$27)))</f>
        <v>3000</v>
      </c>
      <c r="H60" s="5">
        <f>minifs(H33:H57, C33:C57, "0",C33:C57, "0")</f>
        <v>3000</v>
      </c>
      <c r="I60" s="5">
        <f>maxifs(H33:H57, C33:C57, "0",C33:C57, "0")</f>
        <v>3000</v>
      </c>
      <c r="J60" s="18">
        <f t="array" ref="J60">stdev(if($C$33:$C$57=0, $H$33:$H$57))</f>
        <v>0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B61" s="25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4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B63" s="12">
        <v>1.0</v>
      </c>
      <c r="C63" s="20">
        <v>0.0</v>
      </c>
      <c r="D63" s="20">
        <v>1.0</v>
      </c>
      <c r="E63" s="26">
        <v>0.0</v>
      </c>
      <c r="F63" s="26">
        <v>0.0</v>
      </c>
      <c r="G63" s="26">
        <v>0.0</v>
      </c>
      <c r="H63" s="21">
        <v>3000.0</v>
      </c>
      <c r="I63" s="12">
        <v>2.0</v>
      </c>
      <c r="J63" s="12">
        <v>1.0</v>
      </c>
      <c r="K63" s="12">
        <v>1.0</v>
      </c>
      <c r="L63" s="12">
        <v>5.0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B64" s="12">
        <v>2.0</v>
      </c>
      <c r="C64" s="20">
        <v>0.0</v>
      </c>
      <c r="D64" s="20">
        <v>1.0</v>
      </c>
      <c r="E64" s="26">
        <v>0.0</v>
      </c>
      <c r="F64" s="26">
        <v>0.0</v>
      </c>
      <c r="G64" s="26">
        <v>0.0</v>
      </c>
      <c r="H64" s="21">
        <v>3000.0</v>
      </c>
      <c r="I64" s="12">
        <v>2.0</v>
      </c>
      <c r="J64" s="12">
        <v>2.0</v>
      </c>
      <c r="K64" s="12">
        <v>2.0</v>
      </c>
      <c r="L64" s="12">
        <v>1.0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B65" s="12">
        <v>3.0</v>
      </c>
      <c r="C65" s="22">
        <v>1.0</v>
      </c>
      <c r="D65" s="20">
        <v>1.0</v>
      </c>
      <c r="E65" s="26">
        <v>1.0</v>
      </c>
      <c r="F65" s="26">
        <v>0.0</v>
      </c>
      <c r="G65" s="26">
        <v>0.0</v>
      </c>
      <c r="H65" s="21">
        <v>379.0</v>
      </c>
      <c r="I65" s="12">
        <v>1.0</v>
      </c>
      <c r="J65" s="12">
        <v>1.0</v>
      </c>
      <c r="K65" s="12">
        <v>1.0</v>
      </c>
      <c r="L65" s="12">
        <v>2.0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B66" s="12">
        <v>4.0</v>
      </c>
      <c r="C66" s="20">
        <v>1.0</v>
      </c>
      <c r="D66" s="20">
        <v>1.0</v>
      </c>
      <c r="E66" s="26">
        <v>1.0</v>
      </c>
      <c r="F66" s="26">
        <v>0.0</v>
      </c>
      <c r="G66" s="26">
        <v>0.0</v>
      </c>
      <c r="H66" s="21">
        <v>477.0</v>
      </c>
      <c r="I66" s="12">
        <v>1.0</v>
      </c>
      <c r="J66" s="12">
        <v>2.0</v>
      </c>
      <c r="K66" s="12">
        <v>2.0</v>
      </c>
      <c r="L66" s="12">
        <v>1.0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B67" s="12">
        <v>5.0</v>
      </c>
      <c r="C67" s="20">
        <v>0.0</v>
      </c>
      <c r="D67" s="20">
        <v>1.0</v>
      </c>
      <c r="E67" s="26">
        <v>0.0</v>
      </c>
      <c r="F67" s="26">
        <v>0.0</v>
      </c>
      <c r="G67" s="26">
        <v>0.0</v>
      </c>
      <c r="H67" s="21">
        <v>3000.0</v>
      </c>
      <c r="I67" s="12">
        <v>3.0</v>
      </c>
      <c r="J67" s="12">
        <v>7.0</v>
      </c>
      <c r="K67" s="12">
        <v>7.0</v>
      </c>
      <c r="L67" s="12">
        <v>2.0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B68" s="12">
        <v>6.0</v>
      </c>
      <c r="C68" s="20">
        <v>1.0</v>
      </c>
      <c r="D68" s="20">
        <v>1.0</v>
      </c>
      <c r="E68" s="26">
        <v>1.0</v>
      </c>
      <c r="F68" s="26">
        <v>0.0</v>
      </c>
      <c r="G68" s="26">
        <v>0.0</v>
      </c>
      <c r="H68" s="21">
        <v>391.0</v>
      </c>
      <c r="I68" s="12">
        <v>1.0</v>
      </c>
      <c r="J68" s="12">
        <v>2.0</v>
      </c>
      <c r="K68" s="12">
        <v>2.0</v>
      </c>
      <c r="L68" s="12">
        <v>7.0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B69" s="12">
        <v>7.0</v>
      </c>
      <c r="C69" s="20">
        <v>0.0</v>
      </c>
      <c r="D69" s="22">
        <v>1.0</v>
      </c>
      <c r="E69" s="26">
        <v>0.0</v>
      </c>
      <c r="F69" s="26">
        <v>0.0</v>
      </c>
      <c r="G69" s="26">
        <v>0.0</v>
      </c>
      <c r="H69" s="21">
        <v>3000.0</v>
      </c>
      <c r="I69" s="12">
        <v>2.0</v>
      </c>
      <c r="J69" s="12">
        <v>13.0</v>
      </c>
      <c r="K69" s="12">
        <v>13.0</v>
      </c>
      <c r="L69" s="12">
        <v>2.0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B70" s="12">
        <v>8.0</v>
      </c>
      <c r="C70" s="22">
        <v>0.0</v>
      </c>
      <c r="D70" s="22">
        <v>1.0</v>
      </c>
      <c r="E70" s="26">
        <v>0.0</v>
      </c>
      <c r="F70" s="26">
        <v>0.0</v>
      </c>
      <c r="G70" s="26">
        <v>0.0</v>
      </c>
      <c r="H70" s="21">
        <v>3000.0</v>
      </c>
      <c r="I70" s="12">
        <v>2.0</v>
      </c>
      <c r="J70" s="12">
        <v>10.0</v>
      </c>
      <c r="K70" s="12">
        <v>10.0</v>
      </c>
      <c r="L70" s="12">
        <v>13.0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B71" s="12">
        <v>9.0</v>
      </c>
      <c r="C71" s="22">
        <v>0.0</v>
      </c>
      <c r="D71" s="22">
        <v>1.0</v>
      </c>
      <c r="E71" s="26">
        <v>0.0</v>
      </c>
      <c r="F71" s="26">
        <v>0.0</v>
      </c>
      <c r="G71" s="26">
        <v>0.0</v>
      </c>
      <c r="H71" s="21">
        <v>3000.0</v>
      </c>
      <c r="I71" s="12">
        <v>3.0</v>
      </c>
      <c r="J71" s="12">
        <v>10.0</v>
      </c>
      <c r="K71" s="12">
        <v>10.0</v>
      </c>
      <c r="L71" s="12">
        <v>10.0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B72" s="12">
        <v>10.0</v>
      </c>
      <c r="C72" s="20">
        <v>0.0</v>
      </c>
      <c r="D72" s="20">
        <v>1.0</v>
      </c>
      <c r="E72" s="26">
        <v>0.0</v>
      </c>
      <c r="F72" s="26">
        <v>0.0</v>
      </c>
      <c r="G72" s="26">
        <v>0.0</v>
      </c>
      <c r="H72" s="21">
        <v>3000.0</v>
      </c>
      <c r="I72" s="12">
        <v>2.0</v>
      </c>
      <c r="J72" s="12">
        <v>9.0</v>
      </c>
      <c r="K72" s="12">
        <v>9.0</v>
      </c>
      <c r="L72" s="12">
        <v>10.0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B73" s="12">
        <v>11.0</v>
      </c>
      <c r="C73" s="20">
        <v>1.0</v>
      </c>
      <c r="D73" s="20">
        <v>1.0</v>
      </c>
      <c r="E73" s="12">
        <v>1.0</v>
      </c>
      <c r="F73" s="12">
        <v>0.0</v>
      </c>
      <c r="G73" s="12">
        <v>0.0</v>
      </c>
      <c r="H73" s="21">
        <v>472.0</v>
      </c>
      <c r="I73" s="12">
        <v>1.0</v>
      </c>
      <c r="J73" s="12">
        <v>10.0</v>
      </c>
      <c r="K73" s="12">
        <v>10.0</v>
      </c>
      <c r="L73" s="12">
        <v>9.0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B74" s="12">
        <v>12.0</v>
      </c>
      <c r="C74" s="22">
        <v>0.0</v>
      </c>
      <c r="D74" s="20">
        <v>1.0</v>
      </c>
      <c r="E74" s="12">
        <v>0.0</v>
      </c>
      <c r="F74" s="12">
        <v>0.0</v>
      </c>
      <c r="G74" s="12">
        <v>0.0</v>
      </c>
      <c r="H74" s="21">
        <v>3000.0</v>
      </c>
      <c r="I74" s="12">
        <v>2.0</v>
      </c>
      <c r="J74" s="12">
        <v>12.0</v>
      </c>
      <c r="K74" s="12">
        <v>12.0</v>
      </c>
      <c r="L74" s="12">
        <v>10.0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B75" s="12">
        <v>13.0</v>
      </c>
      <c r="C75" s="22">
        <v>0.0</v>
      </c>
      <c r="D75" s="20">
        <v>1.0</v>
      </c>
      <c r="E75" s="12">
        <v>0.0</v>
      </c>
      <c r="F75" s="12">
        <v>0.0</v>
      </c>
      <c r="G75" s="12">
        <v>0.0</v>
      </c>
      <c r="H75" s="21">
        <v>3000.0</v>
      </c>
      <c r="I75" s="12">
        <v>2.0</v>
      </c>
      <c r="J75" s="12">
        <v>15.0</v>
      </c>
      <c r="K75" s="12">
        <v>15.0</v>
      </c>
      <c r="L75" s="12">
        <v>12.0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B76" s="12">
        <v>14.0</v>
      </c>
      <c r="C76" s="20">
        <v>0.0</v>
      </c>
      <c r="D76" s="20">
        <v>1.0</v>
      </c>
      <c r="E76" s="12">
        <v>0.0</v>
      </c>
      <c r="F76" s="12">
        <v>0.0</v>
      </c>
      <c r="G76" s="12">
        <v>0.0</v>
      </c>
      <c r="H76" s="21">
        <v>3000.0</v>
      </c>
      <c r="I76" s="12">
        <v>3.0</v>
      </c>
      <c r="J76" s="12">
        <v>6.0</v>
      </c>
      <c r="K76" s="12">
        <v>6.0</v>
      </c>
      <c r="L76" s="12">
        <v>15.0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B77" s="12">
        <v>15.0</v>
      </c>
      <c r="C77" s="20">
        <v>0.0</v>
      </c>
      <c r="D77" s="20">
        <v>1.0</v>
      </c>
      <c r="E77" s="12">
        <v>0.0</v>
      </c>
      <c r="F77" s="12">
        <v>0.0</v>
      </c>
      <c r="G77" s="12">
        <v>0.0</v>
      </c>
      <c r="H77" s="21">
        <v>3000.0</v>
      </c>
      <c r="I77" s="12">
        <v>3.0</v>
      </c>
      <c r="J77" s="12">
        <v>11.0</v>
      </c>
      <c r="K77" s="12">
        <v>11.0</v>
      </c>
      <c r="L77" s="12">
        <v>6.0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B78" s="12">
        <v>16.0</v>
      </c>
      <c r="C78" s="20">
        <v>1.0</v>
      </c>
      <c r="D78" s="20">
        <v>1.0</v>
      </c>
      <c r="E78" s="12">
        <v>1.0</v>
      </c>
      <c r="F78" s="12">
        <v>0.0</v>
      </c>
      <c r="G78" s="12">
        <v>0.0</v>
      </c>
      <c r="H78" s="21">
        <v>441.0</v>
      </c>
      <c r="I78" s="12">
        <v>1.0</v>
      </c>
      <c r="J78" s="12">
        <v>6.0</v>
      </c>
      <c r="K78" s="12">
        <v>6.0</v>
      </c>
      <c r="L78" s="12">
        <v>11.0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B79" s="12">
        <v>17.0</v>
      </c>
      <c r="C79" s="22">
        <v>0.0</v>
      </c>
      <c r="D79" s="20">
        <v>1.0</v>
      </c>
      <c r="E79" s="12">
        <v>0.0</v>
      </c>
      <c r="F79" s="12">
        <v>0.0</v>
      </c>
      <c r="G79" s="12">
        <v>0.0</v>
      </c>
      <c r="H79" s="21">
        <v>3000.0</v>
      </c>
      <c r="I79" s="12">
        <v>2.0</v>
      </c>
      <c r="J79" s="12">
        <v>4.0</v>
      </c>
      <c r="K79" s="12">
        <v>4.0</v>
      </c>
      <c r="L79" s="12">
        <v>6.0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B80" s="12">
        <v>18.0</v>
      </c>
      <c r="C80" s="20">
        <v>1.0</v>
      </c>
      <c r="D80" s="20">
        <v>1.0</v>
      </c>
      <c r="E80" s="12">
        <v>1.0</v>
      </c>
      <c r="F80" s="12">
        <v>0.0</v>
      </c>
      <c r="G80" s="12">
        <v>0.0</v>
      </c>
      <c r="H80" s="21">
        <v>409.0</v>
      </c>
      <c r="I80" s="12">
        <v>1.0</v>
      </c>
      <c r="J80" s="12">
        <v>6.0</v>
      </c>
      <c r="K80" s="12">
        <v>6.0</v>
      </c>
      <c r="L80" s="12">
        <v>4.0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B81" s="12">
        <v>19.0</v>
      </c>
      <c r="C81" s="20">
        <v>1.0</v>
      </c>
      <c r="D81" s="20">
        <v>1.0</v>
      </c>
      <c r="E81" s="12">
        <v>1.0</v>
      </c>
      <c r="F81" s="12">
        <v>0.0</v>
      </c>
      <c r="G81" s="12">
        <v>0.0</v>
      </c>
      <c r="H81" s="21">
        <v>616.0</v>
      </c>
      <c r="I81" s="12">
        <v>1.0</v>
      </c>
      <c r="J81" s="12">
        <v>4.0</v>
      </c>
      <c r="K81" s="12">
        <v>4.0</v>
      </c>
      <c r="L81" s="12">
        <v>6.0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B82" s="12">
        <v>20.0</v>
      </c>
      <c r="C82" s="22">
        <v>0.0</v>
      </c>
      <c r="D82" s="20">
        <v>1.0</v>
      </c>
      <c r="E82" s="12">
        <v>0.0</v>
      </c>
      <c r="F82" s="12">
        <v>0.0</v>
      </c>
      <c r="G82" s="12">
        <v>0.0</v>
      </c>
      <c r="H82" s="21">
        <v>3000.0</v>
      </c>
      <c r="I82" s="12">
        <v>2.0</v>
      </c>
      <c r="J82" s="12">
        <v>3.0</v>
      </c>
      <c r="K82" s="12">
        <v>3.0</v>
      </c>
      <c r="L82" s="12">
        <v>4.0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B83" s="12">
        <v>21.0</v>
      </c>
      <c r="C83" s="22">
        <v>1.0</v>
      </c>
      <c r="D83" s="20">
        <v>1.0</v>
      </c>
      <c r="E83" s="12">
        <v>1.0</v>
      </c>
      <c r="F83" s="12">
        <v>0.0</v>
      </c>
      <c r="G83" s="12">
        <v>0.0</v>
      </c>
      <c r="H83" s="21">
        <v>719.0</v>
      </c>
      <c r="I83" s="12">
        <v>1.0</v>
      </c>
      <c r="J83" s="12">
        <v>4.0</v>
      </c>
      <c r="K83" s="12">
        <v>4.0</v>
      </c>
      <c r="L83" s="12">
        <v>3.0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B84" s="12">
        <v>22.0</v>
      </c>
      <c r="C84" s="20">
        <v>0.0</v>
      </c>
      <c r="D84" s="20">
        <v>1.0</v>
      </c>
      <c r="E84" s="12">
        <v>0.0</v>
      </c>
      <c r="F84" s="12">
        <v>0.0</v>
      </c>
      <c r="G84" s="12">
        <v>0.0</v>
      </c>
      <c r="H84" s="21">
        <v>3000.0</v>
      </c>
      <c r="I84" s="12">
        <v>3.0</v>
      </c>
      <c r="J84" s="12">
        <v>6.0</v>
      </c>
      <c r="K84" s="12">
        <v>6.0</v>
      </c>
      <c r="L84" s="12">
        <v>4.0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B85" s="12">
        <v>23.0</v>
      </c>
      <c r="C85" s="22">
        <v>1.0</v>
      </c>
      <c r="D85" s="20">
        <v>1.0</v>
      </c>
      <c r="E85" s="12">
        <v>1.0</v>
      </c>
      <c r="F85" s="12">
        <v>0.0</v>
      </c>
      <c r="G85" s="12">
        <v>0.0</v>
      </c>
      <c r="H85" s="21">
        <v>368.0</v>
      </c>
      <c r="I85" s="12">
        <v>1.0</v>
      </c>
      <c r="J85" s="12">
        <v>4.0</v>
      </c>
      <c r="K85" s="12">
        <v>4.0</v>
      </c>
      <c r="L85" s="12">
        <v>6.0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B86" s="12">
        <v>24.0</v>
      </c>
      <c r="C86" s="20">
        <v>0.0</v>
      </c>
      <c r="D86" s="20">
        <v>1.0</v>
      </c>
      <c r="E86" s="12">
        <v>0.0</v>
      </c>
      <c r="F86" s="12">
        <v>0.0</v>
      </c>
      <c r="G86" s="12">
        <v>0.0</v>
      </c>
      <c r="H86" s="21">
        <v>3000.0</v>
      </c>
      <c r="I86" s="12">
        <v>2.0</v>
      </c>
      <c r="J86" s="12">
        <v>14.0</v>
      </c>
      <c r="K86" s="12">
        <v>14.0</v>
      </c>
      <c r="L86" s="12">
        <v>4.0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B87" s="13">
        <v>25.0</v>
      </c>
      <c r="C87" s="23">
        <v>1.0</v>
      </c>
      <c r="D87" s="27">
        <v>1.0</v>
      </c>
      <c r="E87" s="13">
        <v>1.0</v>
      </c>
      <c r="F87" s="13">
        <v>0.0</v>
      </c>
      <c r="G87" s="13">
        <v>0.0</v>
      </c>
      <c r="H87" s="24">
        <v>772.0</v>
      </c>
      <c r="I87" s="13">
        <v>1.0</v>
      </c>
      <c r="J87" s="13">
        <v>4.0</v>
      </c>
      <c r="K87" s="13">
        <v>4.0</v>
      </c>
      <c r="L87" s="13">
        <v>14.0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C88" s="5" t="s">
        <v>12</v>
      </c>
      <c r="D88" s="5" t="s">
        <v>13</v>
      </c>
      <c r="E88" s="5" t="s">
        <v>14</v>
      </c>
      <c r="F88" s="5" t="s">
        <v>23</v>
      </c>
      <c r="G88" s="5" t="s">
        <v>16</v>
      </c>
      <c r="H88" s="5" t="s">
        <v>17</v>
      </c>
      <c r="I88" s="5" t="s">
        <v>18</v>
      </c>
      <c r="J88" s="14" t="s">
        <v>19</v>
      </c>
    </row>
    <row r="89" ht="15.75" customHeight="1">
      <c r="B89" s="5" t="s">
        <v>20</v>
      </c>
      <c r="C89" s="5">
        <v>10.0</v>
      </c>
      <c r="D89" s="5">
        <f>COUNTIFS(C63:C87, "1", D63:D87, "1")</f>
        <v>10</v>
      </c>
      <c r="E89" s="5">
        <f>COUNTIFS(C63:C87, "1", D63:D87, "0")</f>
        <v>0</v>
      </c>
      <c r="F89" s="5">
        <f>sumif(C63:C87, "1", H63:H87 )</f>
        <v>5044</v>
      </c>
      <c r="G89" s="5">
        <f t="array" ref="G89">MEDIAN(IF(($C$63:$C$87=1), ($H$63:$H$87)))</f>
        <v>456.5</v>
      </c>
      <c r="H89" s="5">
        <f>minifs(H63:H87, C63:C87, "1",C63:C87, "1")</f>
        <v>368</v>
      </c>
      <c r="I89" s="16">
        <f>maxifs(H63:H87, C63:C87, "1",C63:C87, "1")</f>
        <v>772</v>
      </c>
      <c r="J89" s="17">
        <f t="array" ref="J89">stdev(if($C$62:$C$87=1, $H$62:$H$87))</f>
        <v>146.1461977</v>
      </c>
    </row>
    <row r="90" ht="15.75" customHeight="1">
      <c r="B90" s="5" t="s">
        <v>21</v>
      </c>
      <c r="C90" s="5">
        <v>15.0</v>
      </c>
      <c r="D90" s="5">
        <f>COUNTIFS(C63:C87, "0", D63:D87, "1")</f>
        <v>15</v>
      </c>
      <c r="E90" s="5">
        <f>COUNTIFS(C63:C87, "0", D63:D87, "0")</f>
        <v>0</v>
      </c>
      <c r="F90" s="5">
        <f>sumif(C63:C87, "0", H63:H87 )</f>
        <v>45000</v>
      </c>
      <c r="G90" s="5">
        <f t="array" ref="G90">MEDIAN(IF(($C$3:$C$27=0), ($H$3:$H$27)))</f>
        <v>3000</v>
      </c>
      <c r="H90" s="5">
        <f>minifs(H63:H87, C63:C87, "0",C63:C87, "0")</f>
        <v>3000</v>
      </c>
      <c r="I90" s="5">
        <f>maxifs(H63:H87, C63:C87, "0",C63:C87, "0")</f>
        <v>3000</v>
      </c>
      <c r="J90" s="17">
        <f t="array" ref="J90">stdev(if($C$62:$C$87=0, $H$62:$H$87))</f>
        <v>0</v>
      </c>
    </row>
    <row r="91" ht="15.75" customHeight="1"/>
    <row r="92" ht="15.75" customHeight="1">
      <c r="B92" s="28" t="s">
        <v>25</v>
      </c>
      <c r="C92" s="28" t="s">
        <v>26</v>
      </c>
      <c r="D92" s="29" t="s">
        <v>13</v>
      </c>
      <c r="E92" s="29" t="s">
        <v>14</v>
      </c>
      <c r="F92" s="28" t="s">
        <v>27</v>
      </c>
      <c r="G92" s="28" t="s">
        <v>23</v>
      </c>
      <c r="H92" s="28" t="s">
        <v>16</v>
      </c>
      <c r="I92" s="28" t="s">
        <v>17</v>
      </c>
      <c r="J92" s="28" t="s">
        <v>18</v>
      </c>
      <c r="K92" s="6" t="s">
        <v>19</v>
      </c>
    </row>
    <row r="93" ht="15.75" customHeight="1">
      <c r="B93" s="30" t="s">
        <v>20</v>
      </c>
      <c r="C93" s="31">
        <f t="shared" ref="C93:E93" si="1">C89+C59+C29</f>
        <v>31</v>
      </c>
      <c r="D93" s="32">
        <f t="shared" si="1"/>
        <v>31</v>
      </c>
      <c r="E93" s="32">
        <f t="shared" si="1"/>
        <v>0</v>
      </c>
      <c r="F93" s="31">
        <f t="shared" ref="F93:F94" si="3">E93/C93*100</f>
        <v>0</v>
      </c>
      <c r="G93" s="31">
        <f t="shared" ref="G93:G94" si="4">sum(F89,F59,F29)/C93</f>
        <v>454.7741935</v>
      </c>
      <c r="H93" s="31">
        <f t="array" ref="H93">MEDIAN(IF(($C$63:$C$87=1), ($H$63:$H$87)),IF(($C$33:$C$57=1), ($H$33:$H$57)), IF(($C$3:$C$27=1), ($H$3:$H$27)))</f>
        <v>409</v>
      </c>
      <c r="I93" s="31">
        <f t="shared" ref="I93:I94" si="5">min(H89,H59,H29)</f>
        <v>340</v>
      </c>
      <c r="J93" s="31">
        <f t="shared" ref="J93:J94" si="6">max(I89,I59,I29)</f>
        <v>772</v>
      </c>
      <c r="K93" s="18">
        <f t="array" ref="K93">STDEV(IF(($C$63:$C$87=1), ($H$63:$H$87)),IF(($C$33:$C$57=1), ($H$33:$H$57)), IF(($C$3:$C$27=1), ($H$3:$H$27)))</f>
        <v>120.5105001</v>
      </c>
    </row>
    <row r="94" ht="15.75" customHeight="1">
      <c r="B94" s="30" t="s">
        <v>21</v>
      </c>
      <c r="C94" s="31">
        <f t="shared" ref="C94:E94" si="2">C90+C60+C30</f>
        <v>44</v>
      </c>
      <c r="D94" s="32">
        <f t="shared" si="2"/>
        <v>44</v>
      </c>
      <c r="E94" s="32">
        <f t="shared" si="2"/>
        <v>0</v>
      </c>
      <c r="F94" s="31">
        <f t="shared" si="3"/>
        <v>0</v>
      </c>
      <c r="G94" s="31">
        <f t="shared" si="4"/>
        <v>3000</v>
      </c>
      <c r="H94" s="31">
        <f t="array" ref="H94">MEDIAN(IF(($C$63:$C$87=0), ($H$63:$H$87)),IF(($C$33:$C$57=0), ($H$33:$H$57)), IF(($C$3:$C$27=0), ($H$3:$H$27)))</f>
        <v>3000</v>
      </c>
      <c r="I94" s="31">
        <f t="shared" si="5"/>
        <v>3000</v>
      </c>
      <c r="J94" s="31">
        <f t="shared" si="6"/>
        <v>3000</v>
      </c>
      <c r="K94" s="18">
        <f t="array" ref="K94">STDEV(IF(($C$63:$C$87=0), ($H$63:$H$87)),IF(($C$33:$C$57=0), ($H$33:$H$57)), IF(($C$3:$C$27=0), ($H$3:$H$27)))</f>
        <v>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conditionalFormatting sqref="D33:D57">
    <cfRule type="cellIs" dxfId="1" priority="5" operator="equal">
      <formula>1</formula>
    </cfRule>
  </conditionalFormatting>
  <conditionalFormatting sqref="D33:D57">
    <cfRule type="cellIs" dxfId="2" priority="6" operator="equal">
      <formula>2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33" t="s">
        <v>28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 ht="15.75" customHeight="1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Y2" s="1"/>
    </row>
    <row r="3" ht="15.75" customHeight="1">
      <c r="B3" s="10">
        <v>1.0</v>
      </c>
      <c r="C3" s="34">
        <v>0.0</v>
      </c>
      <c r="D3" s="34">
        <v>1.0</v>
      </c>
      <c r="E3" s="34">
        <v>0.0</v>
      </c>
      <c r="F3" s="34">
        <v>0.0</v>
      </c>
      <c r="G3" s="34">
        <v>0.0</v>
      </c>
      <c r="H3" s="34">
        <v>3000.0</v>
      </c>
      <c r="I3" s="34">
        <v>1.0</v>
      </c>
      <c r="J3" s="34">
        <v>4.0</v>
      </c>
      <c r="K3" s="34">
        <v>4.0</v>
      </c>
      <c r="L3" s="34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 ht="15.75" customHeight="1">
      <c r="B4" s="12">
        <v>2.0</v>
      </c>
      <c r="C4" s="34">
        <v>0.0</v>
      </c>
      <c r="D4" s="34">
        <v>1.0</v>
      </c>
      <c r="E4" s="34">
        <v>0.0</v>
      </c>
      <c r="F4" s="34">
        <v>0.0</v>
      </c>
      <c r="G4" s="34">
        <v>0.0</v>
      </c>
      <c r="H4" s="34">
        <v>3000.0</v>
      </c>
      <c r="I4" s="34">
        <v>3.0</v>
      </c>
      <c r="J4" s="34">
        <v>7.0</v>
      </c>
      <c r="K4" s="34">
        <v>7.0</v>
      </c>
      <c r="L4" s="34">
        <v>4.0</v>
      </c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AK4" s="5"/>
      <c r="AL4" s="5"/>
      <c r="AM4" s="5"/>
      <c r="AN4" s="5"/>
      <c r="AO4" s="5"/>
      <c r="AP4" s="5"/>
      <c r="AQ4" s="5"/>
      <c r="AR4" s="5"/>
      <c r="AS4" s="5"/>
    </row>
    <row r="5" ht="15.75" customHeight="1">
      <c r="B5" s="12">
        <v>3.0</v>
      </c>
      <c r="C5" s="34">
        <v>1.0</v>
      </c>
      <c r="D5" s="34">
        <v>1.0</v>
      </c>
      <c r="E5" s="34">
        <v>1.0</v>
      </c>
      <c r="F5" s="34">
        <v>0.0</v>
      </c>
      <c r="G5" s="34">
        <v>0.0</v>
      </c>
      <c r="H5" s="34">
        <v>401.0</v>
      </c>
      <c r="I5" s="34">
        <v>1.0</v>
      </c>
      <c r="J5" s="34">
        <v>4.0</v>
      </c>
      <c r="K5" s="34">
        <v>4.0</v>
      </c>
      <c r="L5" s="34">
        <v>7.0</v>
      </c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AK5" s="5"/>
      <c r="AL5" s="5"/>
      <c r="AM5" s="5"/>
      <c r="AN5" s="5"/>
      <c r="AO5" s="5"/>
      <c r="AP5" s="5"/>
      <c r="AQ5" s="5"/>
      <c r="AR5" s="5"/>
      <c r="AS5" s="5"/>
    </row>
    <row r="6" ht="15.75" customHeight="1">
      <c r="B6" s="12">
        <v>4.0</v>
      </c>
      <c r="C6" s="34">
        <v>1.0</v>
      </c>
      <c r="D6" s="34">
        <v>1.0</v>
      </c>
      <c r="E6" s="34">
        <v>1.0</v>
      </c>
      <c r="F6" s="34">
        <v>0.0</v>
      </c>
      <c r="G6" s="34">
        <v>0.0</v>
      </c>
      <c r="H6" s="34">
        <v>386.0</v>
      </c>
      <c r="I6" s="34">
        <v>1.0</v>
      </c>
      <c r="J6" s="34">
        <v>7.0</v>
      </c>
      <c r="K6" s="34">
        <v>7.0</v>
      </c>
      <c r="L6" s="34">
        <v>4.0</v>
      </c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AK6" s="5"/>
      <c r="AO6" s="5"/>
      <c r="AP6" s="5"/>
      <c r="AQ6" s="5"/>
      <c r="AR6" s="5"/>
      <c r="AS6" s="5"/>
    </row>
    <row r="7" ht="15.75" customHeight="1">
      <c r="B7" s="12">
        <v>5.0</v>
      </c>
      <c r="C7" s="34">
        <v>0.0</v>
      </c>
      <c r="D7" s="34">
        <v>1.0</v>
      </c>
      <c r="E7" s="34">
        <v>0.0</v>
      </c>
      <c r="F7" s="34">
        <v>0.0</v>
      </c>
      <c r="G7" s="34">
        <v>0.0</v>
      </c>
      <c r="H7" s="34">
        <v>3000.0</v>
      </c>
      <c r="I7" s="34">
        <v>2.0</v>
      </c>
      <c r="J7" s="34">
        <v>6.0</v>
      </c>
      <c r="K7" s="34">
        <v>6.0</v>
      </c>
      <c r="L7" s="34">
        <v>7.0</v>
      </c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AK7" s="5"/>
      <c r="AO7" s="5"/>
      <c r="AP7" s="5"/>
      <c r="AQ7" s="5"/>
      <c r="AR7" s="5"/>
      <c r="AS7" s="5"/>
    </row>
    <row r="8" ht="15.75" customHeight="1">
      <c r="B8" s="12">
        <v>6.0</v>
      </c>
      <c r="C8" s="34">
        <v>0.0</v>
      </c>
      <c r="D8" s="34">
        <v>1.0</v>
      </c>
      <c r="E8" s="34">
        <v>0.0</v>
      </c>
      <c r="F8" s="34">
        <v>0.0</v>
      </c>
      <c r="G8" s="34">
        <v>0.0</v>
      </c>
      <c r="H8" s="34">
        <v>3000.0</v>
      </c>
      <c r="I8" s="34">
        <v>3.0</v>
      </c>
      <c r="J8" s="34">
        <v>12.0</v>
      </c>
      <c r="K8" s="34">
        <v>12.0</v>
      </c>
      <c r="L8" s="34">
        <v>6.0</v>
      </c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AK8" s="5"/>
      <c r="AO8" s="5"/>
      <c r="AP8" s="5"/>
      <c r="AQ8" s="5"/>
      <c r="AR8" s="5"/>
      <c r="AS8" s="5"/>
    </row>
    <row r="9" ht="15.75" customHeight="1">
      <c r="B9" s="12">
        <v>7.0</v>
      </c>
      <c r="C9" s="34">
        <v>1.0</v>
      </c>
      <c r="D9" s="34">
        <v>1.0</v>
      </c>
      <c r="E9" s="34">
        <v>1.0</v>
      </c>
      <c r="F9" s="34">
        <v>0.0</v>
      </c>
      <c r="G9" s="34">
        <v>0.0</v>
      </c>
      <c r="H9" s="34">
        <v>378.0</v>
      </c>
      <c r="I9" s="34">
        <v>1.0</v>
      </c>
      <c r="J9" s="34">
        <v>6.0</v>
      </c>
      <c r="K9" s="34">
        <v>6.0</v>
      </c>
      <c r="L9" s="34">
        <v>12.0</v>
      </c>
      <c r="N9" s="35"/>
      <c r="O9" s="35">
        <v>1.0</v>
      </c>
      <c r="P9" s="35">
        <v>1.0</v>
      </c>
      <c r="Q9" s="35">
        <v>0.0</v>
      </c>
      <c r="R9" s="35">
        <v>1.0</v>
      </c>
      <c r="S9" s="35">
        <v>0.0</v>
      </c>
      <c r="T9" s="35">
        <v>0.0</v>
      </c>
      <c r="U9" s="35">
        <v>0.0</v>
      </c>
      <c r="V9" s="35">
        <v>3000.0</v>
      </c>
      <c r="W9" s="35">
        <v>3.0</v>
      </c>
      <c r="X9" s="35">
        <v>1.0</v>
      </c>
      <c r="Y9" s="35">
        <v>1.0</v>
      </c>
      <c r="Z9" s="35">
        <v>0.0</v>
      </c>
      <c r="AK9" s="5"/>
      <c r="AO9" s="5"/>
      <c r="AP9" s="5"/>
      <c r="AQ9" s="5"/>
      <c r="AR9" s="5"/>
      <c r="AS9" s="5"/>
    </row>
    <row r="10" ht="15.75" customHeight="1">
      <c r="B10" s="12">
        <v>8.0</v>
      </c>
      <c r="C10" s="34">
        <v>0.0</v>
      </c>
      <c r="D10" s="34">
        <v>1.0</v>
      </c>
      <c r="E10" s="34">
        <v>0.0</v>
      </c>
      <c r="F10" s="34">
        <v>0.0</v>
      </c>
      <c r="G10" s="34">
        <v>0.0</v>
      </c>
      <c r="H10" s="34">
        <v>3000.0</v>
      </c>
      <c r="I10" s="34">
        <v>2.0</v>
      </c>
      <c r="J10" s="34">
        <v>11.0</v>
      </c>
      <c r="K10" s="34">
        <v>11.0</v>
      </c>
      <c r="L10" s="34">
        <v>6.0</v>
      </c>
      <c r="N10" s="35"/>
      <c r="O10" s="35">
        <v>1.0</v>
      </c>
      <c r="P10" s="35">
        <v>2.0</v>
      </c>
      <c r="Q10" s="35">
        <v>0.0</v>
      </c>
      <c r="R10" s="35">
        <v>1.0</v>
      </c>
      <c r="S10" s="35">
        <v>0.0</v>
      </c>
      <c r="T10" s="35">
        <v>0.0</v>
      </c>
      <c r="U10" s="35">
        <v>0.0</v>
      </c>
      <c r="V10" s="35">
        <v>3000.0</v>
      </c>
      <c r="W10" s="35">
        <v>2.0</v>
      </c>
      <c r="X10" s="35">
        <v>11.0</v>
      </c>
      <c r="Y10" s="35">
        <v>11.0</v>
      </c>
      <c r="Z10" s="35">
        <v>1.0</v>
      </c>
      <c r="AK10" s="5"/>
      <c r="AO10" s="5"/>
      <c r="AP10" s="5"/>
      <c r="AQ10" s="5"/>
      <c r="AR10" s="5"/>
      <c r="AS10" s="5"/>
    </row>
    <row r="11" ht="15.75" customHeight="1">
      <c r="B11" s="12">
        <v>9.0</v>
      </c>
      <c r="C11" s="34">
        <v>1.0</v>
      </c>
      <c r="D11" s="34">
        <v>1.0</v>
      </c>
      <c r="E11" s="34">
        <v>1.0</v>
      </c>
      <c r="F11" s="34">
        <v>0.0</v>
      </c>
      <c r="G11" s="34">
        <v>0.0</v>
      </c>
      <c r="H11" s="34">
        <v>413.0</v>
      </c>
      <c r="I11" s="34">
        <v>1.0</v>
      </c>
      <c r="J11" s="34">
        <v>6.0</v>
      </c>
      <c r="K11" s="34">
        <v>6.0</v>
      </c>
      <c r="L11" s="34">
        <v>11.0</v>
      </c>
      <c r="N11" s="35"/>
      <c r="O11" s="35">
        <v>1.0</v>
      </c>
      <c r="P11" s="35">
        <v>3.0</v>
      </c>
      <c r="Q11" s="35">
        <v>1.0</v>
      </c>
      <c r="R11" s="35">
        <v>1.0</v>
      </c>
      <c r="S11" s="35">
        <v>1.0</v>
      </c>
      <c r="T11" s="35">
        <v>0.0</v>
      </c>
      <c r="U11" s="35">
        <v>0.0</v>
      </c>
      <c r="V11" s="35">
        <v>522.0</v>
      </c>
      <c r="W11" s="35">
        <v>1.0</v>
      </c>
      <c r="X11" s="35">
        <v>1.0</v>
      </c>
      <c r="Y11" s="35">
        <v>1.0</v>
      </c>
      <c r="Z11" s="35">
        <v>11.0</v>
      </c>
      <c r="AK11" s="5"/>
      <c r="AO11" s="5"/>
      <c r="AP11" s="5"/>
      <c r="AQ11" s="5"/>
      <c r="AR11" s="5"/>
      <c r="AS11" s="5"/>
    </row>
    <row r="12" ht="15.75" customHeight="1">
      <c r="B12" s="12">
        <v>10.0</v>
      </c>
      <c r="C12" s="34">
        <v>0.0</v>
      </c>
      <c r="D12" s="34">
        <v>1.0</v>
      </c>
      <c r="E12" s="34">
        <v>0.0</v>
      </c>
      <c r="F12" s="34">
        <v>0.0</v>
      </c>
      <c r="G12" s="34">
        <v>0.0</v>
      </c>
      <c r="H12" s="34">
        <v>3000.0</v>
      </c>
      <c r="I12" s="34">
        <v>2.0</v>
      </c>
      <c r="J12" s="34">
        <v>14.0</v>
      </c>
      <c r="K12" s="34">
        <v>14.0</v>
      </c>
      <c r="L12" s="34">
        <v>6.0</v>
      </c>
      <c r="N12" s="35"/>
      <c r="O12" s="35">
        <v>1.0</v>
      </c>
      <c r="P12" s="35">
        <v>4.0</v>
      </c>
      <c r="Q12" s="35">
        <v>0.0</v>
      </c>
      <c r="R12" s="35">
        <v>1.0</v>
      </c>
      <c r="S12" s="35">
        <v>0.0</v>
      </c>
      <c r="T12" s="35">
        <v>0.0</v>
      </c>
      <c r="U12" s="35">
        <v>0.0</v>
      </c>
      <c r="V12" s="35">
        <v>3000.0</v>
      </c>
      <c r="W12" s="35">
        <v>3.0</v>
      </c>
      <c r="X12" s="35">
        <v>15.0</v>
      </c>
      <c r="Y12" s="35">
        <v>15.0</v>
      </c>
      <c r="Z12" s="35">
        <v>1.0</v>
      </c>
      <c r="AK12" s="5"/>
      <c r="AO12" s="5"/>
      <c r="AP12" s="5"/>
      <c r="AQ12" s="5"/>
      <c r="AR12" s="5"/>
      <c r="AS12" s="5"/>
    </row>
    <row r="13" ht="15.75" customHeight="1">
      <c r="B13" s="12">
        <v>11.0</v>
      </c>
      <c r="C13" s="34">
        <v>1.0</v>
      </c>
      <c r="D13" s="34">
        <v>1.0</v>
      </c>
      <c r="E13" s="34">
        <v>1.0</v>
      </c>
      <c r="F13" s="34">
        <v>0.0</v>
      </c>
      <c r="G13" s="34">
        <v>0.0</v>
      </c>
      <c r="H13" s="34">
        <v>356.0</v>
      </c>
      <c r="I13" s="34">
        <v>1.0</v>
      </c>
      <c r="J13" s="34">
        <v>6.0</v>
      </c>
      <c r="K13" s="34">
        <v>6.0</v>
      </c>
      <c r="L13" s="34">
        <v>14.0</v>
      </c>
      <c r="N13" s="35"/>
      <c r="O13" s="35">
        <v>1.0</v>
      </c>
      <c r="P13" s="35">
        <v>5.0</v>
      </c>
      <c r="Q13" s="35">
        <v>1.0</v>
      </c>
      <c r="R13" s="35">
        <v>1.0</v>
      </c>
      <c r="S13" s="35">
        <v>1.0</v>
      </c>
      <c r="T13" s="35">
        <v>0.0</v>
      </c>
      <c r="U13" s="35">
        <v>0.0</v>
      </c>
      <c r="V13" s="35">
        <v>410.0</v>
      </c>
      <c r="W13" s="35">
        <v>1.0</v>
      </c>
      <c r="X13" s="35">
        <v>1.0</v>
      </c>
      <c r="Y13" s="35">
        <v>1.0</v>
      </c>
      <c r="Z13" s="35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 ht="15.75" customHeight="1">
      <c r="B14" s="12">
        <v>12.0</v>
      </c>
      <c r="C14" s="34">
        <v>1.0</v>
      </c>
      <c r="D14" s="34">
        <v>1.0</v>
      </c>
      <c r="E14" s="34">
        <v>1.0</v>
      </c>
      <c r="F14" s="34">
        <v>0.0</v>
      </c>
      <c r="G14" s="34">
        <v>0.0</v>
      </c>
      <c r="H14" s="34">
        <v>437.0</v>
      </c>
      <c r="I14" s="34">
        <v>1.0</v>
      </c>
      <c r="J14" s="34">
        <v>14.0</v>
      </c>
      <c r="K14" s="34">
        <v>14.0</v>
      </c>
      <c r="L14" s="34">
        <v>6.0</v>
      </c>
      <c r="N14" s="35"/>
      <c r="O14" s="35">
        <v>1.0</v>
      </c>
      <c r="P14" s="35">
        <v>6.0</v>
      </c>
      <c r="Q14" s="35">
        <v>1.0</v>
      </c>
      <c r="R14" s="35">
        <v>1.0</v>
      </c>
      <c r="S14" s="35">
        <v>1.0</v>
      </c>
      <c r="T14" s="35">
        <v>0.0</v>
      </c>
      <c r="U14" s="35">
        <v>0.0</v>
      </c>
      <c r="V14" s="35">
        <v>662.0</v>
      </c>
      <c r="W14" s="35">
        <v>1.0</v>
      </c>
      <c r="X14" s="35">
        <v>15.0</v>
      </c>
      <c r="Y14" s="35">
        <v>15.0</v>
      </c>
      <c r="Z14" s="35">
        <v>1.0</v>
      </c>
      <c r="AK14" s="5"/>
      <c r="AL14" s="5"/>
      <c r="AM14" s="5"/>
      <c r="AN14" s="5"/>
      <c r="AO14" s="5"/>
      <c r="AP14" s="5"/>
      <c r="AQ14" s="5"/>
      <c r="AR14" s="5"/>
      <c r="AS14" s="5"/>
    </row>
    <row r="15" ht="15.75" customHeight="1">
      <c r="B15" s="12">
        <v>13.0</v>
      </c>
      <c r="C15" s="34">
        <v>0.0</v>
      </c>
      <c r="D15" s="34">
        <v>1.0</v>
      </c>
      <c r="E15" s="34">
        <v>0.0</v>
      </c>
      <c r="F15" s="34">
        <v>0.0</v>
      </c>
      <c r="G15" s="34">
        <v>0.0</v>
      </c>
      <c r="H15" s="34">
        <v>3000.0</v>
      </c>
      <c r="I15" s="34">
        <v>3.0</v>
      </c>
      <c r="J15" s="34">
        <v>5.0</v>
      </c>
      <c r="K15" s="34">
        <v>5.0</v>
      </c>
      <c r="L15" s="34">
        <v>14.0</v>
      </c>
      <c r="N15" s="35"/>
      <c r="O15" s="35">
        <v>1.0</v>
      </c>
      <c r="P15" s="35">
        <v>7.0</v>
      </c>
      <c r="Q15" s="35">
        <v>0.0</v>
      </c>
      <c r="R15" s="35">
        <v>1.0</v>
      </c>
      <c r="S15" s="35">
        <v>0.0</v>
      </c>
      <c r="T15" s="35">
        <v>0.0</v>
      </c>
      <c r="U15" s="35">
        <v>0.0</v>
      </c>
      <c r="V15" s="35">
        <v>3000.0</v>
      </c>
      <c r="W15" s="35">
        <v>3.0</v>
      </c>
      <c r="X15" s="35">
        <v>7.0</v>
      </c>
      <c r="Y15" s="35">
        <v>7.0</v>
      </c>
      <c r="Z15" s="35">
        <v>15.0</v>
      </c>
      <c r="AK15" s="5"/>
      <c r="AL15" s="5"/>
      <c r="AM15" s="5"/>
      <c r="AN15" s="5"/>
      <c r="AO15" s="5"/>
      <c r="AP15" s="5"/>
      <c r="AQ15" s="5"/>
      <c r="AR15" s="5"/>
      <c r="AS15" s="5"/>
    </row>
    <row r="16" ht="15.75" customHeight="1">
      <c r="B16" s="12">
        <v>14.0</v>
      </c>
      <c r="C16" s="34">
        <v>1.0</v>
      </c>
      <c r="D16" s="34">
        <v>1.0</v>
      </c>
      <c r="E16" s="34">
        <v>1.0</v>
      </c>
      <c r="F16" s="34">
        <v>0.0</v>
      </c>
      <c r="G16" s="34">
        <v>0.0</v>
      </c>
      <c r="H16" s="34">
        <v>356.0</v>
      </c>
      <c r="I16" s="34">
        <v>1.0</v>
      </c>
      <c r="J16" s="34">
        <v>14.0</v>
      </c>
      <c r="K16" s="34">
        <v>14.0</v>
      </c>
      <c r="L16" s="34">
        <v>5.0</v>
      </c>
      <c r="N16" s="35"/>
      <c r="O16" s="35">
        <v>1.0</v>
      </c>
      <c r="P16" s="35">
        <v>8.0</v>
      </c>
      <c r="Q16" s="35">
        <v>1.0</v>
      </c>
      <c r="R16" s="35">
        <v>1.0</v>
      </c>
      <c r="S16" s="35">
        <v>1.0</v>
      </c>
      <c r="T16" s="35">
        <v>0.0</v>
      </c>
      <c r="U16" s="35">
        <v>0.0</v>
      </c>
      <c r="V16" s="35">
        <v>399.0</v>
      </c>
      <c r="W16" s="35">
        <v>1.0</v>
      </c>
      <c r="X16" s="35">
        <v>15.0</v>
      </c>
      <c r="Y16" s="35">
        <v>15.0</v>
      </c>
      <c r="Z16" s="35">
        <v>7.0</v>
      </c>
      <c r="AK16" s="5"/>
      <c r="AL16" s="5"/>
      <c r="AM16" s="5"/>
      <c r="AN16" s="5"/>
      <c r="AO16" s="5"/>
      <c r="AP16" s="5"/>
      <c r="AQ16" s="5"/>
      <c r="AR16" s="5"/>
      <c r="AS16" s="5"/>
    </row>
    <row r="17" ht="15.75" customHeight="1">
      <c r="B17" s="12">
        <v>15.0</v>
      </c>
      <c r="C17" s="34">
        <v>0.0</v>
      </c>
      <c r="D17" s="34">
        <v>1.0</v>
      </c>
      <c r="E17" s="34">
        <v>0.0</v>
      </c>
      <c r="F17" s="34">
        <v>0.0</v>
      </c>
      <c r="G17" s="34">
        <v>0.0</v>
      </c>
      <c r="H17" s="34">
        <v>3000.0</v>
      </c>
      <c r="I17" s="34">
        <v>2.0</v>
      </c>
      <c r="J17" s="34">
        <v>14.0</v>
      </c>
      <c r="K17" s="34">
        <v>14.0</v>
      </c>
      <c r="L17" s="34">
        <v>14.0</v>
      </c>
      <c r="N17" s="35"/>
      <c r="O17" s="35">
        <v>1.0</v>
      </c>
      <c r="P17" s="35">
        <v>9.0</v>
      </c>
      <c r="Q17" s="35">
        <v>0.0</v>
      </c>
      <c r="R17" s="35">
        <v>1.0</v>
      </c>
      <c r="S17" s="35">
        <v>0.0</v>
      </c>
      <c r="T17" s="35">
        <v>0.0</v>
      </c>
      <c r="U17" s="35">
        <v>0.0</v>
      </c>
      <c r="V17" s="35">
        <v>3000.0</v>
      </c>
      <c r="W17" s="35">
        <v>3.0</v>
      </c>
      <c r="X17" s="35">
        <v>14.0</v>
      </c>
      <c r="Y17" s="35">
        <v>14.0</v>
      </c>
      <c r="Z17" s="35">
        <v>15.0</v>
      </c>
      <c r="AK17" s="5"/>
      <c r="AL17" s="5"/>
      <c r="AM17" s="5"/>
      <c r="AN17" s="5"/>
      <c r="AO17" s="5"/>
      <c r="AP17" s="5"/>
      <c r="AQ17" s="5"/>
      <c r="AR17" s="5"/>
      <c r="AS17" s="5"/>
    </row>
    <row r="18" ht="15.75" customHeight="1">
      <c r="B18" s="12">
        <v>16.0</v>
      </c>
      <c r="C18" s="34">
        <v>0.0</v>
      </c>
      <c r="D18" s="34">
        <v>1.0</v>
      </c>
      <c r="E18" s="34">
        <v>0.0</v>
      </c>
      <c r="F18" s="34">
        <v>0.0</v>
      </c>
      <c r="G18" s="34">
        <v>0.0</v>
      </c>
      <c r="H18" s="34">
        <v>3000.0</v>
      </c>
      <c r="I18" s="34">
        <v>2.0</v>
      </c>
      <c r="J18" s="34">
        <v>3.0</v>
      </c>
      <c r="K18" s="34">
        <v>3.0</v>
      </c>
      <c r="L18" s="34">
        <v>14.0</v>
      </c>
      <c r="N18" s="35"/>
      <c r="O18" s="35">
        <v>1.0</v>
      </c>
      <c r="P18" s="35">
        <v>10.0</v>
      </c>
      <c r="Q18" s="35">
        <v>0.0</v>
      </c>
      <c r="R18" s="35">
        <v>1.0</v>
      </c>
      <c r="S18" s="35">
        <v>0.0</v>
      </c>
      <c r="T18" s="35">
        <v>0.0</v>
      </c>
      <c r="U18" s="35">
        <v>0.0</v>
      </c>
      <c r="V18" s="35">
        <v>3000.0</v>
      </c>
      <c r="W18" s="35">
        <v>2.0</v>
      </c>
      <c r="X18" s="35">
        <v>12.0</v>
      </c>
      <c r="Y18" s="35">
        <v>12.0</v>
      </c>
      <c r="Z18" s="35">
        <v>14.0</v>
      </c>
      <c r="AK18" s="5"/>
      <c r="AL18" s="5"/>
      <c r="AM18" s="5"/>
      <c r="AN18" s="5"/>
      <c r="AO18" s="5"/>
      <c r="AP18" s="5"/>
      <c r="AQ18" s="5"/>
      <c r="AR18" s="5"/>
      <c r="AS18" s="5"/>
    </row>
    <row r="19" ht="15.75" customHeight="1">
      <c r="B19" s="12">
        <v>17.0</v>
      </c>
      <c r="C19" s="34">
        <v>0.0</v>
      </c>
      <c r="D19" s="34">
        <v>1.0</v>
      </c>
      <c r="E19" s="34">
        <v>0.0</v>
      </c>
      <c r="F19" s="34">
        <v>0.0</v>
      </c>
      <c r="G19" s="34">
        <v>0.0</v>
      </c>
      <c r="H19" s="34">
        <v>3000.0</v>
      </c>
      <c r="I19" s="34">
        <v>3.0</v>
      </c>
      <c r="J19" s="34">
        <v>10.0</v>
      </c>
      <c r="K19" s="34">
        <v>10.0</v>
      </c>
      <c r="L19" s="34">
        <v>3.0</v>
      </c>
      <c r="N19" s="35"/>
      <c r="O19" s="35">
        <v>1.0</v>
      </c>
      <c r="P19" s="35">
        <v>11.0</v>
      </c>
      <c r="Q19" s="35">
        <v>0.0</v>
      </c>
      <c r="R19" s="35">
        <v>1.0</v>
      </c>
      <c r="S19" s="35">
        <v>0.0</v>
      </c>
      <c r="T19" s="35">
        <v>0.0</v>
      </c>
      <c r="U19" s="35">
        <v>0.0</v>
      </c>
      <c r="V19" s="35">
        <v>3000.0</v>
      </c>
      <c r="W19" s="35">
        <v>2.0</v>
      </c>
      <c r="X19" s="35">
        <v>15.0</v>
      </c>
      <c r="Y19" s="35">
        <v>15.0</v>
      </c>
      <c r="Z19" s="35">
        <v>12.0</v>
      </c>
      <c r="AK19" s="5"/>
      <c r="AL19" s="5"/>
      <c r="AM19" s="5"/>
      <c r="AN19" s="5"/>
      <c r="AO19" s="5"/>
      <c r="AP19" s="5"/>
      <c r="AQ19" s="5"/>
      <c r="AR19" s="5"/>
      <c r="AS19" s="5"/>
    </row>
    <row r="20" ht="15.75" customHeight="1">
      <c r="B20" s="12">
        <v>18.0</v>
      </c>
      <c r="C20" s="34">
        <v>0.0</v>
      </c>
      <c r="D20" s="34">
        <v>1.0</v>
      </c>
      <c r="E20" s="34">
        <v>0.0</v>
      </c>
      <c r="F20" s="34">
        <v>0.0</v>
      </c>
      <c r="G20" s="34">
        <v>0.0</v>
      </c>
      <c r="H20" s="34">
        <v>3000.0</v>
      </c>
      <c r="I20" s="34">
        <v>2.0</v>
      </c>
      <c r="J20" s="34">
        <v>11.0</v>
      </c>
      <c r="K20" s="34">
        <v>11.0</v>
      </c>
      <c r="L20" s="34">
        <v>10.0</v>
      </c>
      <c r="N20" s="35"/>
      <c r="O20" s="35">
        <v>1.0</v>
      </c>
      <c r="P20" s="35">
        <v>12.0</v>
      </c>
      <c r="Q20" s="35">
        <v>1.0</v>
      </c>
      <c r="R20" s="35">
        <v>1.0</v>
      </c>
      <c r="S20" s="35">
        <v>1.0</v>
      </c>
      <c r="T20" s="35">
        <v>0.0</v>
      </c>
      <c r="U20" s="35">
        <v>0.0</v>
      </c>
      <c r="V20" s="35">
        <v>372.0</v>
      </c>
      <c r="W20" s="35">
        <v>1.0</v>
      </c>
      <c r="X20" s="35">
        <v>12.0</v>
      </c>
      <c r="Y20" s="35">
        <v>12.0</v>
      </c>
      <c r="Z20" s="35">
        <v>15.0</v>
      </c>
      <c r="AK20" s="5"/>
      <c r="AL20" s="5"/>
      <c r="AM20" s="5"/>
      <c r="AN20" s="5"/>
      <c r="AO20" s="5"/>
      <c r="AP20" s="5"/>
      <c r="AQ20" s="5"/>
      <c r="AR20" s="5"/>
      <c r="AS20" s="5"/>
    </row>
    <row r="21" ht="15.75" customHeight="1">
      <c r="B21" s="12">
        <v>19.0</v>
      </c>
      <c r="C21" s="34">
        <v>1.0</v>
      </c>
      <c r="D21" s="34">
        <v>1.0</v>
      </c>
      <c r="E21" s="34">
        <v>1.0</v>
      </c>
      <c r="F21" s="34">
        <v>0.0</v>
      </c>
      <c r="G21" s="34">
        <v>0.0</v>
      </c>
      <c r="H21" s="34">
        <v>463.0</v>
      </c>
      <c r="I21" s="34">
        <v>1.0</v>
      </c>
      <c r="J21" s="34">
        <v>10.0</v>
      </c>
      <c r="K21" s="34">
        <v>10.0</v>
      </c>
      <c r="L21" s="34">
        <v>11.0</v>
      </c>
      <c r="N21" s="35"/>
      <c r="O21" s="35">
        <v>1.0</v>
      </c>
      <c r="P21" s="35">
        <v>13.0</v>
      </c>
      <c r="Q21" s="35">
        <v>0.0</v>
      </c>
      <c r="R21" s="35">
        <v>1.0</v>
      </c>
      <c r="S21" s="35">
        <v>0.0</v>
      </c>
      <c r="T21" s="35">
        <v>0.0</v>
      </c>
      <c r="U21" s="35">
        <v>0.0</v>
      </c>
      <c r="V21" s="35">
        <v>3000.0</v>
      </c>
      <c r="W21" s="35">
        <v>3.0</v>
      </c>
      <c r="X21" s="35">
        <v>6.0</v>
      </c>
      <c r="Y21" s="35">
        <v>6.0</v>
      </c>
      <c r="Z21" s="35">
        <v>12.0</v>
      </c>
      <c r="AK21" s="5"/>
      <c r="AL21" s="5"/>
      <c r="AM21" s="5"/>
      <c r="AN21" s="5"/>
      <c r="AO21" s="5"/>
      <c r="AP21" s="5"/>
      <c r="AQ21" s="5"/>
      <c r="AR21" s="5"/>
      <c r="AS21" s="5"/>
    </row>
    <row r="22" ht="15.75" customHeight="1">
      <c r="B22" s="12">
        <v>20.0</v>
      </c>
      <c r="C22" s="34">
        <v>0.0</v>
      </c>
      <c r="D22" s="34">
        <v>1.0</v>
      </c>
      <c r="E22" s="34">
        <v>0.0</v>
      </c>
      <c r="F22" s="34">
        <v>0.0</v>
      </c>
      <c r="G22" s="34">
        <v>0.0</v>
      </c>
      <c r="H22" s="34">
        <v>3000.0</v>
      </c>
      <c r="I22" s="34">
        <v>3.0</v>
      </c>
      <c r="J22" s="34">
        <v>15.0</v>
      </c>
      <c r="K22" s="34">
        <v>15.0</v>
      </c>
      <c r="L22" s="34">
        <v>10.0</v>
      </c>
      <c r="N22" s="35"/>
      <c r="O22" s="35">
        <v>1.0</v>
      </c>
      <c r="P22" s="35">
        <v>14.0</v>
      </c>
      <c r="Q22" s="35">
        <v>0.0</v>
      </c>
      <c r="R22" s="35">
        <v>1.0</v>
      </c>
      <c r="S22" s="35">
        <v>0.0</v>
      </c>
      <c r="T22" s="35">
        <v>0.0</v>
      </c>
      <c r="U22" s="35">
        <v>0.0</v>
      </c>
      <c r="V22" s="35">
        <v>3000.0</v>
      </c>
      <c r="W22" s="35">
        <v>3.0</v>
      </c>
      <c r="X22" s="35">
        <v>3.0</v>
      </c>
      <c r="Y22" s="35">
        <v>3.0</v>
      </c>
      <c r="Z22" s="35">
        <v>6.0</v>
      </c>
      <c r="AK22" s="5"/>
      <c r="AL22" s="5"/>
      <c r="AM22" s="5"/>
      <c r="AN22" s="5"/>
      <c r="AO22" s="5"/>
      <c r="AP22" s="5"/>
      <c r="AQ22" s="5"/>
      <c r="AR22" s="5"/>
      <c r="AS22" s="5"/>
    </row>
    <row r="23" ht="15.75" customHeight="1">
      <c r="B23" s="12">
        <v>21.0</v>
      </c>
      <c r="C23" s="34">
        <v>0.0</v>
      </c>
      <c r="D23" s="34">
        <v>1.0</v>
      </c>
      <c r="E23" s="34">
        <v>0.0</v>
      </c>
      <c r="F23" s="34">
        <v>0.0</v>
      </c>
      <c r="G23" s="34">
        <v>0.0</v>
      </c>
      <c r="H23" s="34">
        <v>3000.0</v>
      </c>
      <c r="I23" s="34">
        <v>2.0</v>
      </c>
      <c r="J23" s="34">
        <v>7.0</v>
      </c>
      <c r="K23" s="34">
        <v>7.0</v>
      </c>
      <c r="L23" s="34">
        <v>15.0</v>
      </c>
      <c r="N23" s="35"/>
      <c r="O23" s="35">
        <v>1.0</v>
      </c>
      <c r="P23" s="35">
        <v>15.0</v>
      </c>
      <c r="Q23" s="35">
        <v>1.0</v>
      </c>
      <c r="R23" s="35">
        <v>1.0</v>
      </c>
      <c r="S23" s="35">
        <v>1.0</v>
      </c>
      <c r="T23" s="35">
        <v>0.0</v>
      </c>
      <c r="U23" s="35">
        <v>0.0</v>
      </c>
      <c r="V23" s="35">
        <v>560.0</v>
      </c>
      <c r="W23" s="35">
        <v>1.0</v>
      </c>
      <c r="X23" s="35">
        <v>6.0</v>
      </c>
      <c r="Y23" s="35">
        <v>6.0</v>
      </c>
      <c r="Z23" s="35">
        <v>3.0</v>
      </c>
      <c r="AK23" s="5"/>
      <c r="AL23" s="5"/>
      <c r="AM23" s="5"/>
      <c r="AN23" s="5"/>
      <c r="AO23" s="5"/>
      <c r="AP23" s="5"/>
      <c r="AQ23" s="5"/>
      <c r="AR23" s="5"/>
      <c r="AS23" s="5"/>
    </row>
    <row r="24" ht="15.75" customHeight="1">
      <c r="B24" s="12">
        <v>22.0</v>
      </c>
      <c r="C24" s="34">
        <v>0.0</v>
      </c>
      <c r="D24" s="34">
        <v>1.0</v>
      </c>
      <c r="E24" s="34">
        <v>0.0</v>
      </c>
      <c r="F24" s="34">
        <v>0.0</v>
      </c>
      <c r="G24" s="34">
        <v>0.0</v>
      </c>
      <c r="H24" s="34">
        <v>3000.0</v>
      </c>
      <c r="I24" s="34">
        <v>3.0</v>
      </c>
      <c r="J24" s="34">
        <v>6.0</v>
      </c>
      <c r="K24" s="34">
        <v>6.0</v>
      </c>
      <c r="L24" s="34">
        <v>7.0</v>
      </c>
      <c r="N24" s="35"/>
      <c r="O24" s="35">
        <v>1.0</v>
      </c>
      <c r="P24" s="35">
        <v>16.0</v>
      </c>
      <c r="Q24" s="35">
        <v>0.0</v>
      </c>
      <c r="R24" s="35">
        <v>1.0</v>
      </c>
      <c r="S24" s="35">
        <v>0.0</v>
      </c>
      <c r="T24" s="35">
        <v>0.0</v>
      </c>
      <c r="U24" s="35">
        <v>0.0</v>
      </c>
      <c r="V24" s="35">
        <v>3000.0</v>
      </c>
      <c r="W24" s="35">
        <v>3.0</v>
      </c>
      <c r="X24" s="35">
        <v>12.0</v>
      </c>
      <c r="Y24" s="35">
        <v>12.0</v>
      </c>
      <c r="Z24" s="35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 ht="15.75" customHeight="1">
      <c r="B25" s="12">
        <v>23.0</v>
      </c>
      <c r="C25" s="34">
        <v>0.0</v>
      </c>
      <c r="D25" s="34">
        <v>1.0</v>
      </c>
      <c r="E25" s="34">
        <v>0.0</v>
      </c>
      <c r="F25" s="34">
        <v>0.0</v>
      </c>
      <c r="G25" s="34">
        <v>0.0</v>
      </c>
      <c r="H25" s="34">
        <v>3000.0</v>
      </c>
      <c r="I25" s="34">
        <v>2.0</v>
      </c>
      <c r="J25" s="34">
        <v>14.0</v>
      </c>
      <c r="K25" s="34">
        <v>14.0</v>
      </c>
      <c r="L25" s="34">
        <v>6.0</v>
      </c>
      <c r="N25" s="35"/>
      <c r="O25" s="35">
        <v>1.0</v>
      </c>
      <c r="P25" s="35">
        <v>17.0</v>
      </c>
      <c r="Q25" s="35">
        <v>1.0</v>
      </c>
      <c r="R25" s="35">
        <v>0.0</v>
      </c>
      <c r="S25" s="35">
        <v>0.0</v>
      </c>
      <c r="T25" s="35">
        <v>1.0</v>
      </c>
      <c r="U25" s="35">
        <v>0.0</v>
      </c>
      <c r="V25" s="35">
        <v>3000.0</v>
      </c>
      <c r="W25" s="35">
        <v>1.0</v>
      </c>
      <c r="X25" s="35">
        <v>6.0</v>
      </c>
      <c r="Y25" s="35">
        <v>6.0</v>
      </c>
      <c r="Z25" s="35">
        <v>12.0</v>
      </c>
      <c r="AK25" s="5"/>
      <c r="AL25" s="5"/>
      <c r="AM25" s="5"/>
      <c r="AN25" s="5"/>
      <c r="AO25" s="5"/>
      <c r="AP25" s="5"/>
      <c r="AQ25" s="5"/>
      <c r="AR25" s="5"/>
      <c r="AS25" s="5"/>
    </row>
    <row r="26" ht="15.75" customHeight="1">
      <c r="B26" s="12">
        <v>24.0</v>
      </c>
      <c r="C26" s="34">
        <v>0.0</v>
      </c>
      <c r="D26" s="34">
        <v>1.0</v>
      </c>
      <c r="E26" s="34">
        <v>0.0</v>
      </c>
      <c r="F26" s="34">
        <v>0.0</v>
      </c>
      <c r="G26" s="34">
        <v>0.0</v>
      </c>
      <c r="H26" s="34">
        <v>3000.0</v>
      </c>
      <c r="I26" s="34">
        <v>3.0</v>
      </c>
      <c r="J26" s="34">
        <v>13.0</v>
      </c>
      <c r="K26" s="34">
        <v>13.0</v>
      </c>
      <c r="L26" s="34">
        <v>14.0</v>
      </c>
      <c r="N26" s="35"/>
      <c r="O26" s="35">
        <v>1.0</v>
      </c>
      <c r="P26" s="35">
        <v>18.0</v>
      </c>
      <c r="Q26" s="35">
        <v>0.0</v>
      </c>
      <c r="R26" s="35">
        <v>1.0</v>
      </c>
      <c r="S26" s="35">
        <v>0.0</v>
      </c>
      <c r="T26" s="35">
        <v>0.0</v>
      </c>
      <c r="U26" s="35">
        <v>0.0</v>
      </c>
      <c r="V26" s="35">
        <v>3000.0</v>
      </c>
      <c r="W26" s="35">
        <v>2.0</v>
      </c>
      <c r="X26" s="35">
        <v>8.0</v>
      </c>
      <c r="Y26" s="35">
        <v>8.0</v>
      </c>
      <c r="Z26" s="35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 ht="15.75" customHeight="1">
      <c r="B27" s="13">
        <v>25.0</v>
      </c>
      <c r="C27" s="34">
        <v>0.0</v>
      </c>
      <c r="D27" s="34">
        <v>1.0</v>
      </c>
      <c r="E27" s="34">
        <v>0.0</v>
      </c>
      <c r="F27" s="34">
        <v>0.0</v>
      </c>
      <c r="G27" s="34">
        <v>0.0</v>
      </c>
      <c r="H27" s="34">
        <v>3000.0</v>
      </c>
      <c r="I27" s="34">
        <v>3.0</v>
      </c>
      <c r="J27" s="34">
        <v>11.0</v>
      </c>
      <c r="K27" s="34">
        <v>11.0</v>
      </c>
      <c r="L27" s="34">
        <v>13.0</v>
      </c>
      <c r="N27" s="35"/>
      <c r="O27" s="35">
        <v>1.0</v>
      </c>
      <c r="P27" s="35">
        <v>19.0</v>
      </c>
      <c r="Q27" s="35">
        <v>1.0</v>
      </c>
      <c r="R27" s="35">
        <v>1.0</v>
      </c>
      <c r="S27" s="35">
        <v>1.0</v>
      </c>
      <c r="T27" s="35">
        <v>0.0</v>
      </c>
      <c r="U27" s="35">
        <v>0.0</v>
      </c>
      <c r="V27" s="35">
        <v>1020.0</v>
      </c>
      <c r="W27" s="35">
        <v>1.0</v>
      </c>
      <c r="X27" s="35">
        <v>6.0</v>
      </c>
      <c r="Y27" s="35">
        <v>6.0</v>
      </c>
      <c r="Z27" s="35">
        <v>8.0</v>
      </c>
      <c r="AK27" s="5"/>
      <c r="AL27" s="5"/>
      <c r="AM27" s="5"/>
      <c r="AN27" s="5"/>
      <c r="AO27" s="5"/>
      <c r="AP27" s="5"/>
      <c r="AQ27" s="5"/>
      <c r="AR27" s="5"/>
      <c r="AS27" s="5"/>
    </row>
    <row r="28" ht="15.75" customHeight="1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4" t="s">
        <v>19</v>
      </c>
      <c r="N28" s="35"/>
      <c r="O28" s="35">
        <v>1.0</v>
      </c>
      <c r="P28" s="35">
        <v>20.0</v>
      </c>
      <c r="Q28" s="35">
        <v>1.0</v>
      </c>
      <c r="R28" s="35">
        <v>1.0</v>
      </c>
      <c r="S28" s="35">
        <v>1.0</v>
      </c>
      <c r="T28" s="35">
        <v>0.0</v>
      </c>
      <c r="U28" s="35">
        <v>0.0</v>
      </c>
      <c r="V28" s="35">
        <v>890.0</v>
      </c>
      <c r="W28" s="35">
        <v>1.0</v>
      </c>
      <c r="X28" s="35">
        <v>8.0</v>
      </c>
      <c r="Y28" s="35">
        <v>8.0</v>
      </c>
      <c r="Z28" s="35">
        <v>6.0</v>
      </c>
      <c r="AB28" s="15">
        <v>44418.0</v>
      </c>
    </row>
    <row r="29" ht="15.75" customHeight="1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5">
        <f>sumif(C3:C27, "1", H3:H27 )</f>
        <v>3190</v>
      </c>
      <c r="G29" s="5">
        <f t="array" ref="G29">MEDIAN(IF(($C$3:$C$27=1), ($H$3:$H$27)))</f>
        <v>393.5</v>
      </c>
      <c r="H29" s="5">
        <f>minifs(H3:H27, C3:C27, "1",C3:C27, "1")</f>
        <v>356</v>
      </c>
      <c r="I29" s="16">
        <f>maxifs(H3:H27, C3:C27, "1",C3:C27, "1")</f>
        <v>463</v>
      </c>
      <c r="J29" s="17">
        <f t="array" ref="J29">stdev(if($C$3:$C$27=1, $H$3:$H$27))</f>
        <v>37.88610752</v>
      </c>
      <c r="N29" s="35"/>
      <c r="O29" s="35">
        <v>1.0</v>
      </c>
      <c r="P29" s="35">
        <v>21.0</v>
      </c>
      <c r="Q29" s="35">
        <v>0.0</v>
      </c>
      <c r="R29" s="35">
        <v>1.0</v>
      </c>
      <c r="S29" s="35">
        <v>0.0</v>
      </c>
      <c r="T29" s="35">
        <v>0.0</v>
      </c>
      <c r="U29" s="35">
        <v>0.0</v>
      </c>
      <c r="V29" s="35">
        <v>3000.0</v>
      </c>
      <c r="W29" s="35">
        <v>3.0</v>
      </c>
      <c r="X29" s="35">
        <v>12.0</v>
      </c>
      <c r="Y29" s="35">
        <v>12.0</v>
      </c>
      <c r="Z29" s="35">
        <v>8.0</v>
      </c>
      <c r="AA29" s="5">
        <f>countif(C63:C87, "0")</f>
        <v>17</v>
      </c>
    </row>
    <row r="30" ht="15.75" customHeight="1">
      <c r="B30" s="5" t="s">
        <v>21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5">
        <f>sumif(C3:C27, "0", H3:H27 )</f>
        <v>51000</v>
      </c>
      <c r="G30" s="5">
        <f t="array" ref="G30">MEDIAN(IF(($C$3:$C$27=0), ($H$3:$H$27)))</f>
        <v>3000</v>
      </c>
      <c r="H30" s="5">
        <f>minifs(H3:H27, C3:C27, "0",C3:C27, "0")</f>
        <v>3000</v>
      </c>
      <c r="I30" s="5">
        <f>maxifs(H3:H27, C3:C27, "0",C3:C27, "0")</f>
        <v>3000</v>
      </c>
      <c r="J30" s="18">
        <f t="array" ref="J30">stdev(if($C$3:$C$27=0, $H$3:$H$27))</f>
        <v>0</v>
      </c>
      <c r="N30" s="35"/>
      <c r="O30" s="35">
        <v>1.0</v>
      </c>
      <c r="P30" s="35">
        <v>22.0</v>
      </c>
      <c r="Q30" s="35">
        <v>0.0</v>
      </c>
      <c r="R30" s="35">
        <v>0.0</v>
      </c>
      <c r="S30" s="35">
        <v>0.0</v>
      </c>
      <c r="T30" s="35">
        <v>0.0</v>
      </c>
      <c r="U30" s="35">
        <v>1.0</v>
      </c>
      <c r="V30" s="35">
        <v>340.0</v>
      </c>
      <c r="W30" s="35">
        <v>3.0</v>
      </c>
      <c r="X30" s="35">
        <v>6.0</v>
      </c>
      <c r="Y30" s="35">
        <v>6.0</v>
      </c>
      <c r="Z30" s="35">
        <v>12.0</v>
      </c>
    </row>
    <row r="31" ht="15.75" customHeight="1">
      <c r="B31" s="25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4"/>
      <c r="N31" s="35"/>
      <c r="O31" s="35">
        <v>1.0</v>
      </c>
      <c r="P31" s="35">
        <v>23.0</v>
      </c>
      <c r="Q31" s="35">
        <v>0.0</v>
      </c>
      <c r="R31" s="35">
        <v>1.0</v>
      </c>
      <c r="S31" s="35">
        <v>0.0</v>
      </c>
      <c r="T31" s="35">
        <v>0.0</v>
      </c>
      <c r="U31" s="35">
        <v>0.0</v>
      </c>
      <c r="V31" s="35">
        <v>3000.0</v>
      </c>
      <c r="W31" s="35">
        <v>3.0</v>
      </c>
      <c r="X31" s="35">
        <v>15.0</v>
      </c>
      <c r="Y31" s="35">
        <v>15.0</v>
      </c>
      <c r="Z31" s="35">
        <v>6.0</v>
      </c>
    </row>
    <row r="32" ht="15.75" customHeight="1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6" t="s">
        <v>11</v>
      </c>
      <c r="N32" s="35"/>
      <c r="O32" s="35">
        <v>1.0</v>
      </c>
      <c r="P32" s="35">
        <v>24.0</v>
      </c>
      <c r="Q32" s="35">
        <v>0.0</v>
      </c>
      <c r="R32" s="35">
        <v>1.0</v>
      </c>
      <c r="S32" s="35">
        <v>0.0</v>
      </c>
      <c r="T32" s="35">
        <v>0.0</v>
      </c>
      <c r="U32" s="35">
        <v>0.0</v>
      </c>
      <c r="V32" s="35">
        <v>3000.0</v>
      </c>
      <c r="W32" s="35">
        <v>2.0</v>
      </c>
      <c r="X32" s="35">
        <v>14.0</v>
      </c>
      <c r="Y32" s="35">
        <v>14.0</v>
      </c>
      <c r="Z32" s="35">
        <v>15.0</v>
      </c>
    </row>
    <row r="33" ht="15.75" customHeight="1">
      <c r="B33" s="12">
        <v>1.0</v>
      </c>
      <c r="C33" s="36">
        <v>0.0</v>
      </c>
      <c r="D33" s="36">
        <v>1.0</v>
      </c>
      <c r="E33" s="37">
        <v>0.0</v>
      </c>
      <c r="F33" s="37">
        <v>0.0</v>
      </c>
      <c r="G33" s="37">
        <v>0.0</v>
      </c>
      <c r="H33" s="38">
        <v>3000.0</v>
      </c>
      <c r="I33" s="37">
        <v>1.0</v>
      </c>
      <c r="J33" s="37">
        <v>8.0</v>
      </c>
      <c r="K33" s="37">
        <v>8.0</v>
      </c>
      <c r="L33" s="37">
        <v>11.0</v>
      </c>
      <c r="N33" s="35"/>
      <c r="O33" s="35">
        <v>1.0</v>
      </c>
      <c r="P33" s="35">
        <v>25.0</v>
      </c>
      <c r="Q33" s="35">
        <v>1.0</v>
      </c>
      <c r="R33" s="35">
        <v>1.0</v>
      </c>
      <c r="S33" s="35">
        <v>1.0</v>
      </c>
      <c r="T33" s="35">
        <v>0.0</v>
      </c>
      <c r="U33" s="35">
        <v>0.0</v>
      </c>
      <c r="V33" s="35">
        <v>345.0</v>
      </c>
      <c r="W33" s="35">
        <v>1.0</v>
      </c>
      <c r="X33" s="35">
        <v>15.0</v>
      </c>
      <c r="Y33" s="35">
        <v>15.0</v>
      </c>
      <c r="Z33" s="35">
        <v>14.0</v>
      </c>
    </row>
    <row r="34" ht="15.75" customHeight="1">
      <c r="B34" s="12">
        <v>2.0</v>
      </c>
      <c r="C34" s="36">
        <v>0.0</v>
      </c>
      <c r="D34" s="36">
        <v>1.0</v>
      </c>
      <c r="E34" s="37">
        <v>0.0</v>
      </c>
      <c r="F34" s="37">
        <v>0.0</v>
      </c>
      <c r="G34" s="37">
        <v>0.0</v>
      </c>
      <c r="H34" s="38">
        <v>3000.0</v>
      </c>
      <c r="I34" s="37">
        <v>2.0</v>
      </c>
      <c r="J34" s="37">
        <v>3.0</v>
      </c>
      <c r="K34" s="37">
        <v>3.0</v>
      </c>
      <c r="L34" s="37">
        <v>8.0</v>
      </c>
      <c r="N34" s="35"/>
      <c r="O34" s="35">
        <v>2.0</v>
      </c>
      <c r="P34" s="35">
        <v>1.0</v>
      </c>
      <c r="Q34" s="35">
        <v>0.0</v>
      </c>
      <c r="R34" s="35">
        <v>1.0</v>
      </c>
      <c r="S34" s="35">
        <v>0.0</v>
      </c>
      <c r="T34" s="35">
        <v>0.0</v>
      </c>
      <c r="U34" s="35">
        <v>0.0</v>
      </c>
      <c r="V34" s="35">
        <v>3000.0</v>
      </c>
      <c r="W34" s="35">
        <v>1.0</v>
      </c>
      <c r="X34" s="35">
        <v>6.0</v>
      </c>
      <c r="Y34" s="35">
        <v>6.0</v>
      </c>
      <c r="Z34" s="35">
        <v>15.0</v>
      </c>
    </row>
    <row r="35" ht="15.75" customHeight="1">
      <c r="B35" s="12">
        <v>3.0</v>
      </c>
      <c r="C35" s="36">
        <v>0.0</v>
      </c>
      <c r="D35" s="36">
        <v>1.0</v>
      </c>
      <c r="E35" s="37">
        <v>0.0</v>
      </c>
      <c r="F35" s="37">
        <v>0.0</v>
      </c>
      <c r="G35" s="37">
        <v>0.0</v>
      </c>
      <c r="H35" s="38">
        <v>3000.0</v>
      </c>
      <c r="I35" s="37">
        <v>3.0</v>
      </c>
      <c r="J35" s="37">
        <v>6.0</v>
      </c>
      <c r="K35" s="37">
        <v>6.0</v>
      </c>
      <c r="L35" s="37">
        <v>3.0</v>
      </c>
      <c r="N35" s="35"/>
      <c r="O35" s="35">
        <v>2.0</v>
      </c>
      <c r="P35" s="35">
        <v>2.0</v>
      </c>
      <c r="Q35" s="35">
        <v>0.0</v>
      </c>
      <c r="R35" s="35">
        <v>1.0</v>
      </c>
      <c r="S35" s="35">
        <v>0.0</v>
      </c>
      <c r="T35" s="35">
        <v>0.0</v>
      </c>
      <c r="U35" s="35">
        <v>0.0</v>
      </c>
      <c r="V35" s="35">
        <v>3000.0</v>
      </c>
      <c r="W35" s="35">
        <v>1.0</v>
      </c>
      <c r="X35" s="35">
        <v>2.0</v>
      </c>
      <c r="Y35" s="35">
        <v>2.0</v>
      </c>
      <c r="Z35" s="35">
        <v>6.0</v>
      </c>
    </row>
    <row r="36" ht="15.75" customHeight="1">
      <c r="B36" s="12">
        <v>4.0</v>
      </c>
      <c r="C36" s="36">
        <v>0.0</v>
      </c>
      <c r="D36" s="36">
        <v>1.0</v>
      </c>
      <c r="E36" s="37">
        <v>0.0</v>
      </c>
      <c r="F36" s="37">
        <v>0.0</v>
      </c>
      <c r="G36" s="37">
        <v>0.0</v>
      </c>
      <c r="H36" s="38">
        <v>3000.0</v>
      </c>
      <c r="I36" s="37">
        <v>2.0</v>
      </c>
      <c r="J36" s="37">
        <v>11.0</v>
      </c>
      <c r="K36" s="37">
        <v>11.0</v>
      </c>
      <c r="L36" s="37">
        <v>6.0</v>
      </c>
      <c r="N36" s="35"/>
      <c r="O36" s="35">
        <v>2.0</v>
      </c>
      <c r="P36" s="35">
        <v>3.0</v>
      </c>
      <c r="Q36" s="35">
        <v>0.0</v>
      </c>
      <c r="R36" s="35">
        <v>1.0</v>
      </c>
      <c r="S36" s="35">
        <v>0.0</v>
      </c>
      <c r="T36" s="35">
        <v>0.0</v>
      </c>
      <c r="U36" s="35">
        <v>0.0</v>
      </c>
      <c r="V36" s="35">
        <v>3000.0</v>
      </c>
      <c r="W36" s="35">
        <v>3.0</v>
      </c>
      <c r="X36" s="35">
        <v>12.0</v>
      </c>
      <c r="Y36" s="35">
        <v>12.0</v>
      </c>
      <c r="Z36" s="35">
        <v>2.0</v>
      </c>
    </row>
    <row r="37" ht="15.75" customHeight="1">
      <c r="B37" s="12">
        <v>5.0</v>
      </c>
      <c r="C37" s="36">
        <v>0.0</v>
      </c>
      <c r="D37" s="36">
        <v>1.0</v>
      </c>
      <c r="E37" s="37">
        <v>0.0</v>
      </c>
      <c r="F37" s="37">
        <v>0.0</v>
      </c>
      <c r="G37" s="37">
        <v>0.0</v>
      </c>
      <c r="H37" s="38">
        <v>3000.0</v>
      </c>
      <c r="I37" s="37">
        <v>2.0</v>
      </c>
      <c r="J37" s="37">
        <v>12.0</v>
      </c>
      <c r="K37" s="37">
        <v>12.0</v>
      </c>
      <c r="L37" s="37">
        <v>11.0</v>
      </c>
      <c r="N37" s="35"/>
      <c r="O37" s="35">
        <v>2.0</v>
      </c>
      <c r="P37" s="35">
        <v>4.0</v>
      </c>
      <c r="Q37" s="35">
        <v>0.0</v>
      </c>
      <c r="R37" s="35">
        <v>1.0</v>
      </c>
      <c r="S37" s="35">
        <v>0.0</v>
      </c>
      <c r="T37" s="35">
        <v>0.0</v>
      </c>
      <c r="U37" s="35">
        <v>0.0</v>
      </c>
      <c r="V37" s="35">
        <v>3000.0</v>
      </c>
      <c r="W37" s="35">
        <v>2.0</v>
      </c>
      <c r="X37" s="35">
        <v>6.0</v>
      </c>
      <c r="Y37" s="35">
        <v>6.0</v>
      </c>
      <c r="Z37" s="35">
        <v>12.0</v>
      </c>
    </row>
    <row r="38" ht="15.75" customHeight="1">
      <c r="B38" s="12">
        <v>6.0</v>
      </c>
      <c r="C38" s="36">
        <v>0.0</v>
      </c>
      <c r="D38" s="36">
        <v>1.0</v>
      </c>
      <c r="E38" s="37">
        <v>0.0</v>
      </c>
      <c r="F38" s="37">
        <v>0.0</v>
      </c>
      <c r="G38" s="37">
        <v>0.0</v>
      </c>
      <c r="H38" s="38">
        <v>3000.0</v>
      </c>
      <c r="I38" s="37">
        <v>3.0</v>
      </c>
      <c r="J38" s="37">
        <v>13.0</v>
      </c>
      <c r="K38" s="37">
        <v>13.0</v>
      </c>
      <c r="L38" s="37">
        <v>12.0</v>
      </c>
      <c r="N38" s="35"/>
      <c r="O38" s="35">
        <v>2.0</v>
      </c>
      <c r="P38" s="35">
        <v>5.0</v>
      </c>
      <c r="Q38" s="35">
        <v>0.0</v>
      </c>
      <c r="R38" s="35">
        <v>1.0</v>
      </c>
      <c r="S38" s="35">
        <v>0.0</v>
      </c>
      <c r="T38" s="35">
        <v>0.0</v>
      </c>
      <c r="U38" s="35">
        <v>0.0</v>
      </c>
      <c r="V38" s="35">
        <v>3000.0</v>
      </c>
      <c r="W38" s="35">
        <v>2.0</v>
      </c>
      <c r="X38" s="35">
        <v>13.0</v>
      </c>
      <c r="Y38" s="35">
        <v>13.0</v>
      </c>
      <c r="Z38" s="35">
        <v>6.0</v>
      </c>
    </row>
    <row r="39" ht="15.75" customHeight="1">
      <c r="B39" s="12">
        <v>7.0</v>
      </c>
      <c r="C39" s="39">
        <v>1.0</v>
      </c>
      <c r="D39" s="36">
        <v>1.0</v>
      </c>
      <c r="E39" s="37">
        <v>1.0</v>
      </c>
      <c r="F39" s="37">
        <v>0.0</v>
      </c>
      <c r="G39" s="37">
        <v>0.0</v>
      </c>
      <c r="H39" s="38">
        <v>599.0</v>
      </c>
      <c r="I39" s="37">
        <v>1.0</v>
      </c>
      <c r="J39" s="37">
        <v>12.0</v>
      </c>
      <c r="K39" s="37">
        <v>12.0</v>
      </c>
      <c r="L39" s="37">
        <v>13.0</v>
      </c>
      <c r="N39" s="35"/>
      <c r="O39" s="35">
        <v>2.0</v>
      </c>
      <c r="P39" s="35">
        <v>6.0</v>
      </c>
      <c r="Q39" s="35">
        <v>0.0</v>
      </c>
      <c r="R39" s="35">
        <v>1.0</v>
      </c>
      <c r="S39" s="35">
        <v>0.0</v>
      </c>
      <c r="T39" s="35">
        <v>0.0</v>
      </c>
      <c r="U39" s="35">
        <v>0.0</v>
      </c>
      <c r="V39" s="35">
        <v>3000.0</v>
      </c>
      <c r="W39" s="35">
        <v>3.0</v>
      </c>
      <c r="X39" s="35">
        <v>4.0</v>
      </c>
      <c r="Y39" s="35">
        <v>4.0</v>
      </c>
      <c r="Z39" s="35">
        <v>13.0</v>
      </c>
    </row>
    <row r="40" ht="15.75" customHeight="1">
      <c r="B40" s="12">
        <v>8.0</v>
      </c>
      <c r="C40" s="39">
        <v>0.0</v>
      </c>
      <c r="D40" s="36">
        <v>1.0</v>
      </c>
      <c r="E40" s="37">
        <v>0.0</v>
      </c>
      <c r="F40" s="37">
        <v>0.0</v>
      </c>
      <c r="G40" s="37">
        <v>0.0</v>
      </c>
      <c r="H40" s="38">
        <v>3000.0</v>
      </c>
      <c r="I40" s="37">
        <v>2.0</v>
      </c>
      <c r="J40" s="37">
        <v>5.0</v>
      </c>
      <c r="K40" s="37">
        <v>5.0</v>
      </c>
      <c r="L40" s="37">
        <v>12.0</v>
      </c>
      <c r="N40" s="35"/>
      <c r="O40" s="35">
        <v>2.0</v>
      </c>
      <c r="P40" s="35">
        <v>7.0</v>
      </c>
      <c r="Q40" s="35">
        <v>0.0</v>
      </c>
      <c r="R40" s="35">
        <v>1.0</v>
      </c>
      <c r="S40" s="35">
        <v>0.0</v>
      </c>
      <c r="T40" s="35">
        <v>0.0</v>
      </c>
      <c r="U40" s="35">
        <v>0.0</v>
      </c>
      <c r="V40" s="35">
        <v>3000.0</v>
      </c>
      <c r="W40" s="35">
        <v>2.0</v>
      </c>
      <c r="X40" s="35">
        <v>10.0</v>
      </c>
      <c r="Y40" s="35">
        <v>10.0</v>
      </c>
      <c r="Z40" s="35">
        <v>4.0</v>
      </c>
    </row>
    <row r="41" ht="15.75" customHeight="1">
      <c r="B41" s="12">
        <v>9.0</v>
      </c>
      <c r="C41" s="39">
        <v>1.0</v>
      </c>
      <c r="D41" s="36">
        <v>1.0</v>
      </c>
      <c r="E41" s="37">
        <v>1.0</v>
      </c>
      <c r="F41" s="37">
        <v>0.0</v>
      </c>
      <c r="G41" s="37">
        <v>0.0</v>
      </c>
      <c r="H41" s="38">
        <v>430.0</v>
      </c>
      <c r="I41" s="37">
        <v>1.0</v>
      </c>
      <c r="J41" s="37">
        <v>12.0</v>
      </c>
      <c r="K41" s="37">
        <v>12.0</v>
      </c>
      <c r="L41" s="37">
        <v>5.0</v>
      </c>
      <c r="N41" s="35"/>
      <c r="O41" s="35">
        <v>2.0</v>
      </c>
      <c r="P41" s="35">
        <v>8.0</v>
      </c>
      <c r="Q41" s="35">
        <v>0.0</v>
      </c>
      <c r="R41" s="35">
        <v>1.0</v>
      </c>
      <c r="S41" s="35">
        <v>0.0</v>
      </c>
      <c r="T41" s="35">
        <v>0.0</v>
      </c>
      <c r="U41" s="35">
        <v>0.0</v>
      </c>
      <c r="V41" s="35">
        <v>3000.0</v>
      </c>
      <c r="W41" s="35">
        <v>3.0</v>
      </c>
      <c r="X41" s="35">
        <v>2.0</v>
      </c>
      <c r="Y41" s="35">
        <v>2.0</v>
      </c>
      <c r="Z41" s="35">
        <v>10.0</v>
      </c>
    </row>
    <row r="42" ht="15.75" customHeight="1">
      <c r="B42" s="12">
        <v>10.0</v>
      </c>
      <c r="C42" s="36">
        <v>1.0</v>
      </c>
      <c r="D42" s="36">
        <v>1.0</v>
      </c>
      <c r="E42" s="37">
        <v>1.0</v>
      </c>
      <c r="F42" s="37">
        <v>0.0</v>
      </c>
      <c r="G42" s="37">
        <v>0.0</v>
      </c>
      <c r="H42" s="38">
        <v>409.0</v>
      </c>
      <c r="I42" s="37">
        <v>1.0</v>
      </c>
      <c r="J42" s="37">
        <v>5.0</v>
      </c>
      <c r="K42" s="37">
        <v>5.0</v>
      </c>
      <c r="L42" s="37">
        <v>12.0</v>
      </c>
      <c r="N42" s="35"/>
      <c r="O42" s="35">
        <v>2.0</v>
      </c>
      <c r="P42" s="35">
        <v>9.0</v>
      </c>
      <c r="Q42" s="35">
        <v>0.0</v>
      </c>
      <c r="R42" s="35">
        <v>1.0</v>
      </c>
      <c r="S42" s="35">
        <v>0.0</v>
      </c>
      <c r="T42" s="35">
        <v>0.0</v>
      </c>
      <c r="U42" s="35">
        <v>0.0</v>
      </c>
      <c r="V42" s="35">
        <v>3000.0</v>
      </c>
      <c r="W42" s="35">
        <v>3.0</v>
      </c>
      <c r="X42" s="35">
        <v>1.0</v>
      </c>
      <c r="Y42" s="35">
        <v>1.0</v>
      </c>
      <c r="Z42" s="35">
        <v>2.0</v>
      </c>
    </row>
    <row r="43" ht="15.75" customHeight="1">
      <c r="B43" s="12">
        <v>11.0</v>
      </c>
      <c r="C43" s="36">
        <v>0.0</v>
      </c>
      <c r="D43" s="36">
        <v>1.0</v>
      </c>
      <c r="E43" s="37">
        <v>0.0</v>
      </c>
      <c r="F43" s="37">
        <v>0.0</v>
      </c>
      <c r="G43" s="37">
        <v>0.0</v>
      </c>
      <c r="H43" s="38">
        <v>3000.0</v>
      </c>
      <c r="I43" s="37">
        <v>3.0</v>
      </c>
      <c r="J43" s="37">
        <v>2.0</v>
      </c>
      <c r="K43" s="37">
        <v>2.0</v>
      </c>
      <c r="L43" s="37">
        <v>5.0</v>
      </c>
      <c r="N43" s="35"/>
      <c r="O43" s="35">
        <v>2.0</v>
      </c>
      <c r="P43" s="35">
        <v>10.0</v>
      </c>
      <c r="Q43" s="35">
        <v>0.0</v>
      </c>
      <c r="R43" s="35">
        <v>1.0</v>
      </c>
      <c r="S43" s="35">
        <v>0.0</v>
      </c>
      <c r="T43" s="35">
        <v>0.0</v>
      </c>
      <c r="U43" s="35">
        <v>0.0</v>
      </c>
      <c r="V43" s="35">
        <v>3000.0</v>
      </c>
      <c r="W43" s="35">
        <v>2.0</v>
      </c>
      <c r="X43" s="35">
        <v>14.0</v>
      </c>
      <c r="Y43" s="35">
        <v>14.0</v>
      </c>
      <c r="Z43" s="35">
        <v>1.0</v>
      </c>
    </row>
    <row r="44" ht="15.75" customHeight="1">
      <c r="B44" s="12">
        <v>12.0</v>
      </c>
      <c r="C44" s="36">
        <v>1.0</v>
      </c>
      <c r="D44" s="36">
        <v>1.0</v>
      </c>
      <c r="E44" s="37">
        <v>1.0</v>
      </c>
      <c r="F44" s="37">
        <v>0.0</v>
      </c>
      <c r="G44" s="37">
        <v>0.0</v>
      </c>
      <c r="H44" s="38">
        <v>382.0</v>
      </c>
      <c r="I44" s="37">
        <v>1.0</v>
      </c>
      <c r="J44" s="37">
        <v>5.0</v>
      </c>
      <c r="K44" s="37">
        <v>5.0</v>
      </c>
      <c r="L44" s="37">
        <v>2.0</v>
      </c>
      <c r="N44" s="35"/>
      <c r="O44" s="35">
        <v>2.0</v>
      </c>
      <c r="P44" s="35">
        <v>11.0</v>
      </c>
      <c r="Q44" s="35">
        <v>0.0</v>
      </c>
      <c r="R44" s="35">
        <v>1.0</v>
      </c>
      <c r="S44" s="35">
        <v>0.0</v>
      </c>
      <c r="T44" s="35">
        <v>0.0</v>
      </c>
      <c r="U44" s="35">
        <v>0.0</v>
      </c>
      <c r="V44" s="35">
        <v>3000.0</v>
      </c>
      <c r="W44" s="35">
        <v>3.0</v>
      </c>
      <c r="X44" s="35">
        <v>7.0</v>
      </c>
      <c r="Y44" s="35">
        <v>7.0</v>
      </c>
      <c r="Z44" s="35">
        <v>14.0</v>
      </c>
    </row>
    <row r="45" ht="15.75" customHeight="1">
      <c r="B45" s="12">
        <v>13.0</v>
      </c>
      <c r="C45" s="36">
        <v>0.0</v>
      </c>
      <c r="D45" s="36">
        <v>1.0</v>
      </c>
      <c r="E45" s="37">
        <v>0.0</v>
      </c>
      <c r="F45" s="37">
        <v>0.0</v>
      </c>
      <c r="G45" s="37">
        <v>0.0</v>
      </c>
      <c r="H45" s="38">
        <v>3000.0</v>
      </c>
      <c r="I45" s="37">
        <v>2.0</v>
      </c>
      <c r="J45" s="37">
        <v>13.0</v>
      </c>
      <c r="K45" s="37">
        <v>13.0</v>
      </c>
      <c r="L45" s="37">
        <v>5.0</v>
      </c>
      <c r="N45" s="35"/>
      <c r="O45" s="35">
        <v>2.0</v>
      </c>
      <c r="P45" s="35">
        <v>12.0</v>
      </c>
      <c r="Q45" s="35">
        <v>0.0</v>
      </c>
      <c r="R45" s="35">
        <v>1.0</v>
      </c>
      <c r="S45" s="35">
        <v>0.0</v>
      </c>
      <c r="T45" s="35">
        <v>0.0</v>
      </c>
      <c r="U45" s="35">
        <v>0.0</v>
      </c>
      <c r="V45" s="35">
        <v>3000.0</v>
      </c>
      <c r="W45" s="35">
        <v>2.0</v>
      </c>
      <c r="X45" s="35">
        <v>10.0</v>
      </c>
      <c r="Y45" s="35">
        <v>10.0</v>
      </c>
      <c r="Z45" s="35">
        <v>7.0</v>
      </c>
    </row>
    <row r="46" ht="15.75" customHeight="1">
      <c r="B46" s="12">
        <v>14.0</v>
      </c>
      <c r="C46" s="36">
        <v>1.0</v>
      </c>
      <c r="D46" s="36">
        <v>1.0</v>
      </c>
      <c r="E46" s="37">
        <v>1.0</v>
      </c>
      <c r="F46" s="37">
        <v>0.0</v>
      </c>
      <c r="G46" s="37">
        <v>0.0</v>
      </c>
      <c r="H46" s="38">
        <v>334.0</v>
      </c>
      <c r="I46" s="37">
        <v>1.0</v>
      </c>
      <c r="J46" s="37">
        <v>5.0</v>
      </c>
      <c r="K46" s="37">
        <v>5.0</v>
      </c>
      <c r="L46" s="37">
        <v>13.0</v>
      </c>
      <c r="N46" s="35"/>
      <c r="O46" s="35">
        <v>2.0</v>
      </c>
      <c r="P46" s="35">
        <v>13.0</v>
      </c>
      <c r="Q46" s="35">
        <v>1.0</v>
      </c>
      <c r="R46" s="35">
        <v>1.0</v>
      </c>
      <c r="S46" s="35">
        <v>1.0</v>
      </c>
      <c r="T46" s="35">
        <v>0.0</v>
      </c>
      <c r="U46" s="35">
        <v>0.0</v>
      </c>
      <c r="V46" s="35">
        <v>364.0</v>
      </c>
      <c r="W46" s="35">
        <v>1.0</v>
      </c>
      <c r="X46" s="35">
        <v>7.0</v>
      </c>
      <c r="Y46" s="35">
        <v>7.0</v>
      </c>
      <c r="Z46" s="35">
        <v>10.0</v>
      </c>
    </row>
    <row r="47" ht="15.75" customHeight="1">
      <c r="B47" s="12">
        <v>15.0</v>
      </c>
      <c r="C47" s="39">
        <v>1.0</v>
      </c>
      <c r="D47" s="36">
        <v>1.0</v>
      </c>
      <c r="E47" s="37">
        <v>1.0</v>
      </c>
      <c r="F47" s="37">
        <v>0.0</v>
      </c>
      <c r="G47" s="37">
        <v>0.0</v>
      </c>
      <c r="H47" s="38">
        <v>423.0</v>
      </c>
      <c r="I47" s="37">
        <v>1.0</v>
      </c>
      <c r="J47" s="37">
        <v>13.0</v>
      </c>
      <c r="K47" s="37">
        <v>13.0</v>
      </c>
      <c r="L47" s="37">
        <v>5.0</v>
      </c>
      <c r="N47" s="35"/>
      <c r="O47" s="35">
        <v>2.0</v>
      </c>
      <c r="P47" s="35">
        <v>14.0</v>
      </c>
      <c r="Q47" s="35">
        <v>1.0</v>
      </c>
      <c r="R47" s="35">
        <v>1.0</v>
      </c>
      <c r="S47" s="35">
        <v>1.0</v>
      </c>
      <c r="T47" s="35">
        <v>0.0</v>
      </c>
      <c r="U47" s="35">
        <v>0.0</v>
      </c>
      <c r="V47" s="35">
        <v>652.0</v>
      </c>
      <c r="W47" s="35">
        <v>1.0</v>
      </c>
      <c r="X47" s="35">
        <v>10.0</v>
      </c>
      <c r="Y47" s="35">
        <v>10.0</v>
      </c>
      <c r="Z47" s="35">
        <v>7.0</v>
      </c>
    </row>
    <row r="48" ht="15.75" customHeight="1">
      <c r="B48" s="12">
        <v>16.0</v>
      </c>
      <c r="C48" s="36">
        <v>1.0</v>
      </c>
      <c r="D48" s="36">
        <v>1.0</v>
      </c>
      <c r="E48" s="37">
        <v>1.0</v>
      </c>
      <c r="F48" s="37">
        <v>0.0</v>
      </c>
      <c r="G48" s="37">
        <v>0.0</v>
      </c>
      <c r="H48" s="38">
        <v>385.0</v>
      </c>
      <c r="I48" s="37">
        <v>1.0</v>
      </c>
      <c r="J48" s="37">
        <v>5.0</v>
      </c>
      <c r="K48" s="37">
        <v>5.0</v>
      </c>
      <c r="L48" s="37">
        <v>13.0</v>
      </c>
      <c r="N48" s="35"/>
      <c r="O48" s="35">
        <v>2.0</v>
      </c>
      <c r="P48" s="35">
        <v>15.0</v>
      </c>
      <c r="Q48" s="35">
        <v>0.0</v>
      </c>
      <c r="R48" s="35">
        <v>1.0</v>
      </c>
      <c r="S48" s="35">
        <v>0.0</v>
      </c>
      <c r="T48" s="35">
        <v>0.0</v>
      </c>
      <c r="U48" s="35">
        <v>0.0</v>
      </c>
      <c r="V48" s="35">
        <v>3000.0</v>
      </c>
      <c r="W48" s="35">
        <v>3.0</v>
      </c>
      <c r="X48" s="35">
        <v>4.0</v>
      </c>
      <c r="Y48" s="35">
        <v>4.0</v>
      </c>
      <c r="Z48" s="35">
        <v>10.0</v>
      </c>
    </row>
    <row r="49" ht="15.75" customHeight="1">
      <c r="B49" s="12">
        <v>17.0</v>
      </c>
      <c r="C49" s="39">
        <v>0.0</v>
      </c>
      <c r="D49" s="36">
        <v>1.0</v>
      </c>
      <c r="E49" s="37">
        <v>0.0</v>
      </c>
      <c r="F49" s="37">
        <v>0.0</v>
      </c>
      <c r="G49" s="37">
        <v>0.0</v>
      </c>
      <c r="H49" s="38">
        <v>3000.0</v>
      </c>
      <c r="I49" s="37">
        <v>2.0</v>
      </c>
      <c r="J49" s="37">
        <v>8.0</v>
      </c>
      <c r="K49" s="37">
        <v>8.0</v>
      </c>
      <c r="L49" s="37">
        <v>5.0</v>
      </c>
      <c r="N49" s="35"/>
      <c r="O49" s="35">
        <v>2.0</v>
      </c>
      <c r="P49" s="35">
        <v>16.0</v>
      </c>
      <c r="Q49" s="35">
        <v>0.0</v>
      </c>
      <c r="R49" s="35">
        <v>1.0</v>
      </c>
      <c r="S49" s="35">
        <v>0.0</v>
      </c>
      <c r="T49" s="35">
        <v>0.0</v>
      </c>
      <c r="U49" s="35">
        <v>0.0</v>
      </c>
      <c r="V49" s="35">
        <v>3000.0</v>
      </c>
      <c r="W49" s="35">
        <v>3.0</v>
      </c>
      <c r="X49" s="35">
        <v>8.0</v>
      </c>
      <c r="Y49" s="35">
        <v>8.0</v>
      </c>
      <c r="Z49" s="35">
        <v>4.0</v>
      </c>
    </row>
    <row r="50" ht="15.75" customHeight="1">
      <c r="B50" s="12">
        <v>18.0</v>
      </c>
      <c r="C50" s="39">
        <v>1.0</v>
      </c>
      <c r="D50" s="36">
        <v>1.0</v>
      </c>
      <c r="E50" s="37">
        <v>1.0</v>
      </c>
      <c r="F50" s="37">
        <v>0.0</v>
      </c>
      <c r="G50" s="37">
        <v>0.0</v>
      </c>
      <c r="H50" s="38">
        <v>433.0</v>
      </c>
      <c r="I50" s="37">
        <v>1.0</v>
      </c>
      <c r="J50" s="37">
        <v>5.0</v>
      </c>
      <c r="K50" s="37">
        <v>5.0</v>
      </c>
      <c r="L50" s="37">
        <v>8.0</v>
      </c>
      <c r="N50" s="35"/>
      <c r="O50" s="35">
        <v>2.0</v>
      </c>
      <c r="P50" s="35">
        <v>17.0</v>
      </c>
      <c r="Q50" s="35">
        <v>0.0</v>
      </c>
      <c r="R50" s="35">
        <v>1.0</v>
      </c>
      <c r="S50" s="35">
        <v>0.0</v>
      </c>
      <c r="T50" s="35">
        <v>0.0</v>
      </c>
      <c r="U50" s="35">
        <v>0.0</v>
      </c>
      <c r="V50" s="35">
        <v>3000.0</v>
      </c>
      <c r="W50" s="35">
        <v>2.0</v>
      </c>
      <c r="X50" s="35">
        <v>10.0</v>
      </c>
      <c r="Y50" s="35">
        <v>10.0</v>
      </c>
      <c r="Z50" s="35">
        <v>8.0</v>
      </c>
    </row>
    <row r="51" ht="15.75" customHeight="1">
      <c r="B51" s="12">
        <v>19.0</v>
      </c>
      <c r="C51" s="36">
        <v>0.0</v>
      </c>
      <c r="D51" s="36">
        <v>1.0</v>
      </c>
      <c r="E51" s="37">
        <v>0.0</v>
      </c>
      <c r="F51" s="37">
        <v>0.0</v>
      </c>
      <c r="G51" s="37">
        <v>0.0</v>
      </c>
      <c r="H51" s="38">
        <v>3000.0</v>
      </c>
      <c r="I51" s="37">
        <v>3.0</v>
      </c>
      <c r="J51" s="37">
        <v>4.0</v>
      </c>
      <c r="K51" s="37">
        <v>4.0</v>
      </c>
      <c r="L51" s="37">
        <v>5.0</v>
      </c>
      <c r="N51" s="35"/>
      <c r="O51" s="35">
        <v>2.0</v>
      </c>
      <c r="P51" s="35">
        <v>18.0</v>
      </c>
      <c r="Q51" s="35">
        <v>1.0</v>
      </c>
      <c r="R51" s="35">
        <v>1.0</v>
      </c>
      <c r="S51" s="35">
        <v>1.0</v>
      </c>
      <c r="T51" s="35">
        <v>0.0</v>
      </c>
      <c r="U51" s="35">
        <v>0.0</v>
      </c>
      <c r="V51" s="35">
        <v>454.0</v>
      </c>
      <c r="W51" s="35">
        <v>1.0</v>
      </c>
      <c r="X51" s="35">
        <v>8.0</v>
      </c>
      <c r="Y51" s="35">
        <v>8.0</v>
      </c>
      <c r="Z51" s="35">
        <v>10.0</v>
      </c>
    </row>
    <row r="52" ht="15.75" customHeight="1">
      <c r="B52" s="12">
        <v>20.0</v>
      </c>
      <c r="C52" s="36">
        <v>1.0</v>
      </c>
      <c r="D52" s="36">
        <v>1.0</v>
      </c>
      <c r="E52" s="37">
        <v>1.0</v>
      </c>
      <c r="F52" s="37">
        <v>0.0</v>
      </c>
      <c r="G52" s="37">
        <v>0.0</v>
      </c>
      <c r="H52" s="38">
        <v>381.0</v>
      </c>
      <c r="I52" s="37">
        <v>1.0</v>
      </c>
      <c r="J52" s="37">
        <v>5.0</v>
      </c>
      <c r="K52" s="37">
        <v>5.0</v>
      </c>
      <c r="L52" s="37">
        <v>4.0</v>
      </c>
      <c r="N52" s="35"/>
      <c r="O52" s="35">
        <v>2.0</v>
      </c>
      <c r="P52" s="35">
        <v>19.0</v>
      </c>
      <c r="Q52" s="35">
        <v>0.0</v>
      </c>
      <c r="R52" s="35">
        <v>1.0</v>
      </c>
      <c r="S52" s="35">
        <v>0.0</v>
      </c>
      <c r="T52" s="35">
        <v>0.0</v>
      </c>
      <c r="U52" s="35">
        <v>0.0</v>
      </c>
      <c r="V52" s="35">
        <v>3000.0</v>
      </c>
      <c r="W52" s="35">
        <v>2.0</v>
      </c>
      <c r="X52" s="35">
        <v>9.0</v>
      </c>
      <c r="Y52" s="35">
        <v>9.0</v>
      </c>
      <c r="Z52" s="35">
        <v>8.0</v>
      </c>
    </row>
    <row r="53" ht="15.75" customHeight="1">
      <c r="B53" s="12">
        <v>21.0</v>
      </c>
      <c r="C53" s="36">
        <v>0.0</v>
      </c>
      <c r="D53" s="36">
        <v>1.0</v>
      </c>
      <c r="E53" s="37">
        <v>0.0</v>
      </c>
      <c r="F53" s="37">
        <v>0.0</v>
      </c>
      <c r="G53" s="37">
        <v>0.0</v>
      </c>
      <c r="H53" s="38">
        <v>3000.0</v>
      </c>
      <c r="I53" s="37">
        <v>3.0</v>
      </c>
      <c r="J53" s="37">
        <v>5.0</v>
      </c>
      <c r="K53" s="37">
        <v>5.0</v>
      </c>
      <c r="L53" s="37">
        <v>5.0</v>
      </c>
      <c r="N53" s="35"/>
      <c r="O53" s="35">
        <v>2.0</v>
      </c>
      <c r="P53" s="35">
        <v>20.0</v>
      </c>
      <c r="Q53" s="35">
        <v>0.0</v>
      </c>
      <c r="R53" s="35">
        <v>1.0</v>
      </c>
      <c r="S53" s="35">
        <v>0.0</v>
      </c>
      <c r="T53" s="35">
        <v>0.0</v>
      </c>
      <c r="U53" s="35">
        <v>0.0</v>
      </c>
      <c r="V53" s="35">
        <v>3000.0</v>
      </c>
      <c r="W53" s="35">
        <v>3.0</v>
      </c>
      <c r="X53" s="35">
        <v>1.0</v>
      </c>
      <c r="Y53" s="35">
        <v>1.0</v>
      </c>
      <c r="Z53" s="35">
        <v>9.0</v>
      </c>
    </row>
    <row r="54" ht="15.75" customHeight="1">
      <c r="B54" s="12">
        <v>22.0</v>
      </c>
      <c r="C54" s="36">
        <v>0.0</v>
      </c>
      <c r="D54" s="36">
        <v>1.0</v>
      </c>
      <c r="E54" s="37">
        <v>0.0</v>
      </c>
      <c r="F54" s="37">
        <v>0.0</v>
      </c>
      <c r="G54" s="37">
        <v>0.0</v>
      </c>
      <c r="H54" s="38">
        <v>3000.0</v>
      </c>
      <c r="I54" s="37">
        <v>3.0</v>
      </c>
      <c r="J54" s="37">
        <v>1.0</v>
      </c>
      <c r="K54" s="37">
        <v>1.0</v>
      </c>
      <c r="L54" s="37">
        <v>5.0</v>
      </c>
      <c r="N54" s="35"/>
      <c r="O54" s="35">
        <v>2.0</v>
      </c>
      <c r="P54" s="35">
        <v>21.0</v>
      </c>
      <c r="Q54" s="35">
        <v>1.0</v>
      </c>
      <c r="R54" s="35">
        <v>1.0</v>
      </c>
      <c r="S54" s="35">
        <v>1.0</v>
      </c>
      <c r="T54" s="35">
        <v>0.0</v>
      </c>
      <c r="U54" s="35">
        <v>0.0</v>
      </c>
      <c r="V54" s="35">
        <v>367.0</v>
      </c>
      <c r="W54" s="35">
        <v>1.0</v>
      </c>
      <c r="X54" s="35">
        <v>9.0</v>
      </c>
      <c r="Y54" s="35">
        <v>9.0</v>
      </c>
      <c r="Z54" s="35">
        <v>1.0</v>
      </c>
    </row>
    <row r="55" ht="15.75" customHeight="1">
      <c r="B55" s="12">
        <v>23.0</v>
      </c>
      <c r="C55" s="36">
        <v>0.0</v>
      </c>
      <c r="D55" s="36">
        <v>1.0</v>
      </c>
      <c r="E55" s="37">
        <v>0.0</v>
      </c>
      <c r="F55" s="37">
        <v>0.0</v>
      </c>
      <c r="G55" s="37">
        <v>0.0</v>
      </c>
      <c r="H55" s="38">
        <v>3000.0</v>
      </c>
      <c r="I55" s="37">
        <v>3.0</v>
      </c>
      <c r="J55" s="37">
        <v>4.0</v>
      </c>
      <c r="K55" s="37">
        <v>4.0</v>
      </c>
      <c r="L55" s="37">
        <v>1.0</v>
      </c>
      <c r="N55" s="35"/>
      <c r="O55" s="35">
        <v>2.0</v>
      </c>
      <c r="P55" s="35">
        <v>22.0</v>
      </c>
      <c r="Q55" s="35">
        <v>0.0</v>
      </c>
      <c r="R55" s="35">
        <v>1.0</v>
      </c>
      <c r="S55" s="35">
        <v>0.0</v>
      </c>
      <c r="T55" s="35">
        <v>0.0</v>
      </c>
      <c r="U55" s="35">
        <v>0.0</v>
      </c>
      <c r="V55" s="35">
        <v>3000.0</v>
      </c>
      <c r="W55" s="35">
        <v>2.0</v>
      </c>
      <c r="X55" s="35">
        <v>8.0</v>
      </c>
      <c r="Y55" s="35">
        <v>8.0</v>
      </c>
      <c r="Z55" s="35">
        <v>9.0</v>
      </c>
    </row>
    <row r="56" ht="15.75" customHeight="1">
      <c r="B56" s="12">
        <v>24.0</v>
      </c>
      <c r="C56" s="36">
        <v>0.0</v>
      </c>
      <c r="D56" s="36">
        <v>1.0</v>
      </c>
      <c r="E56" s="37">
        <v>0.0</v>
      </c>
      <c r="F56" s="37">
        <v>0.0</v>
      </c>
      <c r="G56" s="37">
        <v>0.0</v>
      </c>
      <c r="H56" s="38">
        <v>3000.0</v>
      </c>
      <c r="I56" s="37">
        <v>3.0</v>
      </c>
      <c r="J56" s="37">
        <v>13.0</v>
      </c>
      <c r="K56" s="37">
        <v>13.0</v>
      </c>
      <c r="L56" s="37">
        <v>4.0</v>
      </c>
      <c r="N56" s="35"/>
      <c r="O56" s="35">
        <v>2.0</v>
      </c>
      <c r="P56" s="35">
        <v>23.0</v>
      </c>
      <c r="Q56" s="35">
        <v>0.0</v>
      </c>
      <c r="R56" s="35">
        <v>1.0</v>
      </c>
      <c r="S56" s="35">
        <v>0.0</v>
      </c>
      <c r="T56" s="35">
        <v>0.0</v>
      </c>
      <c r="U56" s="35">
        <v>0.0</v>
      </c>
      <c r="V56" s="35">
        <v>3000.0</v>
      </c>
      <c r="W56" s="35">
        <v>3.0</v>
      </c>
      <c r="X56" s="35">
        <v>1.0</v>
      </c>
      <c r="Y56" s="35">
        <v>1.0</v>
      </c>
      <c r="Z56" s="35">
        <v>8.0</v>
      </c>
    </row>
    <row r="57" ht="15.75" customHeight="1">
      <c r="B57" s="13">
        <v>25.0</v>
      </c>
      <c r="C57" s="40">
        <v>0.0</v>
      </c>
      <c r="D57" s="40">
        <v>1.0</v>
      </c>
      <c r="E57" s="41">
        <v>0.0</v>
      </c>
      <c r="F57" s="41">
        <v>0.0</v>
      </c>
      <c r="G57" s="41">
        <v>0.0</v>
      </c>
      <c r="H57" s="42">
        <v>3000.0</v>
      </c>
      <c r="I57" s="41">
        <v>2.0</v>
      </c>
      <c r="J57" s="41">
        <v>11.0</v>
      </c>
      <c r="K57" s="41">
        <v>11.0</v>
      </c>
      <c r="L57" s="41">
        <v>13.0</v>
      </c>
      <c r="N57" s="35"/>
      <c r="O57" s="35">
        <v>2.0</v>
      </c>
      <c r="P57" s="35">
        <v>24.0</v>
      </c>
      <c r="Q57" s="35">
        <v>0.0</v>
      </c>
      <c r="R57" s="35">
        <v>1.0</v>
      </c>
      <c r="S57" s="35">
        <v>0.0</v>
      </c>
      <c r="T57" s="35">
        <v>0.0</v>
      </c>
      <c r="U57" s="35">
        <v>0.0</v>
      </c>
      <c r="V57" s="35">
        <v>3000.0</v>
      </c>
      <c r="W57" s="35">
        <v>3.0</v>
      </c>
      <c r="X57" s="35">
        <v>4.0</v>
      </c>
      <c r="Y57" s="35">
        <v>4.0</v>
      </c>
      <c r="Z57" s="35">
        <v>1.0</v>
      </c>
    </row>
    <row r="58" ht="15.75" customHeight="1">
      <c r="C58" s="5" t="s">
        <v>12</v>
      </c>
      <c r="D58" s="5" t="s">
        <v>13</v>
      </c>
      <c r="E58" s="5" t="s">
        <v>14</v>
      </c>
      <c r="F58" s="5" t="s">
        <v>23</v>
      </c>
      <c r="G58" s="5" t="s">
        <v>16</v>
      </c>
      <c r="H58" s="5" t="s">
        <v>17</v>
      </c>
      <c r="I58" s="5" t="s">
        <v>18</v>
      </c>
      <c r="J58" s="14" t="s">
        <v>19</v>
      </c>
      <c r="N58" s="35"/>
      <c r="O58" s="35">
        <v>2.0</v>
      </c>
      <c r="P58" s="35">
        <v>25.0</v>
      </c>
      <c r="Q58" s="35">
        <v>1.0</v>
      </c>
      <c r="R58" s="35">
        <v>1.0</v>
      </c>
      <c r="S58" s="35">
        <v>1.0</v>
      </c>
      <c r="T58" s="35">
        <v>0.0</v>
      </c>
      <c r="U58" s="35">
        <v>0.0</v>
      </c>
      <c r="V58" s="35">
        <v>617.0</v>
      </c>
      <c r="W58" s="35">
        <v>1.0</v>
      </c>
      <c r="X58" s="35">
        <v>1.0</v>
      </c>
      <c r="Y58" s="35">
        <v>1.0</v>
      </c>
      <c r="Z58" s="35">
        <v>4.0</v>
      </c>
    </row>
    <row r="59" ht="15.75" customHeight="1">
      <c r="B59" s="5" t="s">
        <v>20</v>
      </c>
      <c r="C59" s="5">
        <f>COUNTIF(C33:C57, "1")</f>
        <v>9</v>
      </c>
      <c r="D59" s="5">
        <f>COUNTIFS(C33:C57, "1", D33:D57, "1")</f>
        <v>9</v>
      </c>
      <c r="E59" s="5">
        <f>COUNTIFS(C33:C57, "1", D33:D57, "0")</f>
        <v>0</v>
      </c>
      <c r="F59" s="5">
        <f>sumif(C33:C57, "1", H33:H57 )</f>
        <v>3776</v>
      </c>
      <c r="G59" s="5">
        <f t="array" ref="G59">MEDIAN(IF(($C$33:$C$57=1), ($H$33:$H$57)))</f>
        <v>409</v>
      </c>
      <c r="H59" s="5">
        <f>minifs(H33:H57, C33:C57, "1",C33:C57, "1")</f>
        <v>334</v>
      </c>
      <c r="I59" s="16">
        <f>maxifs(H33:H57, C33:C57, "1",C33:C57, "1")</f>
        <v>599</v>
      </c>
      <c r="J59" s="17">
        <f t="array" ref="J59">stdev(if($C$33:$C$57=1, $H$33:$H$57))</f>
        <v>74.18239534</v>
      </c>
      <c r="N59" s="35"/>
      <c r="O59" s="35">
        <v>3.0</v>
      </c>
      <c r="P59" s="35">
        <v>1.0</v>
      </c>
      <c r="Q59" s="35">
        <v>0.0</v>
      </c>
      <c r="R59" s="35">
        <v>1.0</v>
      </c>
      <c r="S59" s="35">
        <v>0.0</v>
      </c>
      <c r="T59" s="35">
        <v>0.0</v>
      </c>
      <c r="U59" s="35">
        <v>0.0</v>
      </c>
      <c r="V59" s="35">
        <v>3000.0</v>
      </c>
      <c r="W59" s="35">
        <v>3.0</v>
      </c>
      <c r="X59" s="35">
        <v>14.0</v>
      </c>
      <c r="Y59" s="35">
        <v>14.0</v>
      </c>
      <c r="Z59" s="35">
        <v>1.0</v>
      </c>
    </row>
    <row r="60" ht="15.75" customHeight="1">
      <c r="B60" s="5" t="s">
        <v>21</v>
      </c>
      <c r="C60" s="16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5">
        <f>sumif(C33:C57, "0", H33:H57 )</f>
        <v>48000</v>
      </c>
      <c r="G60" s="5">
        <f t="array" ref="G60">MEDIAN(IF(($C$3:$C$27=0), ($H$3:$H$27)))</f>
        <v>3000</v>
      </c>
      <c r="H60" s="5">
        <f>minifs(H33:H57, C33:C57, "0",C33:C57, "0")</f>
        <v>3000</v>
      </c>
      <c r="I60" s="5">
        <f>maxifs(H33:H57, C33:C57, "0",C33:C57, "0")</f>
        <v>3000</v>
      </c>
      <c r="J60" s="18">
        <f t="array" ref="J60">stdev(if($C$33:$C$57=0, $H$33:$H$57))</f>
        <v>0</v>
      </c>
      <c r="N60" s="35"/>
      <c r="O60" s="35">
        <v>3.0</v>
      </c>
      <c r="P60" s="35">
        <v>2.0</v>
      </c>
      <c r="Q60" s="35">
        <v>0.0</v>
      </c>
      <c r="R60" s="35">
        <v>1.0</v>
      </c>
      <c r="S60" s="35">
        <v>0.0</v>
      </c>
      <c r="T60" s="35">
        <v>0.0</v>
      </c>
      <c r="U60" s="35">
        <v>0.0</v>
      </c>
      <c r="V60" s="35">
        <v>3000.0</v>
      </c>
      <c r="W60" s="35">
        <v>3.0</v>
      </c>
      <c r="X60" s="35">
        <v>15.0</v>
      </c>
      <c r="Y60" s="35">
        <v>15.0</v>
      </c>
      <c r="Z60" s="35">
        <v>14.0</v>
      </c>
    </row>
    <row r="61" ht="15.75" customHeight="1">
      <c r="B61" s="25" t="s">
        <v>30</v>
      </c>
      <c r="C61" s="3"/>
      <c r="D61" s="3"/>
      <c r="E61" s="3"/>
      <c r="F61" s="3"/>
      <c r="G61" s="3"/>
      <c r="H61" s="3"/>
      <c r="I61" s="3"/>
      <c r="J61" s="3"/>
      <c r="K61" s="3"/>
      <c r="L61" s="4"/>
      <c r="N61" s="35"/>
      <c r="O61" s="35">
        <v>3.0</v>
      </c>
      <c r="P61" s="35">
        <v>3.0</v>
      </c>
      <c r="Q61" s="35">
        <v>0.0</v>
      </c>
      <c r="R61" s="35">
        <v>1.0</v>
      </c>
      <c r="S61" s="35">
        <v>0.0</v>
      </c>
      <c r="T61" s="35">
        <v>0.0</v>
      </c>
      <c r="U61" s="35">
        <v>0.0</v>
      </c>
      <c r="V61" s="35">
        <v>3000.0</v>
      </c>
      <c r="W61" s="35">
        <v>3.0</v>
      </c>
      <c r="X61" s="35">
        <v>1.0</v>
      </c>
      <c r="Y61" s="35">
        <v>1.0</v>
      </c>
      <c r="Z61" s="35">
        <v>15.0</v>
      </c>
    </row>
    <row r="62" ht="15.75" customHeight="1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N62" s="35"/>
      <c r="O62" s="35">
        <v>3.0</v>
      </c>
      <c r="P62" s="35">
        <v>4.0</v>
      </c>
      <c r="Q62" s="35">
        <v>1.0</v>
      </c>
      <c r="R62" s="35">
        <v>1.0</v>
      </c>
      <c r="S62" s="35">
        <v>1.0</v>
      </c>
      <c r="T62" s="35">
        <v>0.0</v>
      </c>
      <c r="U62" s="35">
        <v>0.0</v>
      </c>
      <c r="V62" s="35">
        <v>763.0</v>
      </c>
      <c r="W62" s="35">
        <v>1.0</v>
      </c>
      <c r="X62" s="35">
        <v>15.0</v>
      </c>
      <c r="Y62" s="35">
        <v>15.0</v>
      </c>
      <c r="Z62" s="35">
        <v>1.0</v>
      </c>
    </row>
    <row r="63" ht="15.75" customHeight="1">
      <c r="B63" s="12">
        <v>1.0</v>
      </c>
      <c r="C63" s="43">
        <v>0.0</v>
      </c>
      <c r="D63" s="43">
        <v>1.0</v>
      </c>
      <c r="E63" s="43">
        <v>0.0</v>
      </c>
      <c r="F63" s="43">
        <v>0.0</v>
      </c>
      <c r="G63" s="43">
        <v>0.0</v>
      </c>
      <c r="H63" s="43">
        <v>3000.0</v>
      </c>
      <c r="I63" s="43">
        <v>3.0</v>
      </c>
      <c r="J63" s="43">
        <v>1.0</v>
      </c>
      <c r="K63" s="43">
        <v>1.0</v>
      </c>
      <c r="L63" s="43">
        <v>11.0</v>
      </c>
      <c r="N63" s="35"/>
      <c r="O63" s="35">
        <v>3.0</v>
      </c>
      <c r="P63" s="35">
        <v>5.0</v>
      </c>
      <c r="Q63" s="35">
        <v>1.0</v>
      </c>
      <c r="R63" s="35">
        <v>1.0</v>
      </c>
      <c r="S63" s="35">
        <v>1.0</v>
      </c>
      <c r="T63" s="35">
        <v>0.0</v>
      </c>
      <c r="U63" s="35">
        <v>0.0</v>
      </c>
      <c r="V63" s="35">
        <v>2703.0</v>
      </c>
      <c r="W63" s="35">
        <v>1.0</v>
      </c>
      <c r="X63" s="35">
        <v>1.0</v>
      </c>
      <c r="Y63" s="35">
        <v>1.0</v>
      </c>
      <c r="Z63" s="35">
        <v>15.0</v>
      </c>
    </row>
    <row r="64" ht="15.75" customHeight="1">
      <c r="B64" s="12">
        <v>2.0</v>
      </c>
      <c r="C64" s="43">
        <v>0.0</v>
      </c>
      <c r="D64" s="43">
        <v>1.0</v>
      </c>
      <c r="E64" s="43">
        <v>0.0</v>
      </c>
      <c r="F64" s="43">
        <v>0.0</v>
      </c>
      <c r="G64" s="43">
        <v>0.0</v>
      </c>
      <c r="H64" s="43">
        <v>3000.0</v>
      </c>
      <c r="I64" s="43">
        <v>1.0</v>
      </c>
      <c r="J64" s="43">
        <v>8.0</v>
      </c>
      <c r="K64" s="43">
        <v>8.0</v>
      </c>
      <c r="L64" s="43">
        <v>1.0</v>
      </c>
      <c r="N64" s="35"/>
      <c r="O64" s="35">
        <v>3.0</v>
      </c>
      <c r="P64" s="35">
        <v>6.0</v>
      </c>
      <c r="Q64" s="35">
        <v>1.0</v>
      </c>
      <c r="R64" s="35">
        <v>1.0</v>
      </c>
      <c r="S64" s="35">
        <v>1.0</v>
      </c>
      <c r="T64" s="35">
        <v>0.0</v>
      </c>
      <c r="U64" s="35">
        <v>0.0</v>
      </c>
      <c r="V64" s="35">
        <v>1778.0</v>
      </c>
      <c r="W64" s="35">
        <v>1.0</v>
      </c>
      <c r="X64" s="35">
        <v>15.0</v>
      </c>
      <c r="Y64" s="35">
        <v>15.0</v>
      </c>
      <c r="Z64" s="35">
        <v>1.0</v>
      </c>
    </row>
    <row r="65" ht="15.75" customHeight="1">
      <c r="B65" s="12">
        <v>3.0</v>
      </c>
      <c r="C65" s="43">
        <v>0.0</v>
      </c>
      <c r="D65" s="43">
        <v>1.0</v>
      </c>
      <c r="E65" s="43">
        <v>0.0</v>
      </c>
      <c r="F65" s="43">
        <v>0.0</v>
      </c>
      <c r="G65" s="43">
        <v>0.0</v>
      </c>
      <c r="H65" s="43">
        <v>3000.0</v>
      </c>
      <c r="I65" s="43">
        <v>2.0</v>
      </c>
      <c r="J65" s="43">
        <v>2.0</v>
      </c>
      <c r="K65" s="43">
        <v>2.0</v>
      </c>
      <c r="L65" s="43">
        <v>8.0</v>
      </c>
      <c r="N65" s="35"/>
      <c r="O65" s="35">
        <v>3.0</v>
      </c>
      <c r="P65" s="35">
        <v>7.0</v>
      </c>
      <c r="Q65" s="35">
        <v>0.0</v>
      </c>
      <c r="R65" s="35">
        <v>1.0</v>
      </c>
      <c r="S65" s="35">
        <v>0.0</v>
      </c>
      <c r="T65" s="35">
        <v>0.0</v>
      </c>
      <c r="U65" s="35">
        <v>0.0</v>
      </c>
      <c r="V65" s="35">
        <v>3000.0</v>
      </c>
      <c r="W65" s="35">
        <v>3.0</v>
      </c>
      <c r="X65" s="35">
        <v>9.0</v>
      </c>
      <c r="Y65" s="35">
        <v>9.0</v>
      </c>
      <c r="Z65" s="35">
        <v>15.0</v>
      </c>
    </row>
    <row r="66" ht="15.75" customHeight="1">
      <c r="B66" s="12">
        <v>4.0</v>
      </c>
      <c r="C66" s="43">
        <v>1.0</v>
      </c>
      <c r="D66" s="43">
        <v>1.0</v>
      </c>
      <c r="E66" s="43">
        <v>1.0</v>
      </c>
      <c r="F66" s="43">
        <v>0.0</v>
      </c>
      <c r="G66" s="43">
        <v>0.0</v>
      </c>
      <c r="H66" s="43">
        <v>380.0</v>
      </c>
      <c r="I66" s="43">
        <v>1.0</v>
      </c>
      <c r="J66" s="43">
        <v>8.0</v>
      </c>
      <c r="K66" s="43">
        <v>8.0</v>
      </c>
      <c r="L66" s="43">
        <v>2.0</v>
      </c>
      <c r="N66" s="35"/>
      <c r="O66" s="35">
        <v>3.0</v>
      </c>
      <c r="P66" s="35">
        <v>8.0</v>
      </c>
      <c r="Q66" s="35">
        <v>0.0</v>
      </c>
      <c r="R66" s="35">
        <v>1.0</v>
      </c>
      <c r="S66" s="35">
        <v>0.0</v>
      </c>
      <c r="T66" s="35">
        <v>0.0</v>
      </c>
      <c r="U66" s="35">
        <v>0.0</v>
      </c>
      <c r="V66" s="35">
        <v>3000.0</v>
      </c>
      <c r="W66" s="35">
        <v>3.0</v>
      </c>
      <c r="X66" s="35">
        <v>8.0</v>
      </c>
      <c r="Y66" s="35">
        <v>8.0</v>
      </c>
      <c r="Z66" s="35">
        <v>9.0</v>
      </c>
    </row>
    <row r="67" ht="15.75" customHeight="1">
      <c r="B67" s="12">
        <v>5.0</v>
      </c>
      <c r="C67" s="43">
        <v>1.0</v>
      </c>
      <c r="D67" s="43">
        <v>1.0</v>
      </c>
      <c r="E67" s="43">
        <v>1.0</v>
      </c>
      <c r="F67" s="43">
        <v>0.0</v>
      </c>
      <c r="G67" s="43">
        <v>0.0</v>
      </c>
      <c r="H67" s="43">
        <v>434.0</v>
      </c>
      <c r="I67" s="43">
        <v>1.0</v>
      </c>
      <c r="J67" s="43">
        <v>2.0</v>
      </c>
      <c r="K67" s="43">
        <v>2.0</v>
      </c>
      <c r="L67" s="43">
        <v>8.0</v>
      </c>
      <c r="N67" s="35"/>
      <c r="O67" s="35">
        <v>3.0</v>
      </c>
      <c r="P67" s="35">
        <v>9.0</v>
      </c>
      <c r="Q67" s="35">
        <v>0.0</v>
      </c>
      <c r="R67" s="35">
        <v>1.0</v>
      </c>
      <c r="S67" s="35">
        <v>0.0</v>
      </c>
      <c r="T67" s="35">
        <v>0.0</v>
      </c>
      <c r="U67" s="35">
        <v>0.0</v>
      </c>
      <c r="V67" s="35">
        <v>3000.0</v>
      </c>
      <c r="W67" s="35">
        <v>2.0</v>
      </c>
      <c r="X67" s="35">
        <v>7.0</v>
      </c>
      <c r="Y67" s="35">
        <v>7.0</v>
      </c>
      <c r="Z67" s="35">
        <v>8.0</v>
      </c>
    </row>
    <row r="68" ht="15.75" customHeight="1">
      <c r="B68" s="12">
        <v>6.0</v>
      </c>
      <c r="C68" s="43">
        <v>0.0</v>
      </c>
      <c r="D68" s="43">
        <v>1.0</v>
      </c>
      <c r="E68" s="43">
        <v>0.0</v>
      </c>
      <c r="F68" s="43">
        <v>0.0</v>
      </c>
      <c r="G68" s="43">
        <v>0.0</v>
      </c>
      <c r="H68" s="43">
        <v>3000.0</v>
      </c>
      <c r="I68" s="43">
        <v>3.0</v>
      </c>
      <c r="J68" s="43">
        <v>7.0</v>
      </c>
      <c r="K68" s="43">
        <v>7.0</v>
      </c>
      <c r="L68" s="43">
        <v>2.0</v>
      </c>
      <c r="N68" s="35"/>
      <c r="O68" s="35">
        <v>3.0</v>
      </c>
      <c r="P68" s="35">
        <v>10.0</v>
      </c>
      <c r="Q68" s="35">
        <v>0.0</v>
      </c>
      <c r="R68" s="35">
        <v>1.0</v>
      </c>
      <c r="S68" s="35">
        <v>0.0</v>
      </c>
      <c r="T68" s="35">
        <v>0.0</v>
      </c>
      <c r="U68" s="35">
        <v>0.0</v>
      </c>
      <c r="V68" s="35">
        <v>3000.0</v>
      </c>
      <c r="W68" s="35">
        <v>3.0</v>
      </c>
      <c r="X68" s="35">
        <v>14.0</v>
      </c>
      <c r="Y68" s="35">
        <v>14.0</v>
      </c>
      <c r="Z68" s="35">
        <v>7.0</v>
      </c>
    </row>
    <row r="69" ht="15.75" customHeight="1">
      <c r="B69" s="12">
        <v>7.0</v>
      </c>
      <c r="C69" s="43">
        <v>0.0</v>
      </c>
      <c r="D69" s="43">
        <v>1.0</v>
      </c>
      <c r="E69" s="43">
        <v>0.0</v>
      </c>
      <c r="F69" s="43">
        <v>0.0</v>
      </c>
      <c r="G69" s="43">
        <v>0.0</v>
      </c>
      <c r="H69" s="43">
        <v>3000.0</v>
      </c>
      <c r="I69" s="43">
        <v>3.0</v>
      </c>
      <c r="J69" s="43">
        <v>6.0</v>
      </c>
      <c r="K69" s="43">
        <v>6.0</v>
      </c>
      <c r="L69" s="43">
        <v>7.0</v>
      </c>
      <c r="N69" s="35"/>
      <c r="O69" s="35">
        <v>3.0</v>
      </c>
      <c r="P69" s="35">
        <v>11.0</v>
      </c>
      <c r="Q69" s="35">
        <v>0.0</v>
      </c>
      <c r="R69" s="35">
        <v>1.0</v>
      </c>
      <c r="S69" s="35">
        <v>0.0</v>
      </c>
      <c r="T69" s="35">
        <v>0.0</v>
      </c>
      <c r="U69" s="35">
        <v>0.0</v>
      </c>
      <c r="V69" s="35">
        <v>3000.0</v>
      </c>
      <c r="W69" s="35">
        <v>2.0</v>
      </c>
      <c r="X69" s="35">
        <v>12.0</v>
      </c>
      <c r="Y69" s="35">
        <v>12.0</v>
      </c>
      <c r="Z69" s="35">
        <v>14.0</v>
      </c>
    </row>
    <row r="70" ht="15.75" customHeight="1">
      <c r="B70" s="12">
        <v>8.0</v>
      </c>
      <c r="C70" s="43">
        <v>0.0</v>
      </c>
      <c r="D70" s="43">
        <v>1.0</v>
      </c>
      <c r="E70" s="43">
        <v>0.0</v>
      </c>
      <c r="F70" s="43">
        <v>0.0</v>
      </c>
      <c r="G70" s="43">
        <v>0.0</v>
      </c>
      <c r="H70" s="43">
        <v>3000.0</v>
      </c>
      <c r="I70" s="43">
        <v>3.0</v>
      </c>
      <c r="J70" s="43">
        <v>9.0</v>
      </c>
      <c r="K70" s="43">
        <v>9.0</v>
      </c>
      <c r="L70" s="43">
        <v>6.0</v>
      </c>
      <c r="N70" s="35"/>
      <c r="O70" s="35">
        <v>3.0</v>
      </c>
      <c r="P70" s="35">
        <v>12.0</v>
      </c>
      <c r="Q70" s="35">
        <v>0.0</v>
      </c>
      <c r="R70" s="35">
        <v>1.0</v>
      </c>
      <c r="S70" s="35">
        <v>0.0</v>
      </c>
      <c r="T70" s="35">
        <v>0.0</v>
      </c>
      <c r="U70" s="35">
        <v>0.0</v>
      </c>
      <c r="V70" s="35">
        <v>3000.0</v>
      </c>
      <c r="W70" s="35">
        <v>2.0</v>
      </c>
      <c r="X70" s="35">
        <v>15.0</v>
      </c>
      <c r="Y70" s="35">
        <v>15.0</v>
      </c>
      <c r="Z70" s="35">
        <v>12.0</v>
      </c>
    </row>
    <row r="71" ht="15.75" customHeight="1">
      <c r="B71" s="12">
        <v>9.0</v>
      </c>
      <c r="C71" s="43">
        <v>1.0</v>
      </c>
      <c r="D71" s="43">
        <v>1.0</v>
      </c>
      <c r="E71" s="43">
        <v>1.0</v>
      </c>
      <c r="F71" s="43">
        <v>0.0</v>
      </c>
      <c r="G71" s="43">
        <v>0.0</v>
      </c>
      <c r="H71" s="43">
        <v>493.0</v>
      </c>
      <c r="I71" s="43">
        <v>1.0</v>
      </c>
      <c r="J71" s="43">
        <v>6.0</v>
      </c>
      <c r="K71" s="43">
        <v>6.0</v>
      </c>
      <c r="L71" s="43">
        <v>9.0</v>
      </c>
      <c r="N71" s="35"/>
      <c r="O71" s="35">
        <v>3.0</v>
      </c>
      <c r="P71" s="35">
        <v>13.0</v>
      </c>
      <c r="Q71" s="35">
        <v>0.0</v>
      </c>
      <c r="R71" s="35">
        <v>1.0</v>
      </c>
      <c r="S71" s="35">
        <v>0.0</v>
      </c>
      <c r="T71" s="35">
        <v>0.0</v>
      </c>
      <c r="U71" s="35">
        <v>0.0</v>
      </c>
      <c r="V71" s="35">
        <v>3000.0</v>
      </c>
      <c r="W71" s="35">
        <v>2.0</v>
      </c>
      <c r="X71" s="35">
        <v>6.0</v>
      </c>
      <c r="Y71" s="35">
        <v>6.0</v>
      </c>
      <c r="Z71" s="35">
        <v>15.0</v>
      </c>
    </row>
    <row r="72" ht="15.75" customHeight="1">
      <c r="B72" s="12">
        <v>10.0</v>
      </c>
      <c r="C72" s="43">
        <v>0.0</v>
      </c>
      <c r="D72" s="43">
        <v>1.0</v>
      </c>
      <c r="E72" s="43">
        <v>0.0</v>
      </c>
      <c r="F72" s="43">
        <v>0.0</v>
      </c>
      <c r="G72" s="43">
        <v>0.0</v>
      </c>
      <c r="H72" s="43">
        <v>3000.0</v>
      </c>
      <c r="I72" s="43">
        <v>2.0</v>
      </c>
      <c r="J72" s="43">
        <v>11.0</v>
      </c>
      <c r="K72" s="43">
        <v>11.0</v>
      </c>
      <c r="L72" s="43">
        <v>6.0</v>
      </c>
      <c r="N72" s="35"/>
      <c r="O72" s="35">
        <v>3.0</v>
      </c>
      <c r="P72" s="35">
        <v>14.0</v>
      </c>
      <c r="Q72" s="35">
        <v>0.0</v>
      </c>
      <c r="R72" s="35">
        <v>1.0</v>
      </c>
      <c r="S72" s="35">
        <v>0.0</v>
      </c>
      <c r="T72" s="35">
        <v>0.0</v>
      </c>
      <c r="U72" s="35">
        <v>0.0</v>
      </c>
      <c r="V72" s="35">
        <v>3000.0</v>
      </c>
      <c r="W72" s="35">
        <v>3.0</v>
      </c>
      <c r="X72" s="35">
        <v>11.0</v>
      </c>
      <c r="Y72" s="35">
        <v>11.0</v>
      </c>
      <c r="Z72" s="35">
        <v>6.0</v>
      </c>
    </row>
    <row r="73" ht="15.75" customHeight="1">
      <c r="B73" s="12">
        <v>11.0</v>
      </c>
      <c r="C73" s="43">
        <v>1.0</v>
      </c>
      <c r="D73" s="43">
        <v>1.0</v>
      </c>
      <c r="E73" s="43">
        <v>1.0</v>
      </c>
      <c r="F73" s="43">
        <v>0.0</v>
      </c>
      <c r="G73" s="43">
        <v>0.0</v>
      </c>
      <c r="H73" s="43">
        <v>514.0</v>
      </c>
      <c r="I73" s="43">
        <v>1.0</v>
      </c>
      <c r="J73" s="43">
        <v>6.0</v>
      </c>
      <c r="K73" s="43">
        <v>6.0</v>
      </c>
      <c r="L73" s="43">
        <v>11.0</v>
      </c>
      <c r="N73" s="35"/>
      <c r="O73" s="35">
        <v>3.0</v>
      </c>
      <c r="P73" s="35">
        <v>15.0</v>
      </c>
      <c r="Q73" s="35">
        <v>1.0</v>
      </c>
      <c r="R73" s="35">
        <v>1.0</v>
      </c>
      <c r="S73" s="35">
        <v>1.0</v>
      </c>
      <c r="T73" s="35">
        <v>0.0</v>
      </c>
      <c r="U73" s="35">
        <v>0.0</v>
      </c>
      <c r="V73" s="35">
        <v>510.0</v>
      </c>
      <c r="W73" s="35">
        <v>1.0</v>
      </c>
      <c r="X73" s="35">
        <v>6.0</v>
      </c>
      <c r="Y73" s="35">
        <v>6.0</v>
      </c>
      <c r="Z73" s="35">
        <v>11.0</v>
      </c>
    </row>
    <row r="74" ht="15.75" customHeight="1">
      <c r="B74" s="12">
        <v>12.0</v>
      </c>
      <c r="C74" s="43">
        <v>1.0</v>
      </c>
      <c r="D74" s="43">
        <v>1.0</v>
      </c>
      <c r="E74" s="43">
        <v>1.0</v>
      </c>
      <c r="F74" s="43">
        <v>0.0</v>
      </c>
      <c r="G74" s="43">
        <v>0.0</v>
      </c>
      <c r="H74" s="43">
        <v>316.0</v>
      </c>
      <c r="I74" s="43">
        <v>1.0</v>
      </c>
      <c r="J74" s="43">
        <v>11.0</v>
      </c>
      <c r="K74" s="43">
        <v>11.0</v>
      </c>
      <c r="L74" s="43">
        <v>6.0</v>
      </c>
      <c r="N74" s="35"/>
      <c r="O74" s="35">
        <v>3.0</v>
      </c>
      <c r="P74" s="35">
        <v>16.0</v>
      </c>
      <c r="Q74" s="35">
        <v>1.0</v>
      </c>
      <c r="R74" s="35">
        <v>1.0</v>
      </c>
      <c r="S74" s="35">
        <v>1.0</v>
      </c>
      <c r="T74" s="35">
        <v>0.0</v>
      </c>
      <c r="U74" s="35">
        <v>0.0</v>
      </c>
      <c r="V74" s="35">
        <v>354.0</v>
      </c>
      <c r="W74" s="35">
        <v>1.0</v>
      </c>
      <c r="X74" s="35">
        <v>11.0</v>
      </c>
      <c r="Y74" s="35">
        <v>11.0</v>
      </c>
      <c r="Z74" s="35">
        <v>6.0</v>
      </c>
    </row>
    <row r="75" ht="15.75" customHeight="1">
      <c r="B75" s="12">
        <v>13.0</v>
      </c>
      <c r="C75" s="43">
        <v>0.0</v>
      </c>
      <c r="D75" s="43">
        <v>1.0</v>
      </c>
      <c r="E75" s="43">
        <v>0.0</v>
      </c>
      <c r="F75" s="43">
        <v>0.0</v>
      </c>
      <c r="G75" s="43">
        <v>0.0</v>
      </c>
      <c r="H75" s="43">
        <v>3000.0</v>
      </c>
      <c r="I75" s="43">
        <v>3.0</v>
      </c>
      <c r="J75" s="43">
        <v>13.0</v>
      </c>
      <c r="K75" s="43">
        <v>13.0</v>
      </c>
      <c r="L75" s="43">
        <v>11.0</v>
      </c>
      <c r="N75" s="35"/>
      <c r="O75" s="35">
        <v>3.0</v>
      </c>
      <c r="P75" s="35">
        <v>17.0</v>
      </c>
      <c r="Q75" s="35">
        <v>0.0</v>
      </c>
      <c r="R75" s="35">
        <v>1.0</v>
      </c>
      <c r="S75" s="35">
        <v>0.0</v>
      </c>
      <c r="T75" s="35">
        <v>0.0</v>
      </c>
      <c r="U75" s="35">
        <v>0.0</v>
      </c>
      <c r="V75" s="35">
        <v>3000.0</v>
      </c>
      <c r="W75" s="35">
        <v>3.0</v>
      </c>
      <c r="X75" s="35">
        <v>13.0</v>
      </c>
      <c r="Y75" s="35">
        <v>13.0</v>
      </c>
      <c r="Z75" s="35">
        <v>11.0</v>
      </c>
    </row>
    <row r="76" ht="15.75" customHeight="1">
      <c r="B76" s="12">
        <v>14.0</v>
      </c>
      <c r="C76" s="43">
        <v>0.0</v>
      </c>
      <c r="D76" s="43">
        <v>1.0</v>
      </c>
      <c r="E76" s="43">
        <v>0.0</v>
      </c>
      <c r="F76" s="43">
        <v>0.0</v>
      </c>
      <c r="G76" s="43">
        <v>0.0</v>
      </c>
      <c r="H76" s="43">
        <v>3000.0</v>
      </c>
      <c r="I76" s="43">
        <v>3.0</v>
      </c>
      <c r="J76" s="43">
        <v>10.0</v>
      </c>
      <c r="K76" s="43">
        <v>10.0</v>
      </c>
      <c r="L76" s="43">
        <v>13.0</v>
      </c>
      <c r="N76" s="35"/>
      <c r="O76" s="35">
        <v>3.0</v>
      </c>
      <c r="P76" s="35">
        <v>18.0</v>
      </c>
      <c r="Q76" s="35">
        <v>0.0</v>
      </c>
      <c r="R76" s="35">
        <v>0.0</v>
      </c>
      <c r="S76" s="35">
        <v>0.0</v>
      </c>
      <c r="T76" s="35">
        <v>0.0</v>
      </c>
      <c r="U76" s="35">
        <v>1.0</v>
      </c>
      <c r="V76" s="35">
        <v>1395.0</v>
      </c>
      <c r="W76" s="35">
        <v>3.0</v>
      </c>
      <c r="X76" s="35">
        <v>6.0</v>
      </c>
      <c r="Y76" s="35">
        <v>6.0</v>
      </c>
      <c r="Z76" s="35">
        <v>13.0</v>
      </c>
    </row>
    <row r="77" ht="15.75" customHeight="1">
      <c r="B77" s="12">
        <v>15.0</v>
      </c>
      <c r="C77" s="43">
        <v>1.0</v>
      </c>
      <c r="D77" s="43">
        <v>1.0</v>
      </c>
      <c r="E77" s="43">
        <v>1.0</v>
      </c>
      <c r="F77" s="43">
        <v>0.0</v>
      </c>
      <c r="G77" s="43">
        <v>0.0</v>
      </c>
      <c r="H77" s="43">
        <v>395.0</v>
      </c>
      <c r="I77" s="43">
        <v>1.0</v>
      </c>
      <c r="J77" s="43">
        <v>13.0</v>
      </c>
      <c r="K77" s="43">
        <v>13.0</v>
      </c>
      <c r="L77" s="43">
        <v>10.0</v>
      </c>
      <c r="N77" s="35"/>
      <c r="O77" s="35">
        <v>3.0</v>
      </c>
      <c r="P77" s="35">
        <v>19.0</v>
      </c>
      <c r="Q77" s="35">
        <v>0.0</v>
      </c>
      <c r="R77" s="35">
        <v>1.0</v>
      </c>
      <c r="S77" s="35">
        <v>0.0</v>
      </c>
      <c r="T77" s="35">
        <v>0.0</v>
      </c>
      <c r="U77" s="35">
        <v>0.0</v>
      </c>
      <c r="V77" s="35">
        <v>3000.0</v>
      </c>
      <c r="W77" s="35">
        <v>3.0</v>
      </c>
      <c r="X77" s="35">
        <v>12.0</v>
      </c>
      <c r="Y77" s="35">
        <v>12.0</v>
      </c>
      <c r="Z77" s="35">
        <v>6.0</v>
      </c>
    </row>
    <row r="78" ht="15.75" customHeight="1">
      <c r="B78" s="12">
        <v>16.0</v>
      </c>
      <c r="C78" s="43">
        <v>0.0</v>
      </c>
      <c r="D78" s="43">
        <v>1.0</v>
      </c>
      <c r="E78" s="43">
        <v>0.0</v>
      </c>
      <c r="F78" s="43">
        <v>0.0</v>
      </c>
      <c r="G78" s="43">
        <v>0.0</v>
      </c>
      <c r="H78" s="43">
        <v>3000.0</v>
      </c>
      <c r="I78" s="43">
        <v>3.0</v>
      </c>
      <c r="J78" s="43">
        <v>1.0</v>
      </c>
      <c r="K78" s="43">
        <v>1.0</v>
      </c>
      <c r="L78" s="43">
        <v>13.0</v>
      </c>
      <c r="N78" s="35"/>
      <c r="O78" s="35">
        <v>3.0</v>
      </c>
      <c r="P78" s="35">
        <v>20.0</v>
      </c>
      <c r="Q78" s="35">
        <v>1.0</v>
      </c>
      <c r="R78" s="35">
        <v>1.0</v>
      </c>
      <c r="S78" s="35">
        <v>1.0</v>
      </c>
      <c r="T78" s="35">
        <v>0.0</v>
      </c>
      <c r="U78" s="35">
        <v>0.0</v>
      </c>
      <c r="V78" s="35">
        <v>1220.0</v>
      </c>
      <c r="W78" s="35">
        <v>1.0</v>
      </c>
      <c r="X78" s="35">
        <v>6.0</v>
      </c>
      <c r="Y78" s="35">
        <v>6.0</v>
      </c>
      <c r="Z78" s="35">
        <v>12.0</v>
      </c>
    </row>
    <row r="79" ht="15.75" customHeight="1">
      <c r="B79" s="12">
        <v>17.0</v>
      </c>
      <c r="C79" s="43">
        <v>0.0</v>
      </c>
      <c r="D79" s="43">
        <v>1.0</v>
      </c>
      <c r="E79" s="43">
        <v>0.0</v>
      </c>
      <c r="F79" s="43">
        <v>0.0</v>
      </c>
      <c r="G79" s="43">
        <v>0.0</v>
      </c>
      <c r="H79" s="43">
        <v>3000.0</v>
      </c>
      <c r="I79" s="43">
        <v>3.0</v>
      </c>
      <c r="J79" s="43">
        <v>7.0</v>
      </c>
      <c r="K79" s="43">
        <v>7.0</v>
      </c>
      <c r="L79" s="43">
        <v>1.0</v>
      </c>
      <c r="N79" s="9"/>
      <c r="O79" s="9">
        <v>3.0</v>
      </c>
      <c r="P79" s="9">
        <v>21.0</v>
      </c>
      <c r="Q79" s="9">
        <v>0.0</v>
      </c>
      <c r="R79" s="9">
        <v>1.0</v>
      </c>
      <c r="S79" s="9">
        <v>0.0</v>
      </c>
      <c r="T79" s="9">
        <v>0.0</v>
      </c>
      <c r="U79" s="9">
        <v>0.0</v>
      </c>
      <c r="V79" s="9">
        <v>3000.0</v>
      </c>
      <c r="W79" s="9">
        <v>3.0</v>
      </c>
      <c r="X79" s="9">
        <v>9.0</v>
      </c>
      <c r="Y79" s="9">
        <v>9.0</v>
      </c>
      <c r="Z79" s="9">
        <v>6.0</v>
      </c>
    </row>
    <row r="80" ht="15.75" customHeight="1">
      <c r="B80" s="12">
        <v>18.0</v>
      </c>
      <c r="C80" s="43">
        <v>0.0</v>
      </c>
      <c r="D80" s="43">
        <v>0.0</v>
      </c>
      <c r="E80" s="43">
        <v>0.0</v>
      </c>
      <c r="F80" s="43">
        <v>0.0</v>
      </c>
      <c r="G80" s="43">
        <v>1.0</v>
      </c>
      <c r="H80" s="43">
        <v>453.0</v>
      </c>
      <c r="I80" s="43">
        <v>3.0</v>
      </c>
      <c r="J80" s="43">
        <v>7.0</v>
      </c>
      <c r="K80" s="43">
        <v>7.0</v>
      </c>
      <c r="L80" s="43">
        <v>7.0</v>
      </c>
      <c r="N80" s="9"/>
      <c r="O80" s="9">
        <v>3.0</v>
      </c>
      <c r="P80" s="9">
        <v>22.0</v>
      </c>
      <c r="Q80" s="9">
        <v>0.0</v>
      </c>
      <c r="R80" s="9">
        <v>1.0</v>
      </c>
      <c r="S80" s="9">
        <v>0.0</v>
      </c>
      <c r="T80" s="9">
        <v>0.0</v>
      </c>
      <c r="U80" s="9">
        <v>0.0</v>
      </c>
      <c r="V80" s="9">
        <v>3000.0</v>
      </c>
      <c r="W80" s="9">
        <v>2.0</v>
      </c>
      <c r="X80" s="9">
        <v>1.0</v>
      </c>
      <c r="Y80" s="9">
        <v>1.0</v>
      </c>
      <c r="Z80" s="9">
        <v>9.0</v>
      </c>
    </row>
    <row r="81" ht="15.75" customHeight="1">
      <c r="B81" s="12">
        <v>19.0</v>
      </c>
      <c r="C81" s="43">
        <v>0.0</v>
      </c>
      <c r="D81" s="43">
        <v>1.0</v>
      </c>
      <c r="E81" s="43">
        <v>0.0</v>
      </c>
      <c r="F81" s="43">
        <v>0.0</v>
      </c>
      <c r="G81" s="43">
        <v>0.0</v>
      </c>
      <c r="H81" s="43">
        <v>3000.0</v>
      </c>
      <c r="I81" s="43">
        <v>2.0</v>
      </c>
      <c r="J81" s="43">
        <v>10.0</v>
      </c>
      <c r="K81" s="43">
        <v>10.0</v>
      </c>
      <c r="L81" s="43">
        <v>7.0</v>
      </c>
      <c r="N81" s="9"/>
      <c r="O81" s="9">
        <v>3.0</v>
      </c>
      <c r="P81" s="9">
        <v>23.0</v>
      </c>
      <c r="Q81" s="9">
        <v>0.0</v>
      </c>
      <c r="R81" s="9">
        <v>1.0</v>
      </c>
      <c r="S81" s="9">
        <v>0.0</v>
      </c>
      <c r="T81" s="9">
        <v>0.0</v>
      </c>
      <c r="U81" s="9">
        <v>0.0</v>
      </c>
      <c r="V81" s="9">
        <v>3000.0</v>
      </c>
      <c r="W81" s="9">
        <v>2.0</v>
      </c>
      <c r="X81" s="9">
        <v>14.0</v>
      </c>
      <c r="Y81" s="9">
        <v>14.0</v>
      </c>
      <c r="Z81" s="9">
        <v>1.0</v>
      </c>
    </row>
    <row r="82" ht="15.75" customHeight="1">
      <c r="B82" s="12">
        <v>20.0</v>
      </c>
      <c r="C82" s="43">
        <v>0.0</v>
      </c>
      <c r="D82" s="43">
        <v>1.0</v>
      </c>
      <c r="E82" s="43">
        <v>0.0</v>
      </c>
      <c r="F82" s="43">
        <v>0.0</v>
      </c>
      <c r="G82" s="43">
        <v>0.0</v>
      </c>
      <c r="H82" s="43">
        <v>3000.0</v>
      </c>
      <c r="I82" s="43">
        <v>3.0</v>
      </c>
      <c r="J82" s="43">
        <v>3.0</v>
      </c>
      <c r="K82" s="43">
        <v>3.0</v>
      </c>
      <c r="L82" s="43">
        <v>10.0</v>
      </c>
      <c r="N82" s="9"/>
      <c r="O82" s="9">
        <v>3.0</v>
      </c>
      <c r="P82" s="9">
        <v>24.0</v>
      </c>
      <c r="Q82" s="9">
        <v>0.0</v>
      </c>
      <c r="R82" s="9">
        <v>1.0</v>
      </c>
      <c r="S82" s="9">
        <v>0.0</v>
      </c>
      <c r="T82" s="9">
        <v>0.0</v>
      </c>
      <c r="U82" s="9">
        <v>0.0</v>
      </c>
      <c r="V82" s="9">
        <v>3000.0</v>
      </c>
      <c r="W82" s="9">
        <v>3.0</v>
      </c>
      <c r="X82" s="9">
        <v>15.0</v>
      </c>
      <c r="Y82" s="9">
        <v>15.0</v>
      </c>
      <c r="Z82" s="9">
        <v>14.0</v>
      </c>
    </row>
    <row r="83" ht="15.75" customHeight="1">
      <c r="B83" s="12">
        <v>21.0</v>
      </c>
      <c r="C83" s="43">
        <v>0.0</v>
      </c>
      <c r="D83" s="43">
        <v>1.0</v>
      </c>
      <c r="E83" s="43">
        <v>0.0</v>
      </c>
      <c r="F83" s="43">
        <v>0.0</v>
      </c>
      <c r="G83" s="43">
        <v>0.0</v>
      </c>
      <c r="H83" s="43">
        <v>3000.0</v>
      </c>
      <c r="I83" s="43">
        <v>2.0</v>
      </c>
      <c r="J83" s="43">
        <v>6.0</v>
      </c>
      <c r="K83" s="43">
        <v>6.0</v>
      </c>
      <c r="L83" s="43">
        <v>3.0</v>
      </c>
      <c r="N83" s="9"/>
      <c r="O83" s="9">
        <v>3.0</v>
      </c>
      <c r="P83" s="9">
        <v>25.0</v>
      </c>
      <c r="Q83" s="9">
        <v>1.0</v>
      </c>
      <c r="R83" s="9">
        <v>1.0</v>
      </c>
      <c r="S83" s="9">
        <v>1.0</v>
      </c>
      <c r="T83" s="9">
        <v>0.0</v>
      </c>
      <c r="U83" s="9">
        <v>0.0</v>
      </c>
      <c r="V83" s="9">
        <v>408.0</v>
      </c>
      <c r="W83" s="9">
        <v>1.0</v>
      </c>
      <c r="X83" s="9">
        <v>14.0</v>
      </c>
      <c r="Y83" s="9">
        <v>14.0</v>
      </c>
      <c r="Z83" s="9">
        <v>15.0</v>
      </c>
    </row>
    <row r="84" ht="15.75" customHeight="1">
      <c r="B84" s="12">
        <v>22.0</v>
      </c>
      <c r="C84" s="43">
        <v>0.0</v>
      </c>
      <c r="D84" s="43">
        <v>1.0</v>
      </c>
      <c r="E84" s="43">
        <v>0.0</v>
      </c>
      <c r="F84" s="43">
        <v>0.0</v>
      </c>
      <c r="G84" s="43">
        <v>0.0</v>
      </c>
      <c r="H84" s="43">
        <v>3000.0</v>
      </c>
      <c r="I84" s="43">
        <v>2.0</v>
      </c>
      <c r="J84" s="43">
        <v>15.0</v>
      </c>
      <c r="K84" s="43">
        <v>15.0</v>
      </c>
      <c r="L84" s="43">
        <v>6.0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B85" s="12">
        <v>23.0</v>
      </c>
      <c r="C85" s="43">
        <v>1.0</v>
      </c>
      <c r="D85" s="43">
        <v>1.0</v>
      </c>
      <c r="E85" s="43">
        <v>1.0</v>
      </c>
      <c r="F85" s="43">
        <v>0.0</v>
      </c>
      <c r="G85" s="43">
        <v>0.0</v>
      </c>
      <c r="H85" s="43">
        <v>426.0</v>
      </c>
      <c r="I85" s="43">
        <v>1.0</v>
      </c>
      <c r="J85" s="43">
        <v>6.0</v>
      </c>
      <c r="K85" s="43">
        <v>6.0</v>
      </c>
      <c r="L85" s="43">
        <v>15.0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B86" s="12">
        <v>24.0</v>
      </c>
      <c r="C86" s="43">
        <v>1.0</v>
      </c>
      <c r="D86" s="43">
        <v>1.0</v>
      </c>
      <c r="E86" s="43">
        <v>1.0</v>
      </c>
      <c r="F86" s="43">
        <v>0.0</v>
      </c>
      <c r="G86" s="43">
        <v>0.0</v>
      </c>
      <c r="H86" s="43">
        <v>361.0</v>
      </c>
      <c r="I86" s="43">
        <v>1.0</v>
      </c>
      <c r="J86" s="43">
        <v>15.0</v>
      </c>
      <c r="K86" s="43">
        <v>15.0</v>
      </c>
      <c r="L86" s="43">
        <v>6.0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B87" s="13">
        <v>25.0</v>
      </c>
      <c r="C87" s="44">
        <v>0.0</v>
      </c>
      <c r="D87" s="44">
        <v>1.0</v>
      </c>
      <c r="E87" s="44">
        <v>0.0</v>
      </c>
      <c r="F87" s="44">
        <v>0.0</v>
      </c>
      <c r="G87" s="44">
        <v>0.0</v>
      </c>
      <c r="H87" s="44">
        <v>3000.0</v>
      </c>
      <c r="I87" s="44">
        <v>3.0</v>
      </c>
      <c r="J87" s="44">
        <v>11.0</v>
      </c>
      <c r="K87" s="44">
        <v>11.0</v>
      </c>
      <c r="L87" s="44">
        <v>15.0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C88" s="5" t="s">
        <v>12</v>
      </c>
      <c r="D88" s="5" t="s">
        <v>13</v>
      </c>
      <c r="E88" s="5" t="s">
        <v>14</v>
      </c>
      <c r="F88" s="5" t="s">
        <v>23</v>
      </c>
      <c r="G88" s="5" t="s">
        <v>16</v>
      </c>
      <c r="H88" s="5" t="s">
        <v>17</v>
      </c>
      <c r="I88" s="5" t="s">
        <v>18</v>
      </c>
      <c r="J88" s="14" t="s">
        <v>19</v>
      </c>
    </row>
    <row r="89" ht="15.75" customHeight="1">
      <c r="B89" s="5" t="s">
        <v>20</v>
      </c>
      <c r="C89" s="5">
        <v>10.0</v>
      </c>
      <c r="D89" s="5">
        <f>COUNTIFS(C63:C87, "1", D63:D87, "1")</f>
        <v>8</v>
      </c>
      <c r="E89" s="5">
        <f>COUNTIFS(C63:C87, "1", D63:D87, "0")</f>
        <v>0</v>
      </c>
      <c r="F89" s="5">
        <f>sumif(C63:C87, "1", H63:H87 )</f>
        <v>3319</v>
      </c>
      <c r="G89" s="5">
        <f t="array" ref="G89">MEDIAN(IF(($C$63:$C$87=1), ($H$63:$H$87)))</f>
        <v>410.5</v>
      </c>
      <c r="H89" s="5">
        <f>minifs(H63:H87, C63:C87, "1",C63:C87, "1")</f>
        <v>316</v>
      </c>
      <c r="I89" s="16">
        <f>maxifs(H63:H87, C63:C87, "1",C63:C87, "1")</f>
        <v>514</v>
      </c>
      <c r="J89" s="17">
        <f t="array" ref="J89">stdev(if($C$62:$C$87=1, $H$62:$H$87))</f>
        <v>66.23429733</v>
      </c>
    </row>
    <row r="90" ht="15.75" customHeight="1">
      <c r="B90" s="5" t="s">
        <v>21</v>
      </c>
      <c r="C90" s="5">
        <v>15.0</v>
      </c>
      <c r="D90" s="5">
        <f>COUNTIFS(C63:C87, "0", D63:D87, "1")</f>
        <v>16</v>
      </c>
      <c r="E90" s="5">
        <f>COUNTIFS(C63:C87, "0", D63:D87, "0")</f>
        <v>1</v>
      </c>
      <c r="F90" s="5">
        <f>sumif(C63:C87, "0", H63:H87 )</f>
        <v>48453</v>
      </c>
      <c r="G90" s="5">
        <f t="array" ref="G90">MEDIAN(IF(($C$3:$C$27=0), ($H$3:$H$27)))</f>
        <v>3000</v>
      </c>
      <c r="H90" s="5">
        <f>minifs(H63:H87, C63:C87, "0",C63:C87, "0")</f>
        <v>453</v>
      </c>
      <c r="I90" s="5">
        <f>maxifs(H63:H87, C63:C87, "0",C63:C87, "0")</f>
        <v>3000</v>
      </c>
      <c r="J90" s="17">
        <f t="array" ref="J90">stdev(if($C$62:$C$87=0, $H$62:$H$87))</f>
        <v>617.738237</v>
      </c>
    </row>
    <row r="91" ht="15.75" customHeight="1"/>
    <row r="92" ht="15.75" customHeight="1">
      <c r="B92" s="28" t="s">
        <v>25</v>
      </c>
      <c r="C92" s="28" t="s">
        <v>26</v>
      </c>
      <c r="D92" s="29" t="s">
        <v>13</v>
      </c>
      <c r="E92" s="29" t="s">
        <v>14</v>
      </c>
      <c r="F92" s="28" t="s">
        <v>27</v>
      </c>
      <c r="G92" s="28" t="s">
        <v>23</v>
      </c>
      <c r="H92" s="28" t="s">
        <v>16</v>
      </c>
      <c r="I92" s="28" t="s">
        <v>17</v>
      </c>
      <c r="J92" s="28" t="s">
        <v>18</v>
      </c>
      <c r="K92" s="6" t="s">
        <v>19</v>
      </c>
    </row>
    <row r="93" ht="15.75" customHeight="1">
      <c r="B93" s="30" t="s">
        <v>20</v>
      </c>
      <c r="C93" s="31">
        <f t="shared" ref="C93:E93" si="1">C89+C59+C29</f>
        <v>27</v>
      </c>
      <c r="D93" s="32">
        <f t="shared" si="1"/>
        <v>25</v>
      </c>
      <c r="E93" s="32">
        <f t="shared" si="1"/>
        <v>0</v>
      </c>
      <c r="F93" s="31">
        <f t="shared" ref="F93:F94" si="3">E93/C93*100</f>
        <v>0</v>
      </c>
      <c r="G93" s="31">
        <f t="shared" ref="G93:G94" si="4">sum(F89,F59,F29)/C93</f>
        <v>380.9259259</v>
      </c>
      <c r="H93" s="31">
        <f t="array" ref="H93">MEDIAN(IF(($C$63:$C$87=1), ($H$63:$H$87)),IF(($C$33:$C$57=1), ($H$33:$H$57)), IF(($C$3:$C$27=1), ($H$3:$H$27)))</f>
        <v>401</v>
      </c>
      <c r="I93" s="31">
        <f t="shared" ref="I93:I94" si="5">min(H89,H59,H29)</f>
        <v>316</v>
      </c>
      <c r="J93" s="31">
        <f t="shared" ref="J93:J94" si="6">max(I89,I59,I29)</f>
        <v>599</v>
      </c>
      <c r="K93" s="18">
        <f t="array" ref="K93">STDEV(IF(($C$63:$C$87=1), ($H$63:$H$87)),IF(($C$33:$C$57=1), ($H$33:$H$57)), IF(($C$3:$C$27=1), ($H$3:$H$27)))</f>
        <v>60.12348404</v>
      </c>
    </row>
    <row r="94" ht="15.75" customHeight="1">
      <c r="B94" s="30" t="s">
        <v>21</v>
      </c>
      <c r="C94" s="31">
        <f t="shared" ref="C94:E94" si="2">C90+C60+C30</f>
        <v>48</v>
      </c>
      <c r="D94" s="32">
        <f t="shared" si="2"/>
        <v>49</v>
      </c>
      <c r="E94" s="32">
        <f t="shared" si="2"/>
        <v>1</v>
      </c>
      <c r="F94" s="31">
        <f t="shared" si="3"/>
        <v>2.083333333</v>
      </c>
      <c r="G94" s="31">
        <f t="shared" si="4"/>
        <v>3071.9375</v>
      </c>
      <c r="H94" s="31">
        <f t="array" ref="H94">MEDIAN(IF(($C$63:$C$87=0), ($H$63:$H$87)),IF(($C$33:$C$57=0), ($H$33:$H$57)), IF(($C$3:$C$27=0), ($H$3:$H$27)))</f>
        <v>3000</v>
      </c>
      <c r="I94" s="31">
        <f t="shared" si="5"/>
        <v>453</v>
      </c>
      <c r="J94" s="31">
        <f t="shared" si="6"/>
        <v>3000</v>
      </c>
      <c r="K94" s="18">
        <f t="array" ref="K94">STDEV(IF(($C$63:$C$87=0), ($H$63:$H$87)),IF(($C$33:$C$57=0), ($H$33:$H$57)), IF(($C$3:$C$27=0), ($H$3:$H$27)))</f>
        <v>360.2001943</v>
      </c>
    </row>
    <row r="95" ht="15.75" customHeight="1"/>
    <row r="96" ht="15.75" customHeight="1"/>
    <row r="97" ht="15.75" customHeight="1"/>
    <row r="98" ht="15.75" customHeight="1"/>
    <row r="99" ht="15.75" customHeight="1">
      <c r="C99" s="45"/>
      <c r="D99" s="46"/>
      <c r="E99" s="46"/>
    </row>
    <row r="100" ht="15.75" customHeight="1">
      <c r="C100" s="47"/>
      <c r="D100" s="5"/>
      <c r="E100" s="5"/>
    </row>
    <row r="101" ht="15.75" customHeight="1">
      <c r="C101" s="47"/>
      <c r="D101" s="5"/>
      <c r="E101" s="5"/>
    </row>
    <row r="102" ht="15.75" customHeight="1">
      <c r="C102" s="47"/>
      <c r="D102" s="5"/>
      <c r="E102" s="5"/>
    </row>
    <row r="103" ht="15.75" customHeight="1">
      <c r="C103" s="47"/>
      <c r="D103" s="5"/>
      <c r="E103" s="5"/>
    </row>
    <row r="104" ht="15.75" customHeight="1">
      <c r="C104" s="47"/>
      <c r="D104" s="5"/>
      <c r="E104" s="5"/>
    </row>
    <row r="105" ht="15.75" customHeight="1">
      <c r="C105" s="47"/>
      <c r="D105" s="5"/>
      <c r="E105" s="5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33" t="s">
        <v>31</v>
      </c>
      <c r="C1" s="3"/>
      <c r="D1" s="3"/>
      <c r="E1" s="3"/>
      <c r="F1" s="3"/>
      <c r="G1" s="3"/>
      <c r="H1" s="3"/>
      <c r="I1" s="3"/>
      <c r="J1" s="3"/>
      <c r="K1" s="3"/>
      <c r="L1" s="4"/>
      <c r="X1" s="1"/>
      <c r="Y1" s="1"/>
      <c r="Z1" s="1"/>
      <c r="AA1" s="1"/>
      <c r="AB1" s="1"/>
      <c r="AC1" s="1"/>
      <c r="AD1" s="1"/>
      <c r="AE1" s="1"/>
      <c r="AF1" s="1"/>
    </row>
    <row r="2" ht="15.75" customHeight="1"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customHeight="1">
      <c r="B3" s="10">
        <v>1.0</v>
      </c>
      <c r="C3" s="48">
        <v>0.0</v>
      </c>
      <c r="D3" s="48">
        <v>1.0</v>
      </c>
      <c r="E3" s="48">
        <v>0.0</v>
      </c>
      <c r="F3" s="48">
        <v>0.0</v>
      </c>
      <c r="G3" s="48">
        <v>0.0</v>
      </c>
      <c r="H3" s="48">
        <v>3000.0</v>
      </c>
      <c r="I3" s="48">
        <v>2.0</v>
      </c>
      <c r="J3" s="48">
        <v>14.0</v>
      </c>
      <c r="K3" s="48">
        <v>14.0</v>
      </c>
      <c r="L3" s="48">
        <v>0.0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5"/>
      <c r="AA3" s="5"/>
      <c r="AB3" s="5"/>
      <c r="AC3" s="5"/>
      <c r="AD3" s="5"/>
      <c r="AE3" s="5"/>
      <c r="AF3" s="5"/>
    </row>
    <row r="4" ht="15.75" customHeight="1">
      <c r="B4" s="12">
        <v>2.0</v>
      </c>
      <c r="C4" s="43">
        <v>0.0</v>
      </c>
      <c r="D4" s="43">
        <v>1.0</v>
      </c>
      <c r="E4" s="43">
        <v>0.0</v>
      </c>
      <c r="F4" s="43">
        <v>0.0</v>
      </c>
      <c r="G4" s="43">
        <v>0.0</v>
      </c>
      <c r="H4" s="43">
        <v>3000.0</v>
      </c>
      <c r="I4" s="43">
        <v>1.0</v>
      </c>
      <c r="J4" s="43">
        <v>6.0</v>
      </c>
      <c r="K4" s="43">
        <v>6.0</v>
      </c>
      <c r="L4" s="43">
        <v>14.0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5"/>
      <c r="AA4" s="5"/>
      <c r="AB4" s="5"/>
      <c r="AC4" s="5"/>
      <c r="AD4" s="5"/>
      <c r="AE4" s="5"/>
      <c r="AF4" s="5"/>
    </row>
    <row r="5" ht="15.75" customHeight="1">
      <c r="B5" s="12">
        <v>3.0</v>
      </c>
      <c r="C5" s="43">
        <v>0.0</v>
      </c>
      <c r="D5" s="43">
        <v>1.0</v>
      </c>
      <c r="E5" s="43">
        <v>0.0</v>
      </c>
      <c r="F5" s="43">
        <v>0.0</v>
      </c>
      <c r="G5" s="43">
        <v>0.0</v>
      </c>
      <c r="H5" s="43">
        <v>3000.0</v>
      </c>
      <c r="I5" s="43">
        <v>3.0</v>
      </c>
      <c r="J5" s="43">
        <v>4.0</v>
      </c>
      <c r="K5" s="43">
        <v>4.0</v>
      </c>
      <c r="L5" s="43">
        <v>6.0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5"/>
      <c r="AA5" s="5"/>
      <c r="AB5" s="5"/>
      <c r="AC5" s="5"/>
      <c r="AD5" s="5"/>
      <c r="AE5" s="5"/>
      <c r="AF5" s="5"/>
    </row>
    <row r="6" ht="15.75" customHeight="1">
      <c r="B6" s="12">
        <v>4.0</v>
      </c>
      <c r="C6" s="43">
        <v>1.0</v>
      </c>
      <c r="D6" s="43">
        <v>0.0</v>
      </c>
      <c r="E6" s="43">
        <v>0.0</v>
      </c>
      <c r="F6" s="43">
        <v>1.0</v>
      </c>
      <c r="G6" s="43">
        <v>0.0</v>
      </c>
      <c r="H6" s="43">
        <v>3000.0</v>
      </c>
      <c r="I6" s="43">
        <v>1.0</v>
      </c>
      <c r="J6" s="43">
        <v>6.0</v>
      </c>
      <c r="K6" s="43">
        <v>6.0</v>
      </c>
      <c r="L6" s="43">
        <v>4.0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AB6" s="5"/>
      <c r="AC6" s="5"/>
      <c r="AD6" s="5"/>
      <c r="AE6" s="5"/>
      <c r="AF6" s="5"/>
    </row>
    <row r="7" ht="15.75" customHeight="1">
      <c r="B7" s="12">
        <v>5.0</v>
      </c>
      <c r="C7" s="43">
        <v>1.0</v>
      </c>
      <c r="D7" s="43">
        <v>1.0</v>
      </c>
      <c r="E7" s="43">
        <v>1.0</v>
      </c>
      <c r="F7" s="43">
        <v>0.0</v>
      </c>
      <c r="G7" s="43">
        <v>0.0</v>
      </c>
      <c r="H7" s="43">
        <v>466.0</v>
      </c>
      <c r="I7" s="43">
        <v>1.0</v>
      </c>
      <c r="J7" s="43">
        <v>4.0</v>
      </c>
      <c r="K7" s="43">
        <v>4.0</v>
      </c>
      <c r="L7" s="43">
        <v>6.0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AB7" s="5"/>
      <c r="AC7" s="5"/>
      <c r="AD7" s="5"/>
      <c r="AE7" s="5"/>
      <c r="AF7" s="5"/>
    </row>
    <row r="8" ht="15.75" customHeight="1">
      <c r="B8" s="12">
        <v>6.0</v>
      </c>
      <c r="C8" s="43">
        <v>0.0</v>
      </c>
      <c r="D8" s="43">
        <v>1.0</v>
      </c>
      <c r="E8" s="43">
        <v>0.0</v>
      </c>
      <c r="F8" s="43">
        <v>0.0</v>
      </c>
      <c r="G8" s="43">
        <v>0.0</v>
      </c>
      <c r="H8" s="43">
        <v>3000.0</v>
      </c>
      <c r="I8" s="43">
        <v>2.0</v>
      </c>
      <c r="J8" s="43">
        <v>5.0</v>
      </c>
      <c r="K8" s="43">
        <v>5.0</v>
      </c>
      <c r="L8" s="43">
        <v>4.0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AB8" s="5"/>
      <c r="AC8" s="5"/>
      <c r="AD8" s="5"/>
      <c r="AE8" s="5"/>
      <c r="AF8" s="5"/>
    </row>
    <row r="9" ht="15.75" customHeight="1">
      <c r="B9" s="12">
        <v>7.0</v>
      </c>
      <c r="C9" s="43">
        <v>0.0</v>
      </c>
      <c r="D9" s="43">
        <v>1.0</v>
      </c>
      <c r="E9" s="43">
        <v>0.0</v>
      </c>
      <c r="F9" s="43">
        <v>0.0</v>
      </c>
      <c r="G9" s="43">
        <v>0.0</v>
      </c>
      <c r="H9" s="43">
        <v>3000.0</v>
      </c>
      <c r="I9" s="43">
        <v>3.0</v>
      </c>
      <c r="J9" s="43">
        <v>14.0</v>
      </c>
      <c r="K9" s="43">
        <v>14.0</v>
      </c>
      <c r="L9" s="43">
        <v>5.0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AB9" s="5"/>
      <c r="AC9" s="5"/>
      <c r="AD9" s="5"/>
      <c r="AE9" s="5"/>
      <c r="AF9" s="5"/>
    </row>
    <row r="10" ht="15.75" customHeight="1">
      <c r="B10" s="12">
        <v>8.0</v>
      </c>
      <c r="C10" s="43">
        <v>1.0</v>
      </c>
      <c r="D10" s="43">
        <v>1.0</v>
      </c>
      <c r="E10" s="43">
        <v>1.0</v>
      </c>
      <c r="F10" s="43">
        <v>0.0</v>
      </c>
      <c r="G10" s="43">
        <v>0.0</v>
      </c>
      <c r="H10" s="43">
        <v>471.0</v>
      </c>
      <c r="I10" s="43">
        <v>1.0</v>
      </c>
      <c r="J10" s="43">
        <v>5.0</v>
      </c>
      <c r="K10" s="43">
        <v>5.0</v>
      </c>
      <c r="L10" s="43">
        <v>14.0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AB10" s="5"/>
      <c r="AC10" s="5"/>
      <c r="AD10" s="5"/>
      <c r="AE10" s="5"/>
      <c r="AF10" s="5"/>
    </row>
    <row r="11" ht="15.75" customHeight="1">
      <c r="B11" s="12">
        <v>9.0</v>
      </c>
      <c r="C11" s="43">
        <v>1.0</v>
      </c>
      <c r="D11" s="43">
        <v>1.0</v>
      </c>
      <c r="E11" s="43">
        <v>1.0</v>
      </c>
      <c r="F11" s="43">
        <v>0.0</v>
      </c>
      <c r="G11" s="43">
        <v>0.0</v>
      </c>
      <c r="H11" s="43">
        <v>431.0</v>
      </c>
      <c r="I11" s="43">
        <v>1.0</v>
      </c>
      <c r="J11" s="43">
        <v>14.0</v>
      </c>
      <c r="K11" s="43">
        <v>14.0</v>
      </c>
      <c r="L11" s="43">
        <v>5.0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AB11" s="5"/>
      <c r="AC11" s="5"/>
      <c r="AD11" s="5"/>
      <c r="AE11" s="5"/>
      <c r="AF11" s="5"/>
    </row>
    <row r="12" ht="15.75" customHeight="1">
      <c r="B12" s="12">
        <v>10.0</v>
      </c>
      <c r="C12" s="43">
        <v>0.0</v>
      </c>
      <c r="D12" s="43">
        <v>1.0</v>
      </c>
      <c r="E12" s="43">
        <v>0.0</v>
      </c>
      <c r="F12" s="43">
        <v>0.0</v>
      </c>
      <c r="G12" s="43">
        <v>0.0</v>
      </c>
      <c r="H12" s="43">
        <v>3000.0</v>
      </c>
      <c r="I12" s="43">
        <v>3.0</v>
      </c>
      <c r="J12" s="43">
        <v>11.0</v>
      </c>
      <c r="K12" s="43">
        <v>11.0</v>
      </c>
      <c r="L12" s="43">
        <v>14.0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AB12" s="5"/>
      <c r="AC12" s="5"/>
      <c r="AD12" s="5"/>
      <c r="AE12" s="5"/>
      <c r="AF12" s="5"/>
    </row>
    <row r="13" ht="15.75" customHeight="1">
      <c r="B13" s="12">
        <v>11.0</v>
      </c>
      <c r="C13" s="43">
        <v>0.0</v>
      </c>
      <c r="D13" s="43">
        <v>1.0</v>
      </c>
      <c r="E13" s="43">
        <v>0.0</v>
      </c>
      <c r="F13" s="43">
        <v>0.0</v>
      </c>
      <c r="G13" s="43">
        <v>0.0</v>
      </c>
      <c r="H13" s="43">
        <v>3000.0</v>
      </c>
      <c r="I13" s="43">
        <v>2.0</v>
      </c>
      <c r="J13" s="43">
        <v>13.0</v>
      </c>
      <c r="K13" s="43">
        <v>13.0</v>
      </c>
      <c r="L13" s="43">
        <v>11.0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5"/>
      <c r="AA13" s="5"/>
      <c r="AB13" s="5"/>
      <c r="AC13" s="5"/>
      <c r="AD13" s="5"/>
      <c r="AE13" s="5"/>
      <c r="AF13" s="5"/>
    </row>
    <row r="14" ht="15.75" customHeight="1">
      <c r="B14" s="12">
        <v>12.0</v>
      </c>
      <c r="C14" s="43">
        <v>0.0</v>
      </c>
      <c r="D14" s="43">
        <v>1.0</v>
      </c>
      <c r="E14" s="43">
        <v>0.0</v>
      </c>
      <c r="F14" s="43">
        <v>0.0</v>
      </c>
      <c r="G14" s="43">
        <v>0.0</v>
      </c>
      <c r="H14" s="43">
        <v>3000.0</v>
      </c>
      <c r="I14" s="43">
        <v>3.0</v>
      </c>
      <c r="J14" s="43">
        <v>1.0</v>
      </c>
      <c r="K14" s="43">
        <v>1.0</v>
      </c>
      <c r="L14" s="43">
        <v>13.0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5"/>
      <c r="AA14" s="5"/>
      <c r="AB14" s="5"/>
      <c r="AC14" s="5"/>
      <c r="AD14" s="5"/>
      <c r="AE14" s="5"/>
      <c r="AF14" s="5"/>
    </row>
    <row r="15" ht="15.75" customHeight="1">
      <c r="B15" s="12">
        <v>13.0</v>
      </c>
      <c r="C15" s="43">
        <v>0.0</v>
      </c>
      <c r="D15" s="43">
        <v>1.0</v>
      </c>
      <c r="E15" s="43">
        <v>0.0</v>
      </c>
      <c r="F15" s="43">
        <v>0.0</v>
      </c>
      <c r="G15" s="43">
        <v>0.0</v>
      </c>
      <c r="H15" s="43">
        <v>3000.0</v>
      </c>
      <c r="I15" s="43">
        <v>3.0</v>
      </c>
      <c r="J15" s="43">
        <v>8.0</v>
      </c>
      <c r="K15" s="43">
        <v>8.0</v>
      </c>
      <c r="L15" s="43">
        <v>1.0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5"/>
      <c r="AA15" s="5"/>
      <c r="AB15" s="5"/>
      <c r="AC15" s="5"/>
      <c r="AD15" s="5"/>
      <c r="AE15" s="5"/>
      <c r="AF15" s="5"/>
    </row>
    <row r="16" ht="15.75" customHeight="1">
      <c r="B16" s="12">
        <v>14.0</v>
      </c>
      <c r="C16" s="43">
        <v>1.0</v>
      </c>
      <c r="D16" s="43">
        <v>1.0</v>
      </c>
      <c r="E16" s="43">
        <v>1.0</v>
      </c>
      <c r="F16" s="43">
        <v>0.0</v>
      </c>
      <c r="G16" s="43">
        <v>0.0</v>
      </c>
      <c r="H16" s="43">
        <v>450.0</v>
      </c>
      <c r="I16" s="43">
        <v>1.0</v>
      </c>
      <c r="J16" s="43">
        <v>1.0</v>
      </c>
      <c r="K16" s="43">
        <v>1.0</v>
      </c>
      <c r="L16" s="43">
        <v>8.0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5"/>
      <c r="AA16" s="5"/>
      <c r="AB16" s="5"/>
      <c r="AC16" s="5"/>
      <c r="AD16" s="5"/>
      <c r="AE16" s="5"/>
      <c r="AF16" s="5"/>
    </row>
    <row r="17" ht="15.75" customHeight="1">
      <c r="B17" s="12">
        <v>15.0</v>
      </c>
      <c r="C17" s="43">
        <v>0.0</v>
      </c>
      <c r="D17" s="43">
        <v>1.0</v>
      </c>
      <c r="E17" s="43">
        <v>0.0</v>
      </c>
      <c r="F17" s="43">
        <v>0.0</v>
      </c>
      <c r="G17" s="43">
        <v>0.0</v>
      </c>
      <c r="H17" s="43">
        <v>3000.0</v>
      </c>
      <c r="I17" s="43">
        <v>2.0</v>
      </c>
      <c r="J17" s="43">
        <v>7.0</v>
      </c>
      <c r="K17" s="43">
        <v>7.0</v>
      </c>
      <c r="L17" s="43">
        <v>1.0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5"/>
      <c r="AA17" s="5"/>
      <c r="AB17" s="5"/>
      <c r="AC17" s="5"/>
      <c r="AD17" s="5"/>
      <c r="AE17" s="5"/>
      <c r="AF17" s="5"/>
    </row>
    <row r="18" ht="15.75" customHeight="1">
      <c r="B18" s="12">
        <v>16.0</v>
      </c>
      <c r="C18" s="43">
        <v>0.0</v>
      </c>
      <c r="D18" s="43">
        <v>1.0</v>
      </c>
      <c r="E18" s="43">
        <v>0.0</v>
      </c>
      <c r="F18" s="43">
        <v>0.0</v>
      </c>
      <c r="G18" s="43">
        <v>0.0</v>
      </c>
      <c r="H18" s="43">
        <v>3000.0</v>
      </c>
      <c r="I18" s="43">
        <v>3.0</v>
      </c>
      <c r="J18" s="43">
        <v>2.0</v>
      </c>
      <c r="K18" s="43">
        <v>2.0</v>
      </c>
      <c r="L18" s="43">
        <v>7.0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5"/>
      <c r="AA18" s="5"/>
      <c r="AB18" s="5"/>
      <c r="AC18" s="5"/>
      <c r="AD18" s="5"/>
      <c r="AE18" s="5"/>
      <c r="AF18" s="5"/>
    </row>
    <row r="19" ht="15.75" customHeight="1">
      <c r="B19" s="12">
        <v>17.0</v>
      </c>
      <c r="C19" s="43">
        <v>0.0</v>
      </c>
      <c r="D19" s="43">
        <v>1.0</v>
      </c>
      <c r="E19" s="43">
        <v>0.0</v>
      </c>
      <c r="F19" s="43">
        <v>0.0</v>
      </c>
      <c r="G19" s="43">
        <v>0.0</v>
      </c>
      <c r="H19" s="43">
        <v>3000.0</v>
      </c>
      <c r="I19" s="43">
        <v>3.0</v>
      </c>
      <c r="J19" s="43">
        <v>14.0</v>
      </c>
      <c r="K19" s="43">
        <v>14.0</v>
      </c>
      <c r="L19" s="43">
        <v>2.0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5"/>
      <c r="AA19" s="5"/>
      <c r="AB19" s="5"/>
      <c r="AC19" s="5"/>
      <c r="AD19" s="5"/>
      <c r="AE19" s="5"/>
      <c r="AF19" s="5"/>
    </row>
    <row r="20" ht="15.75" customHeight="1">
      <c r="B20" s="12">
        <v>18.0</v>
      </c>
      <c r="C20" s="43">
        <v>1.0</v>
      </c>
      <c r="D20" s="43">
        <v>1.0</v>
      </c>
      <c r="E20" s="43">
        <v>1.0</v>
      </c>
      <c r="F20" s="43">
        <v>0.0</v>
      </c>
      <c r="G20" s="43">
        <v>0.0</v>
      </c>
      <c r="H20" s="43">
        <v>385.0</v>
      </c>
      <c r="I20" s="43">
        <v>1.0</v>
      </c>
      <c r="J20" s="43">
        <v>2.0</v>
      </c>
      <c r="K20" s="43">
        <v>2.0</v>
      </c>
      <c r="L20" s="43">
        <v>14.0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5"/>
      <c r="AA20" s="5"/>
      <c r="AB20" s="5"/>
      <c r="AC20" s="5"/>
      <c r="AD20" s="5"/>
      <c r="AE20" s="5"/>
      <c r="AF20" s="5"/>
    </row>
    <row r="21" ht="15.75" customHeight="1">
      <c r="B21" s="12">
        <v>19.0</v>
      </c>
      <c r="C21" s="43">
        <v>0.0</v>
      </c>
      <c r="D21" s="43">
        <v>1.0</v>
      </c>
      <c r="E21" s="43">
        <v>0.0</v>
      </c>
      <c r="F21" s="43">
        <v>0.0</v>
      </c>
      <c r="G21" s="43">
        <v>0.0</v>
      </c>
      <c r="H21" s="43">
        <v>3000.0</v>
      </c>
      <c r="I21" s="43">
        <v>2.0</v>
      </c>
      <c r="J21" s="43">
        <v>8.0</v>
      </c>
      <c r="K21" s="43">
        <v>8.0</v>
      </c>
      <c r="L21" s="43">
        <v>2.0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5"/>
      <c r="AA21" s="5"/>
      <c r="AB21" s="5"/>
      <c r="AC21" s="5"/>
      <c r="AD21" s="5"/>
      <c r="AE21" s="5"/>
      <c r="AF21" s="5"/>
    </row>
    <row r="22" ht="15.75" customHeight="1">
      <c r="B22" s="12">
        <v>20.0</v>
      </c>
      <c r="C22" s="43">
        <v>0.0</v>
      </c>
      <c r="D22" s="43">
        <v>1.0</v>
      </c>
      <c r="E22" s="43">
        <v>0.0</v>
      </c>
      <c r="F22" s="43">
        <v>0.0</v>
      </c>
      <c r="G22" s="43">
        <v>0.0</v>
      </c>
      <c r="H22" s="43">
        <v>3000.0</v>
      </c>
      <c r="I22" s="43">
        <v>2.0</v>
      </c>
      <c r="J22" s="43">
        <v>5.0</v>
      </c>
      <c r="K22" s="43">
        <v>5.0</v>
      </c>
      <c r="L22" s="43">
        <v>8.0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5"/>
      <c r="AA22" s="5"/>
      <c r="AB22" s="5"/>
      <c r="AC22" s="5"/>
      <c r="AD22" s="5"/>
      <c r="AE22" s="5"/>
      <c r="AF22" s="5"/>
    </row>
    <row r="23" ht="15.75" customHeight="1">
      <c r="B23" s="12">
        <v>21.0</v>
      </c>
      <c r="C23" s="43">
        <v>0.0</v>
      </c>
      <c r="D23" s="43">
        <v>1.0</v>
      </c>
      <c r="E23" s="43">
        <v>0.0</v>
      </c>
      <c r="F23" s="43">
        <v>0.0</v>
      </c>
      <c r="G23" s="43">
        <v>0.0</v>
      </c>
      <c r="H23" s="43">
        <v>3000.0</v>
      </c>
      <c r="I23" s="43">
        <v>2.0</v>
      </c>
      <c r="J23" s="43">
        <v>1.0</v>
      </c>
      <c r="K23" s="43">
        <v>1.0</v>
      </c>
      <c r="L23" s="43">
        <v>5.0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5"/>
      <c r="AA23" s="5"/>
      <c r="AB23" s="5"/>
      <c r="AC23" s="5"/>
      <c r="AD23" s="5"/>
      <c r="AE23" s="5"/>
      <c r="AF23" s="5"/>
    </row>
    <row r="24" ht="15.75" customHeight="1">
      <c r="B24" s="12">
        <v>22.0</v>
      </c>
      <c r="C24" s="43">
        <v>1.0</v>
      </c>
      <c r="D24" s="43">
        <v>1.0</v>
      </c>
      <c r="E24" s="43">
        <v>1.0</v>
      </c>
      <c r="F24" s="43">
        <v>0.0</v>
      </c>
      <c r="G24" s="43">
        <v>0.0</v>
      </c>
      <c r="H24" s="43">
        <v>438.0</v>
      </c>
      <c r="I24" s="43">
        <v>1.0</v>
      </c>
      <c r="J24" s="43">
        <v>5.0</v>
      </c>
      <c r="K24" s="43">
        <v>5.0</v>
      </c>
      <c r="L24" s="43">
        <v>1.0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5"/>
      <c r="AA24" s="5"/>
      <c r="AB24" s="5"/>
      <c r="AC24" s="5"/>
      <c r="AD24" s="5"/>
      <c r="AE24" s="5"/>
      <c r="AF24" s="5"/>
    </row>
    <row r="25" ht="15.75" customHeight="1">
      <c r="B25" s="12">
        <v>23.0</v>
      </c>
      <c r="C25" s="43">
        <v>1.0</v>
      </c>
      <c r="D25" s="43">
        <v>1.0</v>
      </c>
      <c r="E25" s="43">
        <v>1.0</v>
      </c>
      <c r="F25" s="43">
        <v>0.0</v>
      </c>
      <c r="G25" s="43">
        <v>0.0</v>
      </c>
      <c r="H25" s="43">
        <v>781.0</v>
      </c>
      <c r="I25" s="43">
        <v>1.0</v>
      </c>
      <c r="J25" s="43">
        <v>1.0</v>
      </c>
      <c r="K25" s="43">
        <v>1.0</v>
      </c>
      <c r="L25" s="43">
        <v>5.0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5"/>
      <c r="AA25" s="5"/>
      <c r="AB25" s="5"/>
      <c r="AC25" s="5"/>
      <c r="AD25" s="5"/>
      <c r="AE25" s="5"/>
      <c r="AF25" s="5"/>
    </row>
    <row r="26" ht="15.75" customHeight="1">
      <c r="B26" s="12">
        <v>24.0</v>
      </c>
      <c r="C26" s="43">
        <v>0.0</v>
      </c>
      <c r="D26" s="43">
        <v>1.0</v>
      </c>
      <c r="E26" s="43">
        <v>0.0</v>
      </c>
      <c r="F26" s="43">
        <v>0.0</v>
      </c>
      <c r="G26" s="43">
        <v>0.0</v>
      </c>
      <c r="H26" s="43">
        <v>3000.0</v>
      </c>
      <c r="I26" s="43">
        <v>3.0</v>
      </c>
      <c r="J26" s="43">
        <v>14.0</v>
      </c>
      <c r="K26" s="43">
        <v>14.0</v>
      </c>
      <c r="L26" s="43">
        <v>1.0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5"/>
      <c r="AA26" s="5"/>
      <c r="AB26" s="5"/>
      <c r="AC26" s="5"/>
      <c r="AD26" s="5"/>
      <c r="AE26" s="5"/>
      <c r="AF26" s="5"/>
    </row>
    <row r="27" ht="15.75" customHeight="1">
      <c r="B27" s="13">
        <v>25.0</v>
      </c>
      <c r="C27" s="44">
        <v>0.0</v>
      </c>
      <c r="D27" s="44">
        <v>1.0</v>
      </c>
      <c r="E27" s="44">
        <v>0.0</v>
      </c>
      <c r="F27" s="44">
        <v>0.0</v>
      </c>
      <c r="G27" s="44">
        <v>0.0</v>
      </c>
      <c r="H27" s="44">
        <v>3000.0</v>
      </c>
      <c r="I27" s="44">
        <v>3.0</v>
      </c>
      <c r="J27" s="44">
        <v>2.0</v>
      </c>
      <c r="K27" s="44">
        <v>2.0</v>
      </c>
      <c r="L27" s="44">
        <v>14.0</v>
      </c>
      <c r="X27" s="5"/>
      <c r="Y27" s="5"/>
      <c r="Z27" s="5"/>
      <c r="AA27" s="5"/>
      <c r="AB27" s="5"/>
      <c r="AC27" s="5"/>
      <c r="AD27" s="5"/>
      <c r="AE27" s="5"/>
      <c r="AF27" s="5"/>
    </row>
    <row r="28" ht="15.75" customHeight="1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4" t="s">
        <v>19</v>
      </c>
      <c r="O28" s="15"/>
    </row>
    <row r="29" ht="15.75" customHeight="1">
      <c r="B29" s="5" t="s">
        <v>20</v>
      </c>
      <c r="C29" s="5">
        <f>COUNTIF(C3:C27, "1")</f>
        <v>8</v>
      </c>
      <c r="D29" s="5">
        <f>COUNTIFS(C3:C27, "1", D3:D27, "1")</f>
        <v>7</v>
      </c>
      <c r="E29" s="5">
        <f>COUNTIFS(C3:C27, "1", D3:D27, "0")</f>
        <v>1</v>
      </c>
      <c r="F29" s="5">
        <f>sumif(C3:C27, "1", H3:H27 )</f>
        <v>6422</v>
      </c>
      <c r="G29" s="5">
        <f t="array" ref="G29">MEDIAN(IF(($C$3:$C$27=1), ($H$3:$H$27)))</f>
        <v>458</v>
      </c>
      <c r="H29" s="5">
        <f>minifs(H3:H27, C3:C27, "1",C3:C27, "1")</f>
        <v>385</v>
      </c>
      <c r="I29" s="16">
        <f>maxifs(H3:H27, C3:C27, "1",C3:C27, "1")</f>
        <v>3000</v>
      </c>
      <c r="J29" s="17">
        <f t="array" ref="J29">stdev(if($C$3:$C$27=1, $H$3:$H$27))</f>
        <v>896.1845712</v>
      </c>
      <c r="N29" s="5"/>
    </row>
    <row r="30" ht="15.75" customHeight="1">
      <c r="B30" s="5" t="s">
        <v>21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5">
        <f>sumif(C3:C27, "0", H3:H27 )</f>
        <v>51000</v>
      </c>
      <c r="G30" s="5">
        <f t="array" ref="G30">MEDIAN(IF(($C$3:$C$27=0), ($H$3:$H$27)))</f>
        <v>3000</v>
      </c>
      <c r="H30" s="5">
        <f>minifs(H3:H27, C3:C27, "0",C3:C27, "0")</f>
        <v>3000</v>
      </c>
      <c r="I30" s="5">
        <f>maxifs(H3:H27, C3:C27, "0",C3:C27, "0")</f>
        <v>3000</v>
      </c>
      <c r="J30" s="18">
        <f t="array" ref="J30">stdev(if($C$3:$C$27=0, $H$3:$H$27))</f>
        <v>0</v>
      </c>
    </row>
    <row r="31" ht="15.75" customHeight="1">
      <c r="B31" s="25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 ht="15.75" customHeight="1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6" t="s">
        <v>11</v>
      </c>
    </row>
    <row r="33" ht="15.75" customHeight="1">
      <c r="B33" s="12">
        <v>1.0</v>
      </c>
      <c r="C33" s="49">
        <v>0.0</v>
      </c>
      <c r="D33" s="49">
        <v>1.0</v>
      </c>
      <c r="E33" s="50">
        <v>0.0</v>
      </c>
      <c r="F33" s="50">
        <v>0.0</v>
      </c>
      <c r="G33" s="50">
        <v>0.0</v>
      </c>
      <c r="H33" s="51">
        <v>3000.0</v>
      </c>
      <c r="I33" s="50">
        <v>2.0</v>
      </c>
      <c r="J33" s="50">
        <v>15.0</v>
      </c>
      <c r="K33" s="50">
        <v>15.0</v>
      </c>
      <c r="L33" s="50">
        <v>2.0</v>
      </c>
    </row>
    <row r="34" ht="15.75" customHeight="1">
      <c r="B34" s="12">
        <v>2.0</v>
      </c>
      <c r="C34" s="36">
        <v>0.0</v>
      </c>
      <c r="D34" s="36">
        <v>1.0</v>
      </c>
      <c r="E34" s="37">
        <v>0.0</v>
      </c>
      <c r="F34" s="37">
        <v>0.0</v>
      </c>
      <c r="G34" s="37">
        <v>0.0</v>
      </c>
      <c r="H34" s="38">
        <v>3000.0</v>
      </c>
      <c r="I34" s="37">
        <v>3.0</v>
      </c>
      <c r="J34" s="37">
        <v>7.0</v>
      </c>
      <c r="K34" s="37">
        <v>7.0</v>
      </c>
      <c r="L34" s="37">
        <v>15.0</v>
      </c>
    </row>
    <row r="35" ht="15.75" customHeight="1">
      <c r="B35" s="12">
        <v>3.0</v>
      </c>
      <c r="C35" s="36">
        <v>0.0</v>
      </c>
      <c r="D35" s="36">
        <v>1.0</v>
      </c>
      <c r="E35" s="37">
        <v>0.0</v>
      </c>
      <c r="F35" s="37">
        <v>0.0</v>
      </c>
      <c r="G35" s="37">
        <v>0.0</v>
      </c>
      <c r="H35" s="38">
        <v>3000.0</v>
      </c>
      <c r="I35" s="37">
        <v>2.0</v>
      </c>
      <c r="J35" s="37">
        <v>4.0</v>
      </c>
      <c r="K35" s="37">
        <v>4.0</v>
      </c>
      <c r="L35" s="37">
        <v>7.0</v>
      </c>
    </row>
    <row r="36" ht="15.75" customHeight="1">
      <c r="B36" s="12">
        <v>4.0</v>
      </c>
      <c r="C36" s="36">
        <v>0.0</v>
      </c>
      <c r="D36" s="36">
        <v>1.0</v>
      </c>
      <c r="E36" s="37">
        <v>0.0</v>
      </c>
      <c r="F36" s="37">
        <v>0.0</v>
      </c>
      <c r="G36" s="37">
        <v>0.0</v>
      </c>
      <c r="H36" s="38">
        <v>3000.0</v>
      </c>
      <c r="I36" s="37">
        <v>3.0</v>
      </c>
      <c r="J36" s="37">
        <v>6.0</v>
      </c>
      <c r="K36" s="37">
        <v>6.0</v>
      </c>
      <c r="L36" s="37">
        <v>4.0</v>
      </c>
    </row>
    <row r="37" ht="15.75" customHeight="1">
      <c r="B37" s="12">
        <v>5.0</v>
      </c>
      <c r="C37" s="36">
        <v>0.0</v>
      </c>
      <c r="D37" s="36">
        <v>1.0</v>
      </c>
      <c r="E37" s="37">
        <v>0.0</v>
      </c>
      <c r="F37" s="37">
        <v>0.0</v>
      </c>
      <c r="G37" s="37">
        <v>0.0</v>
      </c>
      <c r="H37" s="38">
        <v>3000.0</v>
      </c>
      <c r="I37" s="37">
        <v>2.0</v>
      </c>
      <c r="J37" s="37">
        <v>5.0</v>
      </c>
      <c r="K37" s="37">
        <v>5.0</v>
      </c>
      <c r="L37" s="37">
        <v>6.0</v>
      </c>
    </row>
    <row r="38" ht="15.75" customHeight="1">
      <c r="B38" s="12">
        <v>6.0</v>
      </c>
      <c r="C38" s="36">
        <v>1.0</v>
      </c>
      <c r="D38" s="36">
        <v>1.0</v>
      </c>
      <c r="E38" s="37">
        <v>1.0</v>
      </c>
      <c r="F38" s="37">
        <v>0.0</v>
      </c>
      <c r="G38" s="37">
        <v>0.0</v>
      </c>
      <c r="H38" s="38">
        <v>598.0</v>
      </c>
      <c r="I38" s="37">
        <v>1.0</v>
      </c>
      <c r="J38" s="37">
        <v>6.0</v>
      </c>
      <c r="K38" s="37">
        <v>6.0</v>
      </c>
      <c r="L38" s="37">
        <v>5.0</v>
      </c>
    </row>
    <row r="39" ht="15.75" customHeight="1">
      <c r="B39" s="12">
        <v>7.0</v>
      </c>
      <c r="C39" s="39">
        <v>0.0</v>
      </c>
      <c r="D39" s="36">
        <v>1.0</v>
      </c>
      <c r="E39" s="37">
        <v>0.0</v>
      </c>
      <c r="F39" s="37">
        <v>0.0</v>
      </c>
      <c r="G39" s="37">
        <v>0.0</v>
      </c>
      <c r="H39" s="38">
        <v>3000.0</v>
      </c>
      <c r="I39" s="37">
        <v>2.0</v>
      </c>
      <c r="J39" s="37">
        <v>1.0</v>
      </c>
      <c r="K39" s="37">
        <v>1.0</v>
      </c>
      <c r="L39" s="37">
        <v>6.0</v>
      </c>
    </row>
    <row r="40" ht="15.75" customHeight="1">
      <c r="B40" s="12">
        <v>8.0</v>
      </c>
      <c r="C40" s="39">
        <v>1.0</v>
      </c>
      <c r="D40" s="36">
        <v>1.0</v>
      </c>
      <c r="E40" s="37">
        <v>1.0</v>
      </c>
      <c r="F40" s="37">
        <v>0.0</v>
      </c>
      <c r="G40" s="37">
        <v>0.0</v>
      </c>
      <c r="H40" s="38">
        <v>467.0</v>
      </c>
      <c r="I40" s="37">
        <v>1.0</v>
      </c>
      <c r="J40" s="37">
        <v>6.0</v>
      </c>
      <c r="K40" s="37">
        <v>6.0</v>
      </c>
      <c r="L40" s="37">
        <v>1.0</v>
      </c>
    </row>
    <row r="41" ht="15.75" customHeight="1">
      <c r="B41" s="12">
        <v>9.0</v>
      </c>
      <c r="C41" s="39">
        <v>1.0</v>
      </c>
      <c r="D41" s="36">
        <v>1.0</v>
      </c>
      <c r="E41" s="37">
        <v>1.0</v>
      </c>
      <c r="F41" s="37">
        <v>0.0</v>
      </c>
      <c r="G41" s="37">
        <v>0.0</v>
      </c>
      <c r="H41" s="38">
        <v>494.0</v>
      </c>
      <c r="I41" s="37">
        <v>1.0</v>
      </c>
      <c r="J41" s="37">
        <v>1.0</v>
      </c>
      <c r="K41" s="37">
        <v>1.0</v>
      </c>
      <c r="L41" s="37">
        <v>6.0</v>
      </c>
    </row>
    <row r="42" ht="15.75" customHeight="1">
      <c r="B42" s="12">
        <v>10.0</v>
      </c>
      <c r="C42" s="36">
        <v>1.0</v>
      </c>
      <c r="D42" s="36">
        <v>1.0</v>
      </c>
      <c r="E42" s="37">
        <v>1.0</v>
      </c>
      <c r="F42" s="37">
        <v>0.0</v>
      </c>
      <c r="G42" s="37">
        <v>0.0</v>
      </c>
      <c r="H42" s="38">
        <v>428.0</v>
      </c>
      <c r="I42" s="37">
        <v>1.0</v>
      </c>
      <c r="J42" s="37">
        <v>6.0</v>
      </c>
      <c r="K42" s="37">
        <v>6.0</v>
      </c>
      <c r="L42" s="37">
        <v>1.0</v>
      </c>
    </row>
    <row r="43" ht="15.75" customHeight="1">
      <c r="B43" s="12">
        <v>11.0</v>
      </c>
      <c r="C43" s="36">
        <v>0.0</v>
      </c>
      <c r="D43" s="36">
        <v>1.0</v>
      </c>
      <c r="E43" s="37">
        <v>0.0</v>
      </c>
      <c r="F43" s="37">
        <v>0.0</v>
      </c>
      <c r="G43" s="37">
        <v>0.0</v>
      </c>
      <c r="H43" s="38">
        <v>3000.0</v>
      </c>
      <c r="I43" s="37">
        <v>2.0</v>
      </c>
      <c r="J43" s="37">
        <v>5.0</v>
      </c>
      <c r="K43" s="37">
        <v>5.0</v>
      </c>
      <c r="L43" s="37">
        <v>6.0</v>
      </c>
    </row>
    <row r="44" ht="15.75" customHeight="1">
      <c r="B44" s="12">
        <v>12.0</v>
      </c>
      <c r="C44" s="36">
        <v>1.0</v>
      </c>
      <c r="D44" s="36">
        <v>1.0</v>
      </c>
      <c r="E44" s="37">
        <v>1.0</v>
      </c>
      <c r="F44" s="37">
        <v>0.0</v>
      </c>
      <c r="G44" s="37">
        <v>0.0</v>
      </c>
      <c r="H44" s="38">
        <v>531.0</v>
      </c>
      <c r="I44" s="37">
        <v>1.0</v>
      </c>
      <c r="J44" s="37">
        <v>6.0</v>
      </c>
      <c r="K44" s="37">
        <v>6.0</v>
      </c>
      <c r="L44" s="37">
        <v>5.0</v>
      </c>
    </row>
    <row r="45" ht="15.75" customHeight="1">
      <c r="B45" s="12">
        <v>13.0</v>
      </c>
      <c r="C45" s="36">
        <v>1.0</v>
      </c>
      <c r="D45" s="36">
        <v>1.0</v>
      </c>
      <c r="E45" s="37">
        <v>1.0</v>
      </c>
      <c r="F45" s="37">
        <v>0.0</v>
      </c>
      <c r="G45" s="37">
        <v>0.0</v>
      </c>
      <c r="H45" s="38">
        <v>371.0</v>
      </c>
      <c r="I45" s="37">
        <v>1.0</v>
      </c>
      <c r="J45" s="37">
        <v>5.0</v>
      </c>
      <c r="K45" s="37">
        <v>5.0</v>
      </c>
      <c r="L45" s="37">
        <v>6.0</v>
      </c>
    </row>
    <row r="46" ht="15.75" customHeight="1">
      <c r="B46" s="12">
        <v>14.0</v>
      </c>
      <c r="C46" s="36">
        <v>0.0</v>
      </c>
      <c r="D46" s="36">
        <v>1.0</v>
      </c>
      <c r="E46" s="37">
        <v>0.0</v>
      </c>
      <c r="F46" s="37">
        <v>0.0</v>
      </c>
      <c r="G46" s="37">
        <v>0.0</v>
      </c>
      <c r="H46" s="38">
        <v>3000.0</v>
      </c>
      <c r="I46" s="37">
        <v>3.0</v>
      </c>
      <c r="J46" s="37">
        <v>5.0</v>
      </c>
      <c r="K46" s="37">
        <v>5.0</v>
      </c>
      <c r="L46" s="37">
        <v>5.0</v>
      </c>
    </row>
    <row r="47" ht="15.75" customHeight="1">
      <c r="B47" s="12">
        <v>15.0</v>
      </c>
      <c r="C47" s="39">
        <v>0.0</v>
      </c>
      <c r="D47" s="36">
        <v>1.0</v>
      </c>
      <c r="E47" s="37">
        <v>0.0</v>
      </c>
      <c r="F47" s="37">
        <v>0.0</v>
      </c>
      <c r="G47" s="37">
        <v>0.0</v>
      </c>
      <c r="H47" s="38">
        <v>3000.0</v>
      </c>
      <c r="I47" s="37">
        <v>3.0</v>
      </c>
      <c r="J47" s="37">
        <v>15.0</v>
      </c>
      <c r="K47" s="37">
        <v>15.0</v>
      </c>
      <c r="L47" s="37">
        <v>5.0</v>
      </c>
    </row>
    <row r="48" ht="15.75" customHeight="1">
      <c r="B48" s="12">
        <v>16.0</v>
      </c>
      <c r="C48" s="36">
        <v>1.0</v>
      </c>
      <c r="D48" s="36">
        <v>1.0</v>
      </c>
      <c r="E48" s="37">
        <v>1.0</v>
      </c>
      <c r="F48" s="37">
        <v>0.0</v>
      </c>
      <c r="G48" s="37">
        <v>0.0</v>
      </c>
      <c r="H48" s="38">
        <v>438.0</v>
      </c>
      <c r="I48" s="37">
        <v>1.0</v>
      </c>
      <c r="J48" s="37">
        <v>5.0</v>
      </c>
      <c r="K48" s="37">
        <v>5.0</v>
      </c>
      <c r="L48" s="37">
        <v>15.0</v>
      </c>
    </row>
    <row r="49" ht="15.75" customHeight="1">
      <c r="B49" s="12">
        <v>17.0</v>
      </c>
      <c r="C49" s="39">
        <v>0.0</v>
      </c>
      <c r="D49" s="36">
        <v>1.0</v>
      </c>
      <c r="E49" s="37">
        <v>0.0</v>
      </c>
      <c r="F49" s="37">
        <v>0.0</v>
      </c>
      <c r="G49" s="37">
        <v>0.0</v>
      </c>
      <c r="H49" s="38">
        <v>3000.0</v>
      </c>
      <c r="I49" s="37">
        <v>3.0</v>
      </c>
      <c r="J49" s="37">
        <v>8.0</v>
      </c>
      <c r="K49" s="37">
        <v>8.0</v>
      </c>
      <c r="L49" s="37">
        <v>5.0</v>
      </c>
    </row>
    <row r="50" ht="15.75" customHeight="1">
      <c r="B50" s="12">
        <v>18.0</v>
      </c>
      <c r="C50" s="39">
        <v>0.0</v>
      </c>
      <c r="D50" s="36">
        <v>1.0</v>
      </c>
      <c r="E50" s="37">
        <v>0.0</v>
      </c>
      <c r="F50" s="37">
        <v>0.0</v>
      </c>
      <c r="G50" s="37">
        <v>0.0</v>
      </c>
      <c r="H50" s="38">
        <v>3000.0</v>
      </c>
      <c r="I50" s="37">
        <v>3.0</v>
      </c>
      <c r="J50" s="37">
        <v>2.0</v>
      </c>
      <c r="K50" s="37">
        <v>2.0</v>
      </c>
      <c r="L50" s="37">
        <v>8.0</v>
      </c>
    </row>
    <row r="51" ht="15.75" customHeight="1">
      <c r="B51" s="12">
        <v>19.0</v>
      </c>
      <c r="C51" s="36">
        <v>0.0</v>
      </c>
      <c r="D51" s="36">
        <v>1.0</v>
      </c>
      <c r="E51" s="37">
        <v>0.0</v>
      </c>
      <c r="F51" s="37">
        <v>0.0</v>
      </c>
      <c r="G51" s="37">
        <v>0.0</v>
      </c>
      <c r="H51" s="38">
        <v>3000.0</v>
      </c>
      <c r="I51" s="37">
        <v>2.0</v>
      </c>
      <c r="J51" s="37">
        <v>4.0</v>
      </c>
      <c r="K51" s="37">
        <v>4.0</v>
      </c>
      <c r="L51" s="37">
        <v>2.0</v>
      </c>
    </row>
    <row r="52" ht="15.75" customHeight="1">
      <c r="B52" s="12">
        <v>20.0</v>
      </c>
      <c r="C52" s="36">
        <v>0.0</v>
      </c>
      <c r="D52" s="36">
        <v>1.0</v>
      </c>
      <c r="E52" s="37">
        <v>0.0</v>
      </c>
      <c r="F52" s="37">
        <v>0.0</v>
      </c>
      <c r="G52" s="37">
        <v>0.0</v>
      </c>
      <c r="H52" s="38">
        <v>3000.0</v>
      </c>
      <c r="I52" s="37">
        <v>3.0</v>
      </c>
      <c r="J52" s="37">
        <v>9.0</v>
      </c>
      <c r="K52" s="37">
        <v>9.0</v>
      </c>
      <c r="L52" s="37">
        <v>4.0</v>
      </c>
    </row>
    <row r="53" ht="15.75" customHeight="1">
      <c r="B53" s="12">
        <v>21.0</v>
      </c>
      <c r="C53" s="36">
        <v>0.0</v>
      </c>
      <c r="D53" s="36">
        <v>1.0</v>
      </c>
      <c r="E53" s="37">
        <v>0.0</v>
      </c>
      <c r="F53" s="37">
        <v>0.0</v>
      </c>
      <c r="G53" s="37">
        <v>0.0</v>
      </c>
      <c r="H53" s="38">
        <v>3000.0</v>
      </c>
      <c r="I53" s="37">
        <v>2.0</v>
      </c>
      <c r="J53" s="37">
        <v>14.0</v>
      </c>
      <c r="K53" s="37">
        <v>14.0</v>
      </c>
      <c r="L53" s="37">
        <v>9.0</v>
      </c>
    </row>
    <row r="54" ht="15.75" customHeight="1">
      <c r="B54" s="12">
        <v>22.0</v>
      </c>
      <c r="C54" s="36">
        <v>0.0</v>
      </c>
      <c r="D54" s="36">
        <v>1.0</v>
      </c>
      <c r="E54" s="37">
        <v>0.0</v>
      </c>
      <c r="F54" s="37">
        <v>0.0</v>
      </c>
      <c r="G54" s="37">
        <v>0.0</v>
      </c>
      <c r="H54" s="38">
        <v>3000.0</v>
      </c>
      <c r="I54" s="37">
        <v>3.0</v>
      </c>
      <c r="J54" s="37">
        <v>3.0</v>
      </c>
      <c r="K54" s="37">
        <v>3.0</v>
      </c>
      <c r="L54" s="37">
        <v>14.0</v>
      </c>
    </row>
    <row r="55" ht="15.75" customHeight="1">
      <c r="B55" s="12">
        <v>23.0</v>
      </c>
      <c r="C55" s="36">
        <v>0.0</v>
      </c>
      <c r="D55" s="36">
        <v>1.0</v>
      </c>
      <c r="E55" s="37">
        <v>0.0</v>
      </c>
      <c r="F55" s="37">
        <v>0.0</v>
      </c>
      <c r="G55" s="37">
        <v>0.0</v>
      </c>
      <c r="H55" s="38">
        <v>3000.0</v>
      </c>
      <c r="I55" s="37">
        <v>3.0</v>
      </c>
      <c r="J55" s="37">
        <v>15.0</v>
      </c>
      <c r="K55" s="37">
        <v>15.0</v>
      </c>
      <c r="L55" s="37">
        <v>3.0</v>
      </c>
    </row>
    <row r="56" ht="15.75" customHeight="1">
      <c r="B56" s="12">
        <v>24.0</v>
      </c>
      <c r="C56" s="36">
        <v>0.0</v>
      </c>
      <c r="D56" s="36">
        <v>1.0</v>
      </c>
      <c r="E56" s="37">
        <v>0.0</v>
      </c>
      <c r="F56" s="37">
        <v>0.0</v>
      </c>
      <c r="G56" s="37">
        <v>0.0</v>
      </c>
      <c r="H56" s="38">
        <v>3000.0</v>
      </c>
      <c r="I56" s="37">
        <v>2.0</v>
      </c>
      <c r="J56" s="37">
        <v>10.0</v>
      </c>
      <c r="K56" s="37">
        <v>10.0</v>
      </c>
      <c r="L56" s="37">
        <v>15.0</v>
      </c>
    </row>
    <row r="57" ht="15.75" customHeight="1">
      <c r="B57" s="13">
        <v>25.0</v>
      </c>
      <c r="C57" s="40">
        <v>1.0</v>
      </c>
      <c r="D57" s="40">
        <v>1.0</v>
      </c>
      <c r="E57" s="41">
        <v>1.0</v>
      </c>
      <c r="F57" s="41">
        <v>0.0</v>
      </c>
      <c r="G57" s="41">
        <v>0.0</v>
      </c>
      <c r="H57" s="42">
        <v>439.0</v>
      </c>
      <c r="I57" s="41">
        <v>1.0</v>
      </c>
      <c r="J57" s="41">
        <v>15.0</v>
      </c>
      <c r="K57" s="41">
        <v>15.0</v>
      </c>
      <c r="L57" s="41">
        <v>10.0</v>
      </c>
    </row>
    <row r="58" ht="15.75" customHeight="1">
      <c r="C58" s="5" t="s">
        <v>12</v>
      </c>
      <c r="D58" s="5" t="s">
        <v>13</v>
      </c>
      <c r="E58" s="5" t="s">
        <v>14</v>
      </c>
      <c r="F58" s="5" t="s">
        <v>23</v>
      </c>
      <c r="G58" s="5" t="s">
        <v>16</v>
      </c>
      <c r="H58" s="5" t="s">
        <v>17</v>
      </c>
      <c r="I58" s="5" t="s">
        <v>18</v>
      </c>
      <c r="J58" s="14" t="s">
        <v>19</v>
      </c>
    </row>
    <row r="59" ht="15.75" customHeight="1">
      <c r="B59" s="5" t="s">
        <v>20</v>
      </c>
      <c r="C59" s="5">
        <f>COUNTIF(C33:C57, "1")</f>
        <v>8</v>
      </c>
      <c r="D59" s="5">
        <f>COUNTIFS(C33:C57, "1", D33:D57, "1")</f>
        <v>8</v>
      </c>
      <c r="E59" s="5">
        <f>COUNTIFS(C33:C57, "1", D33:D57, "0")</f>
        <v>0</v>
      </c>
      <c r="F59" s="5">
        <f>sumif(C33:C57, "1", H33:H57 )</f>
        <v>3766</v>
      </c>
      <c r="G59" s="5">
        <f t="array" ref="G59">MEDIAN(IF(($C$33:$C$57=1), ($H$33:$H$57)))</f>
        <v>453</v>
      </c>
      <c r="H59" s="5">
        <f>minifs(H33:H57, C33:C57, "1",C33:C57, "1")</f>
        <v>371</v>
      </c>
      <c r="I59" s="16">
        <f>maxifs(H33:H57, C33:C57, "1",C33:C57, "1")</f>
        <v>598</v>
      </c>
      <c r="J59" s="17">
        <f t="array" ref="J59">stdev(if($C$33:$C$57=1, $H$33:$H$57))</f>
        <v>69.9341527</v>
      </c>
    </row>
    <row r="60" ht="15.75" customHeight="1">
      <c r="B60" s="5" t="s">
        <v>21</v>
      </c>
      <c r="C60" s="16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5">
        <f>sumif(C33:C57, "0", H33:H57 )</f>
        <v>51000</v>
      </c>
      <c r="G60" s="5">
        <f t="array" ref="G60">MEDIAN(IF(($C$3:$C$27=0), ($H$3:$H$27)))</f>
        <v>3000</v>
      </c>
      <c r="H60" s="5">
        <f>minifs(H33:H57, C33:C57, "0",C33:C57, "0")</f>
        <v>3000</v>
      </c>
      <c r="I60" s="5">
        <f>maxifs(H33:H57, C33:C57, "0",C33:C57, "0")</f>
        <v>3000</v>
      </c>
      <c r="J60" s="18">
        <f t="array" ref="J60">stdev(if($C$33:$C$57=0, $H$33:$H$57))</f>
        <v>0</v>
      </c>
    </row>
    <row r="61" ht="15.75" customHeight="1">
      <c r="B61" s="25" t="s">
        <v>33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 ht="15.75" customHeight="1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6" t="s">
        <v>11</v>
      </c>
    </row>
    <row r="63" ht="15.75" customHeight="1">
      <c r="B63" s="12">
        <v>1.0</v>
      </c>
      <c r="C63" s="48">
        <v>0.0</v>
      </c>
      <c r="D63" s="48">
        <v>1.0</v>
      </c>
      <c r="E63" s="48">
        <v>0.0</v>
      </c>
      <c r="F63" s="48">
        <v>0.0</v>
      </c>
      <c r="G63" s="48">
        <v>0.0</v>
      </c>
      <c r="H63" s="48">
        <v>3000.0</v>
      </c>
      <c r="I63" s="48">
        <v>1.0</v>
      </c>
      <c r="J63" s="48">
        <v>9.0</v>
      </c>
      <c r="K63" s="48">
        <v>9.0</v>
      </c>
      <c r="L63" s="48">
        <v>15.0</v>
      </c>
    </row>
    <row r="64" ht="15.75" customHeight="1">
      <c r="B64" s="12">
        <v>2.0</v>
      </c>
      <c r="C64" s="43">
        <v>0.0</v>
      </c>
      <c r="D64" s="43">
        <v>1.0</v>
      </c>
      <c r="E64" s="43">
        <v>0.0</v>
      </c>
      <c r="F64" s="43">
        <v>0.0</v>
      </c>
      <c r="G64" s="43">
        <v>0.0</v>
      </c>
      <c r="H64" s="43">
        <v>3000.0</v>
      </c>
      <c r="I64" s="43">
        <v>3.0</v>
      </c>
      <c r="J64" s="43">
        <v>9.0</v>
      </c>
      <c r="K64" s="43">
        <v>9.0</v>
      </c>
      <c r="L64" s="43">
        <v>9.0</v>
      </c>
    </row>
    <row r="65" ht="15.75" customHeight="1">
      <c r="B65" s="12">
        <v>3.0</v>
      </c>
      <c r="C65" s="43">
        <v>0.0</v>
      </c>
      <c r="D65" s="43">
        <v>1.0</v>
      </c>
      <c r="E65" s="43">
        <v>0.0</v>
      </c>
      <c r="F65" s="43">
        <v>0.0</v>
      </c>
      <c r="G65" s="43">
        <v>0.0</v>
      </c>
      <c r="H65" s="43">
        <v>3000.0</v>
      </c>
      <c r="I65" s="43">
        <v>3.0</v>
      </c>
      <c r="J65" s="43">
        <v>7.0</v>
      </c>
      <c r="K65" s="43">
        <v>7.0</v>
      </c>
      <c r="L65" s="43">
        <v>9.0</v>
      </c>
    </row>
    <row r="66" ht="15.75" customHeight="1">
      <c r="B66" s="12">
        <v>4.0</v>
      </c>
      <c r="C66" s="43">
        <v>0.0</v>
      </c>
      <c r="D66" s="43">
        <v>1.0</v>
      </c>
      <c r="E66" s="43">
        <v>0.0</v>
      </c>
      <c r="F66" s="43">
        <v>0.0</v>
      </c>
      <c r="G66" s="43">
        <v>0.0</v>
      </c>
      <c r="H66" s="43">
        <v>3000.0</v>
      </c>
      <c r="I66" s="43">
        <v>2.0</v>
      </c>
      <c r="J66" s="43">
        <v>11.0</v>
      </c>
      <c r="K66" s="43">
        <v>11.0</v>
      </c>
      <c r="L66" s="43">
        <v>7.0</v>
      </c>
    </row>
    <row r="67" ht="15.75" customHeight="1">
      <c r="B67" s="12">
        <v>5.0</v>
      </c>
      <c r="C67" s="43">
        <v>0.0</v>
      </c>
      <c r="D67" s="43">
        <v>1.0</v>
      </c>
      <c r="E67" s="43">
        <v>0.0</v>
      </c>
      <c r="F67" s="43">
        <v>0.0</v>
      </c>
      <c r="G67" s="43">
        <v>0.0</v>
      </c>
      <c r="H67" s="43">
        <v>3000.0</v>
      </c>
      <c r="I67" s="43">
        <v>3.0</v>
      </c>
      <c r="J67" s="43">
        <v>9.0</v>
      </c>
      <c r="K67" s="43">
        <v>9.0</v>
      </c>
      <c r="L67" s="43">
        <v>11.0</v>
      </c>
    </row>
    <row r="68" ht="15.75" customHeight="1">
      <c r="B68" s="12">
        <v>6.0</v>
      </c>
      <c r="C68" s="43">
        <v>1.0</v>
      </c>
      <c r="D68" s="43">
        <v>1.0</v>
      </c>
      <c r="E68" s="43">
        <v>1.0</v>
      </c>
      <c r="F68" s="43">
        <v>0.0</v>
      </c>
      <c r="G68" s="43">
        <v>0.0</v>
      </c>
      <c r="H68" s="43">
        <v>534.0</v>
      </c>
      <c r="I68" s="43">
        <v>1.0</v>
      </c>
      <c r="J68" s="43">
        <v>11.0</v>
      </c>
      <c r="K68" s="43">
        <v>11.0</v>
      </c>
      <c r="L68" s="43">
        <v>9.0</v>
      </c>
    </row>
    <row r="69" ht="15.75" customHeight="1">
      <c r="B69" s="12">
        <v>7.0</v>
      </c>
      <c r="C69" s="43">
        <v>0.0</v>
      </c>
      <c r="D69" s="43">
        <v>1.0</v>
      </c>
      <c r="E69" s="43">
        <v>0.0</v>
      </c>
      <c r="F69" s="43">
        <v>0.0</v>
      </c>
      <c r="G69" s="43">
        <v>0.0</v>
      </c>
      <c r="H69" s="43">
        <v>3000.0</v>
      </c>
      <c r="I69" s="43">
        <v>2.0</v>
      </c>
      <c r="J69" s="43">
        <v>15.0</v>
      </c>
      <c r="K69" s="43">
        <v>15.0</v>
      </c>
      <c r="L69" s="43">
        <v>11.0</v>
      </c>
    </row>
    <row r="70" ht="15.75" customHeight="1">
      <c r="B70" s="12">
        <v>8.0</v>
      </c>
      <c r="C70" s="43">
        <v>0.0</v>
      </c>
      <c r="D70" s="43">
        <v>1.0</v>
      </c>
      <c r="E70" s="43">
        <v>0.0</v>
      </c>
      <c r="F70" s="43">
        <v>0.0</v>
      </c>
      <c r="G70" s="43">
        <v>0.0</v>
      </c>
      <c r="H70" s="43">
        <v>3000.0</v>
      </c>
      <c r="I70" s="43">
        <v>3.0</v>
      </c>
      <c r="J70" s="43">
        <v>12.0</v>
      </c>
      <c r="K70" s="43">
        <v>12.0</v>
      </c>
      <c r="L70" s="43">
        <v>15.0</v>
      </c>
    </row>
    <row r="71" ht="15.75" customHeight="1">
      <c r="B71" s="12">
        <v>9.0</v>
      </c>
      <c r="C71" s="43">
        <v>0.0</v>
      </c>
      <c r="D71" s="43">
        <v>1.0</v>
      </c>
      <c r="E71" s="43">
        <v>0.0</v>
      </c>
      <c r="F71" s="43">
        <v>0.0</v>
      </c>
      <c r="G71" s="43">
        <v>0.0</v>
      </c>
      <c r="H71" s="43">
        <v>3000.0</v>
      </c>
      <c r="I71" s="43">
        <v>3.0</v>
      </c>
      <c r="J71" s="43">
        <v>10.0</v>
      </c>
      <c r="K71" s="43">
        <v>10.0</v>
      </c>
      <c r="L71" s="43">
        <v>12.0</v>
      </c>
    </row>
    <row r="72" ht="15.75" customHeight="1">
      <c r="B72" s="12">
        <v>10.0</v>
      </c>
      <c r="C72" s="43">
        <v>0.0</v>
      </c>
      <c r="D72" s="43">
        <v>1.0</v>
      </c>
      <c r="E72" s="43">
        <v>0.0</v>
      </c>
      <c r="F72" s="43">
        <v>0.0</v>
      </c>
      <c r="G72" s="43">
        <v>0.0</v>
      </c>
      <c r="H72" s="43">
        <v>3000.0</v>
      </c>
      <c r="I72" s="43">
        <v>3.0</v>
      </c>
      <c r="J72" s="43">
        <v>10.0</v>
      </c>
      <c r="K72" s="43">
        <v>10.0</v>
      </c>
      <c r="L72" s="43">
        <v>10.0</v>
      </c>
    </row>
    <row r="73" ht="15.75" customHeight="1">
      <c r="B73" s="12">
        <v>11.0</v>
      </c>
      <c r="C73" s="43">
        <v>0.0</v>
      </c>
      <c r="D73" s="43">
        <v>1.0</v>
      </c>
      <c r="E73" s="43">
        <v>0.0</v>
      </c>
      <c r="F73" s="43">
        <v>0.0</v>
      </c>
      <c r="G73" s="43">
        <v>0.0</v>
      </c>
      <c r="H73" s="43">
        <v>3000.0</v>
      </c>
      <c r="I73" s="43">
        <v>3.0</v>
      </c>
      <c r="J73" s="43">
        <v>9.0</v>
      </c>
      <c r="K73" s="43">
        <v>9.0</v>
      </c>
      <c r="L73" s="43">
        <v>10.0</v>
      </c>
    </row>
    <row r="74" ht="15.75" customHeight="1">
      <c r="B74" s="12">
        <v>12.0</v>
      </c>
      <c r="C74" s="43">
        <v>0.0</v>
      </c>
      <c r="D74" s="43">
        <v>1.0</v>
      </c>
      <c r="E74" s="43">
        <v>0.0</v>
      </c>
      <c r="F74" s="43">
        <v>0.0</v>
      </c>
      <c r="G74" s="43">
        <v>0.0</v>
      </c>
      <c r="H74" s="43">
        <v>3000.0</v>
      </c>
      <c r="I74" s="43">
        <v>3.0</v>
      </c>
      <c r="J74" s="43">
        <v>1.0</v>
      </c>
      <c r="K74" s="43">
        <v>1.0</v>
      </c>
      <c r="L74" s="43">
        <v>9.0</v>
      </c>
    </row>
    <row r="75" ht="15.75" customHeight="1">
      <c r="B75" s="12">
        <v>13.0</v>
      </c>
      <c r="C75" s="43">
        <v>1.0</v>
      </c>
      <c r="D75" s="43">
        <v>1.0</v>
      </c>
      <c r="E75" s="43">
        <v>1.0</v>
      </c>
      <c r="F75" s="43">
        <v>0.0</v>
      </c>
      <c r="G75" s="43">
        <v>0.0</v>
      </c>
      <c r="H75" s="43">
        <v>699.0</v>
      </c>
      <c r="I75" s="43">
        <v>1.0</v>
      </c>
      <c r="J75" s="43">
        <v>9.0</v>
      </c>
      <c r="K75" s="43">
        <v>9.0</v>
      </c>
      <c r="L75" s="43">
        <v>1.0</v>
      </c>
    </row>
    <row r="76" ht="15.75" customHeight="1">
      <c r="B76" s="12">
        <v>14.0</v>
      </c>
      <c r="C76" s="43">
        <v>1.0</v>
      </c>
      <c r="D76" s="43">
        <v>1.0</v>
      </c>
      <c r="E76" s="43">
        <v>1.0</v>
      </c>
      <c r="F76" s="43">
        <v>0.0</v>
      </c>
      <c r="G76" s="43">
        <v>0.0</v>
      </c>
      <c r="H76" s="43">
        <v>441.0</v>
      </c>
      <c r="I76" s="43">
        <v>1.0</v>
      </c>
      <c r="J76" s="43">
        <v>1.0</v>
      </c>
      <c r="K76" s="43">
        <v>1.0</v>
      </c>
      <c r="L76" s="43">
        <v>9.0</v>
      </c>
    </row>
    <row r="77" ht="15.75" customHeight="1">
      <c r="B77" s="12">
        <v>15.0</v>
      </c>
      <c r="C77" s="43">
        <v>0.0</v>
      </c>
      <c r="D77" s="43">
        <v>1.0</v>
      </c>
      <c r="E77" s="43">
        <v>0.0</v>
      </c>
      <c r="F77" s="43">
        <v>0.0</v>
      </c>
      <c r="G77" s="43">
        <v>0.0</v>
      </c>
      <c r="H77" s="43">
        <v>3000.0</v>
      </c>
      <c r="I77" s="43">
        <v>2.0</v>
      </c>
      <c r="J77" s="43">
        <v>7.0</v>
      </c>
      <c r="K77" s="43">
        <v>7.0</v>
      </c>
      <c r="L77" s="43">
        <v>1.0</v>
      </c>
    </row>
    <row r="78" ht="15.75" customHeight="1">
      <c r="B78" s="12">
        <v>16.0</v>
      </c>
      <c r="C78" s="43">
        <v>0.0</v>
      </c>
      <c r="D78" s="43">
        <v>1.0</v>
      </c>
      <c r="E78" s="43">
        <v>0.0</v>
      </c>
      <c r="F78" s="43">
        <v>0.0</v>
      </c>
      <c r="G78" s="43">
        <v>0.0</v>
      </c>
      <c r="H78" s="43">
        <v>3000.0</v>
      </c>
      <c r="I78" s="43">
        <v>2.0</v>
      </c>
      <c r="J78" s="43">
        <v>7.0</v>
      </c>
      <c r="K78" s="43">
        <v>7.0</v>
      </c>
      <c r="L78" s="43">
        <v>7.0</v>
      </c>
    </row>
    <row r="79" ht="15.75" customHeight="1">
      <c r="B79" s="12">
        <v>17.0</v>
      </c>
      <c r="C79" s="43">
        <v>0.0</v>
      </c>
      <c r="D79" s="43">
        <v>1.0</v>
      </c>
      <c r="E79" s="43">
        <v>0.0</v>
      </c>
      <c r="F79" s="43">
        <v>0.0</v>
      </c>
      <c r="G79" s="43">
        <v>0.0</v>
      </c>
      <c r="H79" s="43">
        <v>3000.0</v>
      </c>
      <c r="I79" s="43">
        <v>3.0</v>
      </c>
      <c r="J79" s="43">
        <v>11.0</v>
      </c>
      <c r="K79" s="43">
        <v>11.0</v>
      </c>
      <c r="L79" s="43">
        <v>7.0</v>
      </c>
    </row>
    <row r="80" ht="15.75" customHeight="1">
      <c r="B80" s="12">
        <v>18.0</v>
      </c>
      <c r="C80" s="43">
        <v>0.0</v>
      </c>
      <c r="D80" s="43">
        <v>1.0</v>
      </c>
      <c r="E80" s="43">
        <v>0.0</v>
      </c>
      <c r="F80" s="43">
        <v>0.0</v>
      </c>
      <c r="G80" s="43">
        <v>0.0</v>
      </c>
      <c r="H80" s="43">
        <v>3000.0</v>
      </c>
      <c r="I80" s="43">
        <v>3.0</v>
      </c>
      <c r="J80" s="43">
        <v>12.0</v>
      </c>
      <c r="K80" s="43">
        <v>12.0</v>
      </c>
      <c r="L80" s="43">
        <v>11.0</v>
      </c>
    </row>
    <row r="81" ht="15.75" customHeight="1">
      <c r="B81" s="12">
        <v>19.0</v>
      </c>
      <c r="C81" s="43">
        <v>0.0</v>
      </c>
      <c r="D81" s="43">
        <v>1.0</v>
      </c>
      <c r="E81" s="43">
        <v>0.0</v>
      </c>
      <c r="F81" s="43">
        <v>0.0</v>
      </c>
      <c r="G81" s="43">
        <v>0.0</v>
      </c>
      <c r="H81" s="43">
        <v>3000.0</v>
      </c>
      <c r="I81" s="43">
        <v>3.0</v>
      </c>
      <c r="J81" s="43">
        <v>13.0</v>
      </c>
      <c r="K81" s="43">
        <v>13.0</v>
      </c>
      <c r="L81" s="43">
        <v>12.0</v>
      </c>
    </row>
    <row r="82" ht="15.75" customHeight="1">
      <c r="B82" s="12">
        <v>20.0</v>
      </c>
      <c r="C82" s="43">
        <v>0.0</v>
      </c>
      <c r="D82" s="43">
        <v>1.0</v>
      </c>
      <c r="E82" s="43">
        <v>0.0</v>
      </c>
      <c r="F82" s="43">
        <v>0.0</v>
      </c>
      <c r="G82" s="43">
        <v>0.0</v>
      </c>
      <c r="H82" s="43">
        <v>3000.0</v>
      </c>
      <c r="I82" s="43">
        <v>3.0</v>
      </c>
      <c r="J82" s="43">
        <v>1.0</v>
      </c>
      <c r="K82" s="43">
        <v>1.0</v>
      </c>
      <c r="L82" s="43">
        <v>13.0</v>
      </c>
    </row>
    <row r="83" ht="15.75" customHeight="1">
      <c r="B83" s="12">
        <v>21.0</v>
      </c>
      <c r="C83" s="43">
        <v>0.0</v>
      </c>
      <c r="D83" s="43">
        <v>1.0</v>
      </c>
      <c r="E83" s="43">
        <v>0.0</v>
      </c>
      <c r="F83" s="43">
        <v>0.0</v>
      </c>
      <c r="G83" s="43">
        <v>0.0</v>
      </c>
      <c r="H83" s="43">
        <v>3000.0</v>
      </c>
      <c r="I83" s="43">
        <v>2.0</v>
      </c>
      <c r="J83" s="43">
        <v>9.0</v>
      </c>
      <c r="K83" s="43">
        <v>9.0</v>
      </c>
      <c r="L83" s="43">
        <v>1.0</v>
      </c>
    </row>
    <row r="84" ht="15.75" customHeight="1">
      <c r="B84" s="12">
        <v>22.0</v>
      </c>
      <c r="C84" s="43">
        <v>0.0</v>
      </c>
      <c r="D84" s="43">
        <v>1.0</v>
      </c>
      <c r="E84" s="43">
        <v>0.0</v>
      </c>
      <c r="F84" s="43">
        <v>0.0</v>
      </c>
      <c r="G84" s="43">
        <v>0.0</v>
      </c>
      <c r="H84" s="43">
        <v>3000.0</v>
      </c>
      <c r="I84" s="43">
        <v>3.0</v>
      </c>
      <c r="J84" s="43">
        <v>13.0</v>
      </c>
      <c r="K84" s="43">
        <v>13.0</v>
      </c>
      <c r="L84" s="43">
        <v>9.0</v>
      </c>
    </row>
    <row r="85" ht="15.75" customHeight="1">
      <c r="B85" s="12">
        <v>23.0</v>
      </c>
      <c r="C85" s="43">
        <v>0.0</v>
      </c>
      <c r="D85" s="43">
        <v>1.0</v>
      </c>
      <c r="E85" s="43">
        <v>0.0</v>
      </c>
      <c r="F85" s="43">
        <v>0.0</v>
      </c>
      <c r="G85" s="43">
        <v>0.0</v>
      </c>
      <c r="H85" s="43">
        <v>3000.0</v>
      </c>
      <c r="I85" s="43">
        <v>3.0</v>
      </c>
      <c r="J85" s="43">
        <v>12.0</v>
      </c>
      <c r="K85" s="43">
        <v>12.0</v>
      </c>
      <c r="L85" s="43">
        <v>13.0</v>
      </c>
    </row>
    <row r="86" ht="15.75" customHeight="1">
      <c r="B86" s="12">
        <v>24.0</v>
      </c>
      <c r="C86" s="43">
        <v>1.0</v>
      </c>
      <c r="D86" s="43">
        <v>1.0</v>
      </c>
      <c r="E86" s="43">
        <v>1.0</v>
      </c>
      <c r="F86" s="43">
        <v>0.0</v>
      </c>
      <c r="G86" s="43">
        <v>0.0</v>
      </c>
      <c r="H86" s="43">
        <v>528.0</v>
      </c>
      <c r="I86" s="43">
        <v>1.0</v>
      </c>
      <c r="J86" s="43">
        <v>13.0</v>
      </c>
      <c r="K86" s="43">
        <v>13.0</v>
      </c>
      <c r="L86" s="43">
        <v>12.0</v>
      </c>
    </row>
    <row r="87" ht="15.75" customHeight="1">
      <c r="B87" s="13">
        <v>25.0</v>
      </c>
      <c r="C87" s="44">
        <v>0.0</v>
      </c>
      <c r="D87" s="44">
        <v>1.0</v>
      </c>
      <c r="E87" s="44">
        <v>0.0</v>
      </c>
      <c r="F87" s="44">
        <v>0.0</v>
      </c>
      <c r="G87" s="44">
        <v>0.0</v>
      </c>
      <c r="H87" s="44">
        <v>3000.0</v>
      </c>
      <c r="I87" s="44">
        <v>2.0</v>
      </c>
      <c r="J87" s="44">
        <v>6.0</v>
      </c>
      <c r="K87" s="44">
        <v>6.0</v>
      </c>
      <c r="L87" s="44">
        <v>13.0</v>
      </c>
    </row>
    <row r="88" ht="15.75" customHeight="1">
      <c r="C88" s="5" t="s">
        <v>12</v>
      </c>
      <c r="D88" s="5" t="s">
        <v>13</v>
      </c>
      <c r="E88" s="5" t="s">
        <v>14</v>
      </c>
      <c r="F88" s="5" t="s">
        <v>23</v>
      </c>
      <c r="G88" s="5" t="s">
        <v>16</v>
      </c>
      <c r="H88" s="5" t="s">
        <v>17</v>
      </c>
      <c r="I88" s="5" t="s">
        <v>18</v>
      </c>
      <c r="J88" s="14" t="s">
        <v>19</v>
      </c>
    </row>
    <row r="89" ht="15.75" customHeight="1">
      <c r="B89" s="5" t="s">
        <v>20</v>
      </c>
      <c r="C89" s="5">
        <v>10.0</v>
      </c>
      <c r="D89" s="5">
        <f>COUNTIFS(C63:C87, "1", D63:D87, "1")</f>
        <v>4</v>
      </c>
      <c r="E89" s="5">
        <f>COUNTIFS(C63:C87, "1", D63:D87, "0")</f>
        <v>0</v>
      </c>
      <c r="F89" s="5">
        <f>sumif(C63:C87, "1", H63:H87 )</f>
        <v>2202</v>
      </c>
      <c r="G89" s="5">
        <f t="array" ref="G89">MEDIAN(IF(($C$63:$C$87=1), ($H$63:$H$87)))</f>
        <v>531</v>
      </c>
      <c r="H89" s="5">
        <f>minifs(H63:H87, C63:C87, "1",C63:C87, "1")</f>
        <v>441</v>
      </c>
      <c r="I89" s="16">
        <f>maxifs(H63:H87, C63:C87, "1",C63:C87, "1")</f>
        <v>699</v>
      </c>
      <c r="J89" s="17">
        <f t="array" ref="J89">stdev(if($C$62:$C$87=1, $H$62:$H$87))</f>
        <v>107.7357879</v>
      </c>
    </row>
    <row r="90" ht="15.75" customHeight="1">
      <c r="B90" s="5" t="s">
        <v>21</v>
      </c>
      <c r="C90" s="5">
        <v>15.0</v>
      </c>
      <c r="D90" s="5">
        <f>COUNTIFS(C63:C87, "0", D63:D87, "1")</f>
        <v>21</v>
      </c>
      <c r="E90" s="5">
        <f>COUNTIFS(C63:C87, "0", D63:D87, "0")</f>
        <v>0</v>
      </c>
      <c r="F90" s="5">
        <f>sumif(C63:C87, "0", H63:H87 )</f>
        <v>63000</v>
      </c>
      <c r="G90" s="5">
        <f t="array" ref="G90">MEDIAN(IF(($C$3:$C$27=0), ($H$3:$H$27)))</f>
        <v>3000</v>
      </c>
      <c r="H90" s="5">
        <f>minifs(H63:H87, C63:C87, "0",C63:C87, "0")</f>
        <v>3000</v>
      </c>
      <c r="I90" s="5">
        <f>maxifs(H63:H87, C63:C87, "0",C63:C87, "0")</f>
        <v>3000</v>
      </c>
      <c r="J90" s="17">
        <f t="array" ref="J90">stdev(if($C$62:$C$87=0, $H$62:$H$87))</f>
        <v>0</v>
      </c>
    </row>
    <row r="91" ht="15.75" customHeight="1"/>
    <row r="92" ht="15.75" customHeight="1">
      <c r="B92" s="28" t="s">
        <v>25</v>
      </c>
      <c r="C92" s="28" t="s">
        <v>26</v>
      </c>
      <c r="D92" s="29" t="s">
        <v>13</v>
      </c>
      <c r="E92" s="29" t="s">
        <v>14</v>
      </c>
      <c r="F92" s="28" t="s">
        <v>27</v>
      </c>
      <c r="G92" s="28" t="s">
        <v>23</v>
      </c>
      <c r="H92" s="28" t="s">
        <v>16</v>
      </c>
      <c r="I92" s="28" t="s">
        <v>17</v>
      </c>
      <c r="J92" s="28" t="s">
        <v>18</v>
      </c>
      <c r="K92" s="6" t="s">
        <v>19</v>
      </c>
    </row>
    <row r="93" ht="15.75" customHeight="1">
      <c r="B93" s="30" t="s">
        <v>20</v>
      </c>
      <c r="C93" s="31">
        <f t="shared" ref="C93:E93" si="1">C89+C59+C29</f>
        <v>26</v>
      </c>
      <c r="D93" s="32">
        <f t="shared" si="1"/>
        <v>19</v>
      </c>
      <c r="E93" s="32">
        <f t="shared" si="1"/>
        <v>1</v>
      </c>
      <c r="F93" s="31">
        <f t="shared" ref="F93:F94" si="3">E93/C93*100</f>
        <v>3.846153846</v>
      </c>
      <c r="G93" s="31">
        <f t="shared" ref="G93:G94" si="4">sum(F89,F59,F29)/C93</f>
        <v>476.5384615</v>
      </c>
      <c r="H93" s="31">
        <f t="array" ref="H93">MEDIAN(IF(($C$63:$C$87=1), ($H$63:$H$87)),IF(($C$33:$C$57=1), ($H$33:$H$57)), IF(($C$3:$C$27=1), ($H$3:$H$27)))</f>
        <v>466.5</v>
      </c>
      <c r="I93" s="31">
        <f t="shared" ref="I93:I94" si="5">min(H89,H59,H29)</f>
        <v>371</v>
      </c>
      <c r="J93" s="31">
        <f t="shared" ref="J93:J94" si="6">max(I89,I59,I29)</f>
        <v>3000</v>
      </c>
      <c r="K93" s="18">
        <f t="array" ref="K93">STDEV(IF(($C$63:$C$87=1), ($H$63:$H$87)),IF(($C$33:$C$57=1), ($H$33:$H$57)), IF(($C$3:$C$27=1), ($H$3:$H$27)))</f>
        <v>569.2000388</v>
      </c>
    </row>
    <row r="94" ht="15.75" customHeight="1">
      <c r="B94" s="30" t="s">
        <v>21</v>
      </c>
      <c r="C94" s="31">
        <f t="shared" ref="C94:E94" si="2">C90+C60+C30</f>
        <v>49</v>
      </c>
      <c r="D94" s="32">
        <f t="shared" si="2"/>
        <v>55</v>
      </c>
      <c r="E94" s="32">
        <f t="shared" si="2"/>
        <v>0</v>
      </c>
      <c r="F94" s="31">
        <f t="shared" si="3"/>
        <v>0</v>
      </c>
      <c r="G94" s="31">
        <f t="shared" si="4"/>
        <v>3367.346939</v>
      </c>
      <c r="H94" s="31">
        <f t="array" ref="H94">MEDIAN(IF(($C$63:$C$87=0), ($H$63:$H$87)),IF(($C$33:$C$57=0), ($H$33:$H$57)), IF(($C$3:$C$27=0), ($H$3:$H$27)))</f>
        <v>3000</v>
      </c>
      <c r="I94" s="31">
        <f t="shared" si="5"/>
        <v>3000</v>
      </c>
      <c r="J94" s="31">
        <f t="shared" si="6"/>
        <v>3000</v>
      </c>
      <c r="K94" s="18">
        <f t="array" ref="K94">STDEV(IF(($C$63:$C$87=0), ($H$63:$H$87)),IF(($C$33:$C$57=0), ($H$33:$H$57)), IF(($C$3:$C$27=0), ($H$3:$H$27)))</f>
        <v>0</v>
      </c>
    </row>
    <row r="95" ht="15.75" customHeight="1"/>
    <row r="96" ht="15.75" customHeight="1"/>
    <row r="97" ht="15.75" customHeight="1"/>
    <row r="98" ht="15.75" customHeight="1"/>
    <row r="99" ht="15.75" customHeight="1">
      <c r="C99" s="52" t="s">
        <v>34</v>
      </c>
      <c r="D99" s="53">
        <v>0.0</v>
      </c>
      <c r="E99" s="53">
        <v>1.0</v>
      </c>
    </row>
    <row r="100" ht="15.75" customHeight="1">
      <c r="C100" s="54" t="s">
        <v>35</v>
      </c>
      <c r="D100" s="10"/>
      <c r="E100" s="10"/>
    </row>
    <row r="101" ht="15.75" customHeight="1">
      <c r="C101" s="55" t="s">
        <v>36</v>
      </c>
      <c r="D101" s="12"/>
      <c r="E101" s="12"/>
    </row>
    <row r="102" ht="15.75" customHeight="1">
      <c r="C102" s="55" t="s">
        <v>37</v>
      </c>
      <c r="D102" s="12"/>
      <c r="E102" s="12"/>
    </row>
    <row r="103" ht="15.75" customHeight="1">
      <c r="C103" s="55" t="s">
        <v>38</v>
      </c>
      <c r="D103" s="12"/>
      <c r="E103" s="12"/>
    </row>
    <row r="104" ht="15.75" customHeight="1">
      <c r="C104" s="55" t="s">
        <v>39</v>
      </c>
      <c r="D104" s="12"/>
      <c r="E104" s="12"/>
    </row>
    <row r="105" ht="15.75" customHeight="1">
      <c r="C105" s="56" t="s">
        <v>40</v>
      </c>
      <c r="D105" s="13"/>
      <c r="E105" s="13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33" t="s">
        <v>0</v>
      </c>
      <c r="C2" s="3"/>
      <c r="D2" s="3"/>
      <c r="E2" s="3"/>
      <c r="F2" s="3"/>
      <c r="G2" s="3"/>
      <c r="H2" s="4"/>
    </row>
    <row r="3" ht="15.75" customHeight="1">
      <c r="B3" s="7" t="s">
        <v>41</v>
      </c>
      <c r="C3" s="7" t="s">
        <v>42</v>
      </c>
      <c r="D3" s="7" t="s">
        <v>43</v>
      </c>
      <c r="E3" s="6" t="s">
        <v>44</v>
      </c>
      <c r="F3" s="8" t="s">
        <v>45</v>
      </c>
      <c r="G3" s="7" t="s">
        <v>46</v>
      </c>
      <c r="H3" s="7" t="s">
        <v>47</v>
      </c>
    </row>
    <row r="4" ht="15.75" customHeight="1">
      <c r="A4" s="57"/>
      <c r="B4" s="58" t="s">
        <v>48</v>
      </c>
      <c r="C4" s="58" t="s">
        <v>49</v>
      </c>
      <c r="D4" s="59">
        <v>0.0</v>
      </c>
      <c r="E4" s="59">
        <v>12.0</v>
      </c>
      <c r="F4" s="59">
        <v>1.0</v>
      </c>
      <c r="G4" s="59">
        <v>1.0</v>
      </c>
      <c r="H4" s="60">
        <v>1033.0</v>
      </c>
    </row>
    <row r="5" ht="15.75" customHeight="1">
      <c r="A5" s="61"/>
      <c r="B5" s="62" t="s">
        <v>50</v>
      </c>
      <c r="C5" s="62" t="s">
        <v>49</v>
      </c>
      <c r="D5" s="63">
        <v>0.0</v>
      </c>
      <c r="E5" s="63">
        <v>4.0</v>
      </c>
      <c r="F5" s="63">
        <v>1.0</v>
      </c>
      <c r="G5" s="63">
        <v>1.0</v>
      </c>
      <c r="H5" s="64">
        <v>675.0</v>
      </c>
    </row>
    <row r="6" ht="15.75" customHeight="1">
      <c r="A6" s="57"/>
      <c r="B6" s="62" t="s">
        <v>48</v>
      </c>
      <c r="C6" s="62" t="s">
        <v>49</v>
      </c>
      <c r="D6" s="63">
        <v>0.0</v>
      </c>
      <c r="E6" s="63">
        <v>12.0</v>
      </c>
      <c r="F6" s="63">
        <v>1.0</v>
      </c>
      <c r="G6" s="63">
        <v>1.0</v>
      </c>
      <c r="H6" s="64">
        <v>860.0</v>
      </c>
    </row>
    <row r="7" ht="15.75" customHeight="1">
      <c r="A7" s="57"/>
      <c r="B7" s="62" t="s">
        <v>51</v>
      </c>
      <c r="C7" s="62" t="s">
        <v>49</v>
      </c>
      <c r="D7" s="63">
        <v>0.0</v>
      </c>
      <c r="E7" s="63">
        <v>16.0</v>
      </c>
      <c r="F7" s="63">
        <v>1.0</v>
      </c>
      <c r="G7" s="63">
        <v>1.0</v>
      </c>
      <c r="H7" s="64">
        <v>676.0</v>
      </c>
      <c r="J7" s="9"/>
      <c r="K7" s="9"/>
      <c r="L7" s="9"/>
      <c r="M7" s="9"/>
    </row>
    <row r="8" ht="15.75" customHeight="1">
      <c r="A8" s="57"/>
      <c r="B8" s="62" t="s">
        <v>48</v>
      </c>
      <c r="C8" s="62" t="s">
        <v>51</v>
      </c>
      <c r="D8" s="63">
        <v>0.0</v>
      </c>
      <c r="E8" s="63">
        <v>11.0</v>
      </c>
      <c r="F8" s="63">
        <v>3.0</v>
      </c>
      <c r="G8" s="63">
        <v>1.0</v>
      </c>
      <c r="H8" s="64">
        <v>747.0</v>
      </c>
      <c r="J8" s="9"/>
      <c r="K8" s="9"/>
      <c r="L8" s="9"/>
      <c r="M8" s="9"/>
    </row>
    <row r="9" ht="15.75" customHeight="1">
      <c r="A9" s="57"/>
      <c r="B9" s="62" t="s">
        <v>51</v>
      </c>
      <c r="C9" s="62" t="s">
        <v>48</v>
      </c>
      <c r="D9" s="63">
        <v>0.0</v>
      </c>
      <c r="E9" s="63">
        <v>14.0</v>
      </c>
      <c r="F9" s="63">
        <v>2.0</v>
      </c>
      <c r="G9" s="63">
        <v>1.0</v>
      </c>
      <c r="H9" s="64">
        <v>691.0</v>
      </c>
      <c r="J9" s="9"/>
      <c r="K9" s="9"/>
      <c r="L9" s="9"/>
      <c r="M9" s="9"/>
    </row>
    <row r="10" ht="15.75" customHeight="1">
      <c r="A10" s="57"/>
      <c r="B10" s="62" t="s">
        <v>49</v>
      </c>
      <c r="C10" s="62" t="s">
        <v>48</v>
      </c>
      <c r="D10" s="63">
        <v>0.0</v>
      </c>
      <c r="E10" s="63">
        <v>6.0</v>
      </c>
      <c r="F10" s="63">
        <v>2.0</v>
      </c>
      <c r="G10" s="63">
        <v>1.0</v>
      </c>
      <c r="H10" s="64">
        <v>537.0</v>
      </c>
      <c r="J10" s="9"/>
      <c r="K10" s="9"/>
      <c r="L10" s="9"/>
      <c r="M10" s="9"/>
    </row>
    <row r="11" ht="15.75" customHeight="1">
      <c r="A11" s="57"/>
      <c r="B11" s="62" t="s">
        <v>51</v>
      </c>
      <c r="C11" s="62" t="s">
        <v>49</v>
      </c>
      <c r="D11" s="63">
        <v>0.0</v>
      </c>
      <c r="E11" s="63">
        <v>16.0</v>
      </c>
      <c r="F11" s="63">
        <v>1.0</v>
      </c>
      <c r="G11" s="63">
        <v>1.0</v>
      </c>
      <c r="H11" s="64">
        <v>540.0</v>
      </c>
      <c r="J11" s="9"/>
      <c r="K11" s="9"/>
      <c r="L11" s="9"/>
      <c r="M11" s="9"/>
    </row>
    <row r="12" ht="15.75" customHeight="1">
      <c r="A12" s="57"/>
      <c r="B12" s="62" t="s">
        <v>50</v>
      </c>
      <c r="C12" s="62" t="s">
        <v>51</v>
      </c>
      <c r="D12" s="63">
        <v>0.0</v>
      </c>
      <c r="E12" s="63">
        <v>3.0</v>
      </c>
      <c r="F12" s="63">
        <v>3.0</v>
      </c>
      <c r="G12" s="63">
        <v>1.0</v>
      </c>
      <c r="H12" s="64">
        <v>555.0</v>
      </c>
      <c r="J12" s="9"/>
      <c r="K12" s="9"/>
      <c r="L12" s="9"/>
      <c r="M12" s="9"/>
    </row>
    <row r="13" ht="15.75" customHeight="1">
      <c r="A13" s="57"/>
      <c r="B13" s="62" t="s">
        <v>48</v>
      </c>
      <c r="C13" s="62" t="s">
        <v>48</v>
      </c>
      <c r="D13" s="63">
        <v>1.0</v>
      </c>
      <c r="E13" s="63">
        <v>10.0</v>
      </c>
      <c r="F13" s="63">
        <v>2.0</v>
      </c>
      <c r="G13" s="63">
        <v>1.0</v>
      </c>
      <c r="H13" s="64">
        <v>567.0</v>
      </c>
      <c r="J13" s="9"/>
      <c r="K13" s="9"/>
      <c r="L13" s="9"/>
      <c r="M13" s="9"/>
    </row>
    <row r="14" ht="15.75" customHeight="1">
      <c r="A14" s="57"/>
      <c r="B14" s="62" t="s">
        <v>50</v>
      </c>
      <c r="C14" s="62" t="s">
        <v>51</v>
      </c>
      <c r="D14" s="63">
        <v>0.0</v>
      </c>
      <c r="E14" s="63">
        <v>3.0</v>
      </c>
      <c r="F14" s="63">
        <v>3.0</v>
      </c>
      <c r="G14" s="63">
        <v>1.0</v>
      </c>
      <c r="H14" s="64">
        <v>1129.0</v>
      </c>
      <c r="J14" s="9"/>
      <c r="K14" s="9"/>
      <c r="L14" s="9"/>
      <c r="M14" s="9"/>
    </row>
    <row r="15" ht="15.75" customHeight="1">
      <c r="A15" s="57"/>
      <c r="B15" s="62" t="s">
        <v>50</v>
      </c>
      <c r="C15" s="62" t="s">
        <v>49</v>
      </c>
      <c r="D15" s="63">
        <v>0.0</v>
      </c>
      <c r="E15" s="63">
        <v>4.0</v>
      </c>
      <c r="F15" s="63">
        <v>1.0</v>
      </c>
      <c r="G15" s="63">
        <v>1.0</v>
      </c>
      <c r="H15" s="64">
        <v>872.0</v>
      </c>
      <c r="J15" s="9"/>
      <c r="K15" s="9"/>
      <c r="L15" s="9"/>
      <c r="M15" s="9"/>
    </row>
    <row r="16" ht="15.75" customHeight="1">
      <c r="A16" s="57"/>
      <c r="B16" s="62" t="s">
        <v>48</v>
      </c>
      <c r="C16" s="62" t="s">
        <v>48</v>
      </c>
      <c r="D16" s="63">
        <v>1.0</v>
      </c>
      <c r="E16" s="63">
        <v>10.0</v>
      </c>
      <c r="F16" s="63">
        <v>2.0</v>
      </c>
      <c r="G16" s="63">
        <v>1.0</v>
      </c>
      <c r="H16" s="64">
        <v>538.0</v>
      </c>
      <c r="J16" s="9"/>
      <c r="K16" s="9"/>
      <c r="L16" s="9"/>
      <c r="M16" s="9"/>
    </row>
    <row r="17" ht="15.75" customHeight="1">
      <c r="A17" s="57"/>
      <c r="B17" s="62" t="s">
        <v>49</v>
      </c>
      <c r="C17" s="62" t="s">
        <v>50</v>
      </c>
      <c r="D17" s="63">
        <v>0.0</v>
      </c>
      <c r="E17" s="63">
        <v>5.0</v>
      </c>
      <c r="F17" s="63">
        <v>4.0</v>
      </c>
      <c r="G17" s="63">
        <v>1.0</v>
      </c>
      <c r="H17" s="64">
        <v>731.0</v>
      </c>
      <c r="J17" s="9"/>
      <c r="K17" s="9"/>
      <c r="L17" s="9"/>
      <c r="M17" s="9"/>
    </row>
    <row r="18" ht="15.75" customHeight="1">
      <c r="A18" s="57"/>
      <c r="B18" s="62" t="s">
        <v>51</v>
      </c>
      <c r="C18" s="62" t="s">
        <v>48</v>
      </c>
      <c r="D18" s="63">
        <v>0.0</v>
      </c>
      <c r="E18" s="63">
        <v>14.0</v>
      </c>
      <c r="F18" s="63">
        <v>3.0</v>
      </c>
      <c r="G18" s="63">
        <v>2.0</v>
      </c>
      <c r="H18" s="64">
        <v>469.0</v>
      </c>
      <c r="J18" s="9"/>
      <c r="K18" s="9"/>
      <c r="L18" s="9"/>
      <c r="M18" s="9"/>
    </row>
    <row r="19" ht="15.75" customHeight="1">
      <c r="A19" s="57"/>
      <c r="B19" s="62" t="s">
        <v>51</v>
      </c>
      <c r="C19" s="62" t="s">
        <v>48</v>
      </c>
      <c r="D19" s="63">
        <v>0.0</v>
      </c>
      <c r="E19" s="63">
        <v>14.0</v>
      </c>
      <c r="F19" s="63">
        <v>2.0</v>
      </c>
      <c r="G19" s="63">
        <v>1.0</v>
      </c>
      <c r="H19" s="64">
        <v>669.0</v>
      </c>
      <c r="J19" s="9"/>
      <c r="K19" s="9"/>
      <c r="L19" s="9"/>
      <c r="M19" s="9"/>
    </row>
    <row r="20" ht="15.75" customHeight="1">
      <c r="A20" s="57"/>
      <c r="B20" s="62" t="s">
        <v>49</v>
      </c>
      <c r="C20" s="62" t="s">
        <v>49</v>
      </c>
      <c r="D20" s="63">
        <v>1.0</v>
      </c>
      <c r="E20" s="63">
        <v>8.0</v>
      </c>
      <c r="F20" s="63">
        <v>1.0</v>
      </c>
      <c r="G20" s="63">
        <v>1.0</v>
      </c>
      <c r="H20" s="64">
        <v>523.0</v>
      </c>
      <c r="J20" s="9"/>
      <c r="K20" s="9"/>
      <c r="L20" s="9"/>
      <c r="M20" s="9"/>
    </row>
    <row r="21" ht="15.75" customHeight="1">
      <c r="A21" s="57"/>
      <c r="B21" s="62" t="s">
        <v>51</v>
      </c>
      <c r="C21" s="62" t="s">
        <v>48</v>
      </c>
      <c r="D21" s="63">
        <v>0.0</v>
      </c>
      <c r="E21" s="63">
        <v>14.0</v>
      </c>
      <c r="F21" s="63">
        <v>2.0</v>
      </c>
      <c r="G21" s="63">
        <v>1.0</v>
      </c>
      <c r="H21" s="64">
        <v>679.0</v>
      </c>
      <c r="J21" s="9"/>
      <c r="K21" s="9"/>
      <c r="L21" s="9"/>
      <c r="M21" s="9"/>
    </row>
    <row r="22" ht="15.75" customHeight="1">
      <c r="A22" s="57"/>
      <c r="B22" s="62" t="s">
        <v>50</v>
      </c>
      <c r="C22" s="62" t="s">
        <v>48</v>
      </c>
      <c r="D22" s="63">
        <v>0.0</v>
      </c>
      <c r="E22" s="63">
        <v>2.0</v>
      </c>
      <c r="F22" s="63">
        <v>2.0</v>
      </c>
      <c r="G22" s="63">
        <v>1.0</v>
      </c>
      <c r="H22" s="64">
        <v>781.0</v>
      </c>
      <c r="J22" s="9"/>
      <c r="K22" s="9"/>
      <c r="L22" s="9"/>
      <c r="M22" s="9"/>
    </row>
    <row r="23" ht="15.75" customHeight="1">
      <c r="A23" s="57"/>
      <c r="B23" s="62" t="s">
        <v>50</v>
      </c>
      <c r="C23" s="62" t="s">
        <v>51</v>
      </c>
      <c r="D23" s="63">
        <v>0.0</v>
      </c>
      <c r="E23" s="63">
        <v>3.0</v>
      </c>
      <c r="F23" s="63">
        <v>3.0</v>
      </c>
      <c r="G23" s="63">
        <v>1.0</v>
      </c>
      <c r="H23" s="64">
        <v>779.0</v>
      </c>
      <c r="J23" s="9"/>
      <c r="K23" s="9"/>
      <c r="L23" s="9"/>
      <c r="M23" s="9"/>
    </row>
    <row r="24" ht="15.75" customHeight="1">
      <c r="A24" s="57"/>
      <c r="B24" s="62" t="s">
        <v>51</v>
      </c>
      <c r="C24" s="62" t="s">
        <v>51</v>
      </c>
      <c r="D24" s="63">
        <v>1.0</v>
      </c>
      <c r="E24" s="63">
        <v>15.0</v>
      </c>
      <c r="F24" s="63">
        <v>3.0</v>
      </c>
      <c r="G24" s="63">
        <v>1.0</v>
      </c>
      <c r="H24" s="64">
        <v>538.0</v>
      </c>
      <c r="J24" s="9"/>
      <c r="K24" s="9"/>
      <c r="L24" s="9"/>
      <c r="M24" s="9"/>
    </row>
    <row r="25" ht="15.75" customHeight="1">
      <c r="A25" s="57"/>
      <c r="B25" s="62" t="s">
        <v>51</v>
      </c>
      <c r="C25" s="62" t="s">
        <v>51</v>
      </c>
      <c r="D25" s="63">
        <v>1.0</v>
      </c>
      <c r="E25" s="63">
        <v>15.0</v>
      </c>
      <c r="F25" s="63">
        <v>3.0</v>
      </c>
      <c r="G25" s="63">
        <v>1.0</v>
      </c>
      <c r="H25" s="64">
        <v>428.0</v>
      </c>
      <c r="J25" s="9"/>
      <c r="K25" s="9"/>
      <c r="L25" s="9"/>
      <c r="M25" s="9"/>
    </row>
    <row r="26" ht="15.75" customHeight="1">
      <c r="A26" s="57"/>
      <c r="B26" s="62" t="s">
        <v>48</v>
      </c>
      <c r="C26" s="62" t="s">
        <v>50</v>
      </c>
      <c r="D26" s="63">
        <v>0.0</v>
      </c>
      <c r="E26" s="63">
        <v>9.0</v>
      </c>
      <c r="F26" s="63">
        <v>4.0</v>
      </c>
      <c r="G26" s="63">
        <v>1.0</v>
      </c>
      <c r="H26" s="64">
        <v>523.0</v>
      </c>
      <c r="J26" s="9"/>
      <c r="K26" s="9"/>
      <c r="L26" s="9"/>
      <c r="M26" s="9"/>
    </row>
    <row r="27" ht="15.75" customHeight="1">
      <c r="A27" s="57"/>
      <c r="B27" s="62" t="s">
        <v>48</v>
      </c>
      <c r="C27" s="62" t="s">
        <v>49</v>
      </c>
      <c r="D27" s="63">
        <v>0.0</v>
      </c>
      <c r="E27" s="63">
        <v>12.0</v>
      </c>
      <c r="F27" s="63">
        <v>1.0</v>
      </c>
      <c r="G27" s="63">
        <v>1.0</v>
      </c>
      <c r="H27" s="64">
        <v>611.0</v>
      </c>
      <c r="J27" s="9"/>
      <c r="K27" s="9"/>
      <c r="L27" s="9"/>
      <c r="M27" s="9"/>
    </row>
    <row r="28" ht="15.75" customHeight="1">
      <c r="A28" s="57"/>
      <c r="B28" s="62" t="s">
        <v>48</v>
      </c>
      <c r="C28" s="62" t="s">
        <v>48</v>
      </c>
      <c r="D28" s="63">
        <v>1.0</v>
      </c>
      <c r="E28" s="63">
        <v>10.0</v>
      </c>
      <c r="F28" s="63">
        <v>2.0</v>
      </c>
      <c r="G28" s="63">
        <v>1.0</v>
      </c>
      <c r="H28" s="64">
        <v>439.0</v>
      </c>
      <c r="J28" s="9"/>
      <c r="K28" s="9"/>
      <c r="L28" s="9"/>
      <c r="M28" s="9"/>
    </row>
    <row r="29" ht="15.75" customHeight="1">
      <c r="A29" s="57"/>
      <c r="B29" s="62" t="s">
        <v>51</v>
      </c>
      <c r="C29" s="62" t="s">
        <v>48</v>
      </c>
      <c r="D29" s="63">
        <v>0.0</v>
      </c>
      <c r="E29" s="63">
        <v>14.0</v>
      </c>
      <c r="F29" s="63">
        <v>2.0</v>
      </c>
      <c r="G29" s="63">
        <v>1.0</v>
      </c>
      <c r="H29" s="64">
        <v>619.0</v>
      </c>
      <c r="J29" s="9"/>
      <c r="K29" s="9"/>
      <c r="L29" s="9"/>
      <c r="M29" s="9"/>
    </row>
    <row r="30" ht="15.75" customHeight="1">
      <c r="A30" s="57"/>
      <c r="B30" s="62" t="s">
        <v>49</v>
      </c>
      <c r="C30" s="62" t="s">
        <v>51</v>
      </c>
      <c r="D30" s="63">
        <v>0.0</v>
      </c>
      <c r="E30" s="63">
        <v>7.0</v>
      </c>
      <c r="F30" s="63">
        <v>3.0</v>
      </c>
      <c r="G30" s="63">
        <v>1.0</v>
      </c>
      <c r="H30" s="64">
        <v>680.0</v>
      </c>
      <c r="J30" s="9"/>
      <c r="K30" s="9"/>
      <c r="L30" s="9"/>
      <c r="M30" s="9"/>
    </row>
    <row r="31" ht="15.75" customHeight="1">
      <c r="A31" s="57"/>
      <c r="B31" s="62" t="s">
        <v>48</v>
      </c>
      <c r="C31" s="62" t="s">
        <v>48</v>
      </c>
      <c r="D31" s="63">
        <v>1.0</v>
      </c>
      <c r="E31" s="63">
        <v>10.0</v>
      </c>
      <c r="F31" s="63">
        <v>2.0</v>
      </c>
      <c r="G31" s="63">
        <v>1.0</v>
      </c>
      <c r="H31" s="64">
        <v>536.0</v>
      </c>
      <c r="J31" s="9"/>
      <c r="K31" s="9"/>
      <c r="L31" s="9"/>
      <c r="M31" s="9"/>
    </row>
    <row r="32" ht="15.75" customHeight="1">
      <c r="A32" s="57"/>
      <c r="B32" s="62" t="s">
        <v>48</v>
      </c>
      <c r="C32" s="62" t="s">
        <v>50</v>
      </c>
      <c r="D32" s="63">
        <v>0.0</v>
      </c>
      <c r="E32" s="63">
        <v>9.0</v>
      </c>
      <c r="F32" s="63">
        <v>4.0</v>
      </c>
      <c r="G32" s="63">
        <v>1.0</v>
      </c>
      <c r="H32" s="64">
        <v>565.0</v>
      </c>
      <c r="J32" s="9"/>
      <c r="K32" s="9"/>
      <c r="L32" s="9"/>
      <c r="M32" s="9"/>
    </row>
    <row r="33" ht="15.75" customHeight="1">
      <c r="A33" s="57"/>
      <c r="B33" s="62" t="s">
        <v>49</v>
      </c>
      <c r="C33" s="62" t="s">
        <v>49</v>
      </c>
      <c r="D33" s="63">
        <v>1.0</v>
      </c>
      <c r="E33" s="63">
        <v>8.0</v>
      </c>
      <c r="F33" s="63">
        <v>1.0</v>
      </c>
      <c r="G33" s="63">
        <v>1.0</v>
      </c>
      <c r="H33" s="64">
        <v>494.0</v>
      </c>
      <c r="J33" s="9"/>
      <c r="K33" s="9"/>
      <c r="L33" s="9"/>
      <c r="M33" s="9"/>
    </row>
    <row r="34" ht="15.75" customHeight="1">
      <c r="A34" s="57"/>
      <c r="B34" s="62" t="s">
        <v>51</v>
      </c>
      <c r="C34" s="62" t="s">
        <v>49</v>
      </c>
      <c r="D34" s="63">
        <v>0.0</v>
      </c>
      <c r="E34" s="63">
        <v>16.0</v>
      </c>
      <c r="F34" s="63">
        <v>2.0</v>
      </c>
      <c r="G34" s="63">
        <v>2.0</v>
      </c>
      <c r="H34" s="64">
        <v>995.0</v>
      </c>
      <c r="J34" s="9"/>
      <c r="K34" s="9"/>
      <c r="L34" s="9"/>
      <c r="M34" s="9"/>
    </row>
    <row r="35" ht="15.75" customHeight="1">
      <c r="A35" s="57"/>
      <c r="B35" s="62" t="s">
        <v>51</v>
      </c>
      <c r="C35" s="62" t="s">
        <v>49</v>
      </c>
      <c r="D35" s="63">
        <v>0.0</v>
      </c>
      <c r="E35" s="63">
        <v>16.0</v>
      </c>
      <c r="F35" s="63">
        <v>1.0</v>
      </c>
      <c r="G35" s="63">
        <v>1.0</v>
      </c>
      <c r="H35" s="64">
        <v>570.0</v>
      </c>
      <c r="J35" s="9"/>
      <c r="K35" s="9"/>
      <c r="L35" s="9"/>
      <c r="M35" s="9"/>
    </row>
    <row r="36" ht="15.75" customHeight="1">
      <c r="A36" s="57"/>
      <c r="B36" s="62" t="s">
        <v>48</v>
      </c>
      <c r="C36" s="62" t="s">
        <v>51</v>
      </c>
      <c r="D36" s="63">
        <v>0.0</v>
      </c>
      <c r="E36" s="63">
        <v>11.0</v>
      </c>
      <c r="F36" s="63">
        <v>3.0</v>
      </c>
      <c r="G36" s="63">
        <v>1.0</v>
      </c>
      <c r="H36" s="64">
        <v>831.0</v>
      </c>
      <c r="J36" s="9"/>
      <c r="K36" s="9"/>
      <c r="L36" s="9"/>
      <c r="M36" s="9"/>
    </row>
    <row r="37" ht="15.75" customHeight="1">
      <c r="A37" s="57"/>
      <c r="B37" s="62" t="s">
        <v>50</v>
      </c>
      <c r="C37" s="62" t="s">
        <v>50</v>
      </c>
      <c r="D37" s="63">
        <v>1.0</v>
      </c>
      <c r="E37" s="63">
        <v>1.0</v>
      </c>
      <c r="F37" s="63">
        <v>4.0</v>
      </c>
      <c r="G37" s="63">
        <v>1.0</v>
      </c>
      <c r="H37" s="64">
        <v>586.0</v>
      </c>
      <c r="J37" s="9"/>
      <c r="K37" s="9"/>
      <c r="L37" s="9"/>
      <c r="M37" s="9"/>
    </row>
    <row r="38" ht="15.75" customHeight="1">
      <c r="A38" s="57"/>
      <c r="B38" s="62" t="s">
        <v>51</v>
      </c>
      <c r="C38" s="62" t="s">
        <v>49</v>
      </c>
      <c r="D38" s="63">
        <v>0.0</v>
      </c>
      <c r="E38" s="63">
        <v>16.0</v>
      </c>
      <c r="F38" s="63">
        <v>1.0</v>
      </c>
      <c r="G38" s="63">
        <v>1.0</v>
      </c>
      <c r="H38" s="64">
        <v>759.0</v>
      </c>
      <c r="J38" s="9"/>
      <c r="K38" s="9"/>
      <c r="L38" s="9"/>
      <c r="M38" s="9"/>
    </row>
    <row r="39" ht="15.75" customHeight="1">
      <c r="A39" s="57"/>
      <c r="B39" s="62" t="s">
        <v>48</v>
      </c>
      <c r="C39" s="62" t="s">
        <v>50</v>
      </c>
      <c r="D39" s="63">
        <v>0.0</v>
      </c>
      <c r="E39" s="63">
        <v>9.0</v>
      </c>
      <c r="F39" s="63">
        <v>4.0</v>
      </c>
      <c r="G39" s="63">
        <v>1.0</v>
      </c>
      <c r="H39" s="64">
        <v>805.0</v>
      </c>
      <c r="J39" s="9"/>
      <c r="K39" s="9"/>
      <c r="L39" s="9"/>
      <c r="M39" s="9"/>
    </row>
    <row r="40" ht="15.75" customHeight="1">
      <c r="A40" s="57"/>
      <c r="B40" s="62" t="s">
        <v>49</v>
      </c>
      <c r="C40" s="62" t="s">
        <v>50</v>
      </c>
      <c r="D40" s="63">
        <v>0.0</v>
      </c>
      <c r="E40" s="63">
        <v>5.0</v>
      </c>
      <c r="F40" s="63">
        <v>4.0</v>
      </c>
      <c r="G40" s="63">
        <v>1.0</v>
      </c>
      <c r="H40" s="64">
        <v>1158.0</v>
      </c>
      <c r="J40" s="9"/>
      <c r="K40" s="9"/>
      <c r="L40" s="9"/>
      <c r="M40" s="9"/>
    </row>
    <row r="41" ht="15.75" customHeight="1">
      <c r="A41" s="57"/>
      <c r="B41" s="62" t="s">
        <v>49</v>
      </c>
      <c r="C41" s="62" t="s">
        <v>48</v>
      </c>
      <c r="D41" s="63">
        <v>0.0</v>
      </c>
      <c r="E41" s="63">
        <v>6.0</v>
      </c>
      <c r="F41" s="63">
        <v>2.0</v>
      </c>
      <c r="G41" s="63">
        <v>1.0</v>
      </c>
      <c r="H41" s="64">
        <v>808.0</v>
      </c>
      <c r="J41" s="9"/>
      <c r="K41" s="9"/>
      <c r="L41" s="9"/>
      <c r="M41" s="9"/>
    </row>
    <row r="42" ht="15.75" customHeight="1">
      <c r="A42" s="57"/>
      <c r="B42" s="62" t="s">
        <v>49</v>
      </c>
      <c r="C42" s="62" t="s">
        <v>51</v>
      </c>
      <c r="D42" s="63">
        <v>0.0</v>
      </c>
      <c r="E42" s="63">
        <v>7.0</v>
      </c>
      <c r="F42" s="63">
        <v>3.0</v>
      </c>
      <c r="G42" s="63">
        <v>1.0</v>
      </c>
      <c r="H42" s="64">
        <v>495.0</v>
      </c>
      <c r="J42" s="9"/>
      <c r="K42" s="9"/>
      <c r="L42" s="9"/>
      <c r="M42" s="9"/>
    </row>
    <row r="43" ht="15.75" customHeight="1">
      <c r="A43" s="57"/>
      <c r="B43" s="65" t="s">
        <v>48</v>
      </c>
      <c r="C43" s="65" t="s">
        <v>50</v>
      </c>
      <c r="D43" s="66">
        <v>0.0</v>
      </c>
      <c r="E43" s="67">
        <v>9.0</v>
      </c>
      <c r="F43" s="67">
        <v>4.0</v>
      </c>
      <c r="G43" s="67">
        <v>1.0</v>
      </c>
      <c r="H43" s="68">
        <v>603.0</v>
      </c>
      <c r="J43" s="9"/>
      <c r="K43" s="9"/>
      <c r="L43" s="9"/>
      <c r="M43" s="9"/>
    </row>
    <row r="44" ht="15.75" customHeight="1">
      <c r="J44" s="9"/>
      <c r="K44" s="9"/>
      <c r="L44" s="9"/>
      <c r="M44" s="9"/>
    </row>
    <row r="45" ht="15.75" customHeight="1">
      <c r="B45" s="28" t="s">
        <v>26</v>
      </c>
      <c r="C45" s="28" t="s">
        <v>23</v>
      </c>
      <c r="D45" s="28" t="s">
        <v>16</v>
      </c>
      <c r="E45" s="28" t="s">
        <v>17</v>
      </c>
      <c r="F45" s="28" t="s">
        <v>18</v>
      </c>
      <c r="G45" s="28" t="s">
        <v>27</v>
      </c>
      <c r="H45" s="29" t="s">
        <v>52</v>
      </c>
      <c r="I45" s="69" t="s">
        <v>19</v>
      </c>
      <c r="J45" s="9"/>
      <c r="K45" s="9"/>
      <c r="L45" s="9"/>
      <c r="M45" s="9"/>
      <c r="N45" s="69"/>
      <c r="O45" s="69"/>
    </row>
    <row r="46" ht="15.75" customHeight="1">
      <c r="A46" s="30" t="s">
        <v>21</v>
      </c>
      <c r="B46" s="31">
        <f>countif(D4:D43, "0")</f>
        <v>31</v>
      </c>
      <c r="C46" s="31">
        <f>sumifs(H4:H43, D4:D43, "0")/B46</f>
        <v>724.0322581</v>
      </c>
      <c r="D46" s="31">
        <f t="array" ref="D46">median(if($D$4:$D$43=0, $H$4:$H$43))</f>
        <v>680</v>
      </c>
      <c r="E46" s="31">
        <f>minifs($H$4:$H$43, $D$4:$D$43,"0",$D$4:$D$43,"0")</f>
        <v>469</v>
      </c>
      <c r="F46" s="31">
        <f>maxifs($H$4:$H$43, $D$4:$D$43,"0",$D$4:$D$43,"0")</f>
        <v>1158</v>
      </c>
      <c r="G46" s="31">
        <f>(B46-H46)/B46*100</f>
        <v>6.451612903</v>
      </c>
      <c r="H46" s="32">
        <f>countifs(D4:D43,"0", G4:G43, "1")</f>
        <v>29</v>
      </c>
      <c r="I46" s="18">
        <f t="array" ref="I46">stdev(if(D4:D43=0, H4:H43))</f>
        <v>177.9804266</v>
      </c>
      <c r="J46" s="9"/>
      <c r="K46" s="9"/>
      <c r="L46" s="9"/>
      <c r="M46" s="9"/>
      <c r="N46" s="17"/>
      <c r="O46" s="17"/>
    </row>
    <row r="47" ht="15.75" customHeight="1">
      <c r="A47" s="30" t="s">
        <v>20</v>
      </c>
      <c r="B47" s="31">
        <f>countif(D4:D43, "1")</f>
        <v>9</v>
      </c>
      <c r="C47" s="31">
        <f>sumifs(H4:H43, D4:D43, "1")/B47</f>
        <v>516.5555556</v>
      </c>
      <c r="D47" s="31">
        <f t="array" ref="D47">median(if($D$4:$D$43=1, $H$4:$H$43))</f>
        <v>536</v>
      </c>
      <c r="E47" s="31">
        <f>minifs($H$4:$H$43, $D$4:$D$43,"1",$D$4:$D$43,"1")</f>
        <v>428</v>
      </c>
      <c r="F47" s="31">
        <f>maxifs($H$4:$H$43, $D$4:$D$43,"1",$D$4:$D$43,"1")</f>
        <v>586</v>
      </c>
      <c r="G47" s="31">
        <f>(B47-H47)/B47</f>
        <v>0</v>
      </c>
      <c r="H47" s="32">
        <f>countifs(D4:D43,"1", G4:G43, "1")</f>
        <v>9</v>
      </c>
      <c r="I47" s="70" t="s">
        <v>53</v>
      </c>
      <c r="J47" s="17"/>
      <c r="K47" s="17"/>
      <c r="L47" s="17"/>
      <c r="M47" s="17"/>
      <c r="N47" s="17"/>
      <c r="O47" s="17"/>
    </row>
    <row r="48" ht="15.75" customHeight="1"/>
    <row r="49" ht="15.75" customHeight="1"/>
    <row r="50" ht="15.75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ht="15.75" customHeight="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ht="15.75" customHeight="1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ht="15.7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ht="15.0" customHeight="1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ht="15.75" customHeight="1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ht="15.75" customHeight="1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ht="15.75" customHeight="1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ht="15.75" customHeight="1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ht="15.75" customHeight="1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ht="15.75" customHeight="1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ht="15.75" customHeight="1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ht="15.75" customHeight="1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ht="15.75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ht="15.7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ht="15.75" customHeight="1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ht="15.75" customHeight="1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ht="15.75" customHeight="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ht="15.75" customHeight="1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ht="15.75" customHeight="1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ht="15.75" customHeight="1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ht="15.75" customHeight="1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ht="15.75" customHeight="1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ht="15.75" customHeight="1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ht="15.75" customHeight="1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ht="15.75" customHeight="1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ht="15.75" customHeight="1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ht="15.75" customHeight="1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ht="15.75" customHeight="1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ht="15.75" customHeight="1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ht="15.75" customHeight="1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ht="15.75" customHeight="1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ht="15.75" customHeight="1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ht="15.75" customHeight="1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ht="15.75" customHeight="1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ht="15.75" customHeight="1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ht="15.75" customHeight="1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ht="15.75" customHeight="1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ht="15.75" customHeight="1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ht="15.75" customHeight="1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ht="15.75" customHeight="1">
      <c r="B90" s="9"/>
      <c r="C90" s="9"/>
      <c r="D90" s="9"/>
      <c r="E90" s="9"/>
      <c r="F90" s="9"/>
      <c r="G90" s="9"/>
      <c r="H90" s="9"/>
    </row>
    <row r="91" ht="15.75" customHeight="1">
      <c r="C91" s="9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33" t="s">
        <v>22</v>
      </c>
      <c r="C2" s="3"/>
      <c r="D2" s="3"/>
      <c r="E2" s="3"/>
      <c r="F2" s="3"/>
      <c r="G2" s="3"/>
      <c r="H2" s="4"/>
    </row>
    <row r="3" ht="15.75" customHeight="1">
      <c r="B3" s="7" t="s">
        <v>41</v>
      </c>
      <c r="C3" s="7" t="s">
        <v>42</v>
      </c>
      <c r="D3" s="7" t="s">
        <v>43</v>
      </c>
      <c r="E3" s="6" t="s">
        <v>44</v>
      </c>
      <c r="F3" s="8" t="s">
        <v>45</v>
      </c>
      <c r="G3" s="7" t="s">
        <v>46</v>
      </c>
      <c r="H3" s="7" t="s">
        <v>47</v>
      </c>
    </row>
    <row r="4" ht="15.75" customHeight="1">
      <c r="A4" s="57"/>
      <c r="B4" s="71" t="s">
        <v>51</v>
      </c>
      <c r="C4" s="71" t="s">
        <v>48</v>
      </c>
      <c r="D4" s="72">
        <v>0.0</v>
      </c>
      <c r="E4" s="72">
        <v>14.0</v>
      </c>
      <c r="F4" s="72">
        <v>2.0</v>
      </c>
      <c r="G4" s="72">
        <v>1.0</v>
      </c>
      <c r="H4" s="73">
        <v>967.0</v>
      </c>
    </row>
    <row r="5" ht="15.75" customHeight="1">
      <c r="A5" s="61"/>
      <c r="B5" s="74" t="s">
        <v>51</v>
      </c>
      <c r="C5" s="74" t="s">
        <v>50</v>
      </c>
      <c r="D5" s="75">
        <v>0.0</v>
      </c>
      <c r="E5" s="75">
        <v>13.0</v>
      </c>
      <c r="F5" s="75">
        <v>4.0</v>
      </c>
      <c r="G5" s="75">
        <v>1.0</v>
      </c>
      <c r="H5" s="76">
        <v>728.0</v>
      </c>
    </row>
    <row r="6" ht="15.75" customHeight="1">
      <c r="A6" s="57"/>
      <c r="B6" s="74" t="s">
        <v>49</v>
      </c>
      <c r="C6" s="74" t="s">
        <v>49</v>
      </c>
      <c r="D6" s="75">
        <v>1.0</v>
      </c>
      <c r="E6" s="75">
        <v>8.0</v>
      </c>
      <c r="F6" s="75">
        <v>1.0</v>
      </c>
      <c r="G6" s="75">
        <v>1.0</v>
      </c>
      <c r="H6" s="76">
        <v>461.0</v>
      </c>
    </row>
    <row r="7" ht="15.75" customHeight="1">
      <c r="A7" s="57"/>
      <c r="B7" s="74" t="s">
        <v>50</v>
      </c>
      <c r="C7" s="74" t="s">
        <v>48</v>
      </c>
      <c r="D7" s="75">
        <v>0.0</v>
      </c>
      <c r="E7" s="75">
        <v>2.0</v>
      </c>
      <c r="F7" s="75">
        <v>4.0</v>
      </c>
      <c r="G7" s="75">
        <v>2.0</v>
      </c>
      <c r="H7" s="76">
        <v>536.0</v>
      </c>
    </row>
    <row r="8" ht="15.75" customHeight="1">
      <c r="A8" s="57"/>
      <c r="B8" s="74" t="s">
        <v>49</v>
      </c>
      <c r="C8" s="74" t="s">
        <v>49</v>
      </c>
      <c r="D8" s="75">
        <v>1.0</v>
      </c>
      <c r="E8" s="75">
        <v>8.0</v>
      </c>
      <c r="F8" s="75">
        <v>1.0</v>
      </c>
      <c r="G8" s="75">
        <v>1.0</v>
      </c>
      <c r="H8" s="76">
        <v>459.0</v>
      </c>
    </row>
    <row r="9" ht="15.75" customHeight="1">
      <c r="A9" s="57"/>
      <c r="B9" s="74" t="s">
        <v>51</v>
      </c>
      <c r="C9" s="74" t="s">
        <v>48</v>
      </c>
      <c r="D9" s="75">
        <v>0.0</v>
      </c>
      <c r="E9" s="75">
        <v>14.0</v>
      </c>
      <c r="F9" s="75">
        <v>2.0</v>
      </c>
      <c r="G9" s="75">
        <v>1.0</v>
      </c>
      <c r="H9" s="76">
        <v>619.0</v>
      </c>
    </row>
    <row r="10" ht="15.75" customHeight="1">
      <c r="A10" s="57"/>
      <c r="B10" s="74" t="s">
        <v>50</v>
      </c>
      <c r="C10" s="74" t="s">
        <v>48</v>
      </c>
      <c r="D10" s="75">
        <v>0.0</v>
      </c>
      <c r="E10" s="75">
        <v>2.0</v>
      </c>
      <c r="F10" s="75">
        <v>2.0</v>
      </c>
      <c r="G10" s="75">
        <v>1.0</v>
      </c>
      <c r="H10" s="76">
        <v>605.0</v>
      </c>
    </row>
    <row r="11" ht="15.75" customHeight="1">
      <c r="A11" s="57"/>
      <c r="B11" s="74" t="s">
        <v>50</v>
      </c>
      <c r="C11" s="74" t="s">
        <v>49</v>
      </c>
      <c r="D11" s="75">
        <v>0.0</v>
      </c>
      <c r="E11" s="75">
        <v>4.0</v>
      </c>
      <c r="F11" s="75">
        <v>1.0</v>
      </c>
      <c r="G11" s="75">
        <v>1.0</v>
      </c>
      <c r="H11" s="76">
        <v>635.0</v>
      </c>
    </row>
    <row r="12" ht="15.75" customHeight="1">
      <c r="A12" s="57"/>
      <c r="B12" s="74" t="s">
        <v>49</v>
      </c>
      <c r="C12" s="74" t="s">
        <v>49</v>
      </c>
      <c r="D12" s="75">
        <v>1.0</v>
      </c>
      <c r="E12" s="75">
        <v>8.0</v>
      </c>
      <c r="F12" s="75">
        <v>1.0</v>
      </c>
      <c r="G12" s="75">
        <v>1.0</v>
      </c>
      <c r="H12" s="76">
        <v>580.0</v>
      </c>
    </row>
    <row r="13" ht="15.75" customHeight="1">
      <c r="A13" s="57"/>
      <c r="B13" s="74" t="s">
        <v>51</v>
      </c>
      <c r="C13" s="74" t="s">
        <v>50</v>
      </c>
      <c r="D13" s="75">
        <v>0.0</v>
      </c>
      <c r="E13" s="75">
        <v>13.0</v>
      </c>
      <c r="F13" s="75">
        <v>1.0</v>
      </c>
      <c r="G13" s="75">
        <v>2.0</v>
      </c>
      <c r="H13" s="76">
        <v>619.0</v>
      </c>
    </row>
    <row r="14" ht="15.75" customHeight="1">
      <c r="A14" s="57"/>
      <c r="B14" s="74" t="s">
        <v>49</v>
      </c>
      <c r="C14" s="74" t="s">
        <v>49</v>
      </c>
      <c r="D14" s="75">
        <v>1.0</v>
      </c>
      <c r="E14" s="75">
        <v>8.0</v>
      </c>
      <c r="F14" s="75">
        <v>1.0</v>
      </c>
      <c r="G14" s="75">
        <v>1.0</v>
      </c>
      <c r="H14" s="76">
        <v>573.0</v>
      </c>
    </row>
    <row r="15" ht="15.75" customHeight="1">
      <c r="A15" s="57"/>
      <c r="B15" s="74" t="s">
        <v>51</v>
      </c>
      <c r="C15" s="74" t="s">
        <v>50</v>
      </c>
      <c r="D15" s="75">
        <v>0.0</v>
      </c>
      <c r="E15" s="75">
        <v>13.0</v>
      </c>
      <c r="F15" s="75">
        <v>4.0</v>
      </c>
      <c r="G15" s="75">
        <v>1.0</v>
      </c>
      <c r="H15" s="76">
        <v>1352.0</v>
      </c>
    </row>
    <row r="16" ht="15.75" customHeight="1">
      <c r="A16" s="57"/>
      <c r="B16" s="74" t="s">
        <v>48</v>
      </c>
      <c r="C16" s="74" t="s">
        <v>51</v>
      </c>
      <c r="D16" s="75">
        <v>0.0</v>
      </c>
      <c r="E16" s="75">
        <v>11.0</v>
      </c>
      <c r="F16" s="75">
        <v>3.0</v>
      </c>
      <c r="G16" s="75">
        <v>1.0</v>
      </c>
      <c r="H16" s="76">
        <v>867.0</v>
      </c>
    </row>
    <row r="17" ht="15.75" customHeight="1">
      <c r="A17" s="57"/>
      <c r="B17" s="74" t="s">
        <v>48</v>
      </c>
      <c r="C17" s="74" t="s">
        <v>49</v>
      </c>
      <c r="D17" s="75">
        <v>0.0</v>
      </c>
      <c r="E17" s="75">
        <v>12.0</v>
      </c>
      <c r="F17" s="75">
        <v>1.0</v>
      </c>
      <c r="G17" s="75">
        <v>1.0</v>
      </c>
      <c r="H17" s="76">
        <v>644.0</v>
      </c>
    </row>
    <row r="18" ht="15.75" customHeight="1">
      <c r="A18" s="57"/>
      <c r="B18" s="74" t="s">
        <v>51</v>
      </c>
      <c r="C18" s="74" t="s">
        <v>50</v>
      </c>
      <c r="D18" s="75">
        <v>0.0</v>
      </c>
      <c r="E18" s="75">
        <v>13.0</v>
      </c>
      <c r="F18" s="75">
        <v>4.0</v>
      </c>
      <c r="G18" s="75">
        <v>1.0</v>
      </c>
      <c r="H18" s="76">
        <v>406.0</v>
      </c>
    </row>
    <row r="19" ht="15.75" customHeight="1">
      <c r="A19" s="57"/>
      <c r="B19" s="74" t="s">
        <v>48</v>
      </c>
      <c r="C19" s="74" t="s">
        <v>48</v>
      </c>
      <c r="D19" s="75">
        <v>1.0</v>
      </c>
      <c r="E19" s="75">
        <v>10.0</v>
      </c>
      <c r="F19" s="75">
        <v>2.0</v>
      </c>
      <c r="G19" s="75">
        <v>1.0</v>
      </c>
      <c r="H19" s="76">
        <v>534.0</v>
      </c>
    </row>
    <row r="20" ht="15.75" customHeight="1">
      <c r="A20" s="57"/>
      <c r="B20" s="74" t="s">
        <v>48</v>
      </c>
      <c r="C20" s="74" t="s">
        <v>50</v>
      </c>
      <c r="D20" s="75">
        <v>0.0</v>
      </c>
      <c r="E20" s="75">
        <v>9.0</v>
      </c>
      <c r="F20" s="75">
        <v>4.0</v>
      </c>
      <c r="G20" s="75">
        <v>1.0</v>
      </c>
      <c r="H20" s="76">
        <v>480.0</v>
      </c>
    </row>
    <row r="21" ht="15.75" customHeight="1">
      <c r="A21" s="57"/>
      <c r="B21" s="74" t="s">
        <v>48</v>
      </c>
      <c r="C21" s="74" t="s">
        <v>50</v>
      </c>
      <c r="D21" s="75">
        <v>0.0</v>
      </c>
      <c r="E21" s="75">
        <v>9.0</v>
      </c>
      <c r="F21" s="75">
        <v>4.0</v>
      </c>
      <c r="G21" s="75">
        <v>1.0</v>
      </c>
      <c r="H21" s="76">
        <v>538.0</v>
      </c>
    </row>
    <row r="22" ht="15.75" customHeight="1">
      <c r="A22" s="57"/>
      <c r="B22" s="74" t="s">
        <v>50</v>
      </c>
      <c r="C22" s="74" t="s">
        <v>48</v>
      </c>
      <c r="D22" s="75">
        <v>0.0</v>
      </c>
      <c r="E22" s="75">
        <v>2.0</v>
      </c>
      <c r="F22" s="75">
        <v>2.0</v>
      </c>
      <c r="G22" s="75">
        <v>1.0</v>
      </c>
      <c r="H22" s="76">
        <v>694.0</v>
      </c>
    </row>
    <row r="23" ht="15.75" customHeight="1">
      <c r="A23" s="57"/>
      <c r="B23" s="74" t="s">
        <v>49</v>
      </c>
      <c r="C23" s="74" t="s">
        <v>50</v>
      </c>
      <c r="D23" s="75">
        <v>0.0</v>
      </c>
      <c r="E23" s="75">
        <v>5.0</v>
      </c>
      <c r="F23" s="75">
        <v>4.0</v>
      </c>
      <c r="G23" s="75">
        <v>1.0</v>
      </c>
      <c r="H23" s="76">
        <v>658.0</v>
      </c>
    </row>
    <row r="24" ht="15.75" customHeight="1">
      <c r="A24" s="57"/>
      <c r="B24" s="74" t="s">
        <v>51</v>
      </c>
      <c r="C24" s="74" t="s">
        <v>49</v>
      </c>
      <c r="D24" s="75">
        <v>0.0</v>
      </c>
      <c r="E24" s="75">
        <v>16.0</v>
      </c>
      <c r="F24" s="75">
        <v>1.0</v>
      </c>
      <c r="G24" s="75">
        <v>1.0</v>
      </c>
      <c r="H24" s="76">
        <v>386.0</v>
      </c>
    </row>
    <row r="25" ht="15.75" customHeight="1">
      <c r="A25" s="57"/>
      <c r="B25" s="74" t="s">
        <v>50</v>
      </c>
      <c r="C25" s="74" t="s">
        <v>49</v>
      </c>
      <c r="D25" s="75">
        <v>0.0</v>
      </c>
      <c r="E25" s="75">
        <v>4.0</v>
      </c>
      <c r="F25" s="75">
        <v>1.0</v>
      </c>
      <c r="G25" s="75">
        <v>1.0</v>
      </c>
      <c r="H25" s="76">
        <v>779.0</v>
      </c>
    </row>
    <row r="26" ht="15.75" customHeight="1">
      <c r="A26" s="57"/>
      <c r="B26" s="74" t="s">
        <v>49</v>
      </c>
      <c r="C26" s="74" t="s">
        <v>51</v>
      </c>
      <c r="D26" s="75">
        <v>0.0</v>
      </c>
      <c r="E26" s="75">
        <v>7.0</v>
      </c>
      <c r="F26" s="75">
        <v>3.0</v>
      </c>
      <c r="G26" s="75">
        <v>1.0</v>
      </c>
      <c r="H26" s="76">
        <v>774.0</v>
      </c>
    </row>
    <row r="27" ht="15.75" customHeight="1">
      <c r="A27" s="57"/>
      <c r="B27" s="74" t="s">
        <v>48</v>
      </c>
      <c r="C27" s="74" t="s">
        <v>51</v>
      </c>
      <c r="D27" s="75">
        <v>0.0</v>
      </c>
      <c r="E27" s="75">
        <v>11.0</v>
      </c>
      <c r="F27" s="75">
        <v>3.0</v>
      </c>
      <c r="G27" s="75">
        <v>1.0</v>
      </c>
      <c r="H27" s="76">
        <v>674.0</v>
      </c>
    </row>
    <row r="28" ht="15.75" customHeight="1">
      <c r="A28" s="57"/>
      <c r="B28" s="74" t="s">
        <v>51</v>
      </c>
      <c r="C28" s="74" t="s">
        <v>49</v>
      </c>
      <c r="D28" s="75">
        <v>0.0</v>
      </c>
      <c r="E28" s="75">
        <v>16.0</v>
      </c>
      <c r="F28" s="75">
        <v>3.0</v>
      </c>
      <c r="G28" s="75">
        <v>2.0</v>
      </c>
      <c r="H28" s="76">
        <v>544.0</v>
      </c>
    </row>
    <row r="29" ht="15.75" customHeight="1">
      <c r="A29" s="57"/>
      <c r="B29" s="74" t="s">
        <v>49</v>
      </c>
      <c r="C29" s="74" t="s">
        <v>49</v>
      </c>
      <c r="D29" s="75">
        <v>1.0</v>
      </c>
      <c r="E29" s="75">
        <v>8.0</v>
      </c>
      <c r="F29" s="75">
        <v>1.0</v>
      </c>
      <c r="G29" s="75">
        <v>1.0</v>
      </c>
      <c r="H29" s="76">
        <v>587.0</v>
      </c>
    </row>
    <row r="30" ht="15.75" customHeight="1">
      <c r="A30" s="57"/>
      <c r="B30" s="74" t="s">
        <v>49</v>
      </c>
      <c r="C30" s="74" t="s">
        <v>50</v>
      </c>
      <c r="D30" s="75">
        <v>0.0</v>
      </c>
      <c r="E30" s="75">
        <v>5.0</v>
      </c>
      <c r="F30" s="75">
        <v>4.0</v>
      </c>
      <c r="G30" s="75">
        <v>1.0</v>
      </c>
      <c r="H30" s="76">
        <v>650.0</v>
      </c>
    </row>
    <row r="31" ht="15.75" customHeight="1">
      <c r="A31" s="57"/>
      <c r="B31" s="74" t="s">
        <v>48</v>
      </c>
      <c r="C31" s="74" t="s">
        <v>50</v>
      </c>
      <c r="D31" s="75">
        <v>0.0</v>
      </c>
      <c r="E31" s="75">
        <v>9.0</v>
      </c>
      <c r="F31" s="75">
        <v>4.0</v>
      </c>
      <c r="G31" s="75">
        <v>1.0</v>
      </c>
      <c r="H31" s="76">
        <v>540.0</v>
      </c>
    </row>
    <row r="32" ht="15.75" customHeight="1">
      <c r="A32" s="57"/>
      <c r="B32" s="74" t="s">
        <v>50</v>
      </c>
      <c r="C32" s="74" t="s">
        <v>50</v>
      </c>
      <c r="D32" s="75">
        <v>1.0</v>
      </c>
      <c r="E32" s="75">
        <v>1.0</v>
      </c>
      <c r="F32" s="75">
        <v>4.0</v>
      </c>
      <c r="G32" s="75">
        <v>1.0</v>
      </c>
      <c r="H32" s="76">
        <v>414.0</v>
      </c>
    </row>
    <row r="33" ht="15.75" customHeight="1">
      <c r="A33" s="57"/>
      <c r="B33" s="74" t="s">
        <v>51</v>
      </c>
      <c r="C33" s="74" t="s">
        <v>49</v>
      </c>
      <c r="D33" s="75">
        <v>0.0</v>
      </c>
      <c r="E33" s="75">
        <v>16.0</v>
      </c>
      <c r="F33" s="75">
        <v>1.0</v>
      </c>
      <c r="G33" s="75">
        <v>1.0</v>
      </c>
      <c r="H33" s="76">
        <v>628.0</v>
      </c>
    </row>
    <row r="34" ht="15.75" customHeight="1">
      <c r="A34" s="57"/>
      <c r="B34" s="74" t="s">
        <v>50</v>
      </c>
      <c r="C34" s="74" t="s">
        <v>50</v>
      </c>
      <c r="D34" s="75">
        <v>1.0</v>
      </c>
      <c r="E34" s="75">
        <v>1.0</v>
      </c>
      <c r="F34" s="75">
        <v>4.0</v>
      </c>
      <c r="G34" s="75">
        <v>1.0</v>
      </c>
      <c r="H34" s="76">
        <v>532.0</v>
      </c>
    </row>
    <row r="35" ht="15.75" customHeight="1">
      <c r="A35" s="57"/>
      <c r="B35" s="74" t="s">
        <v>48</v>
      </c>
      <c r="C35" s="74" t="s">
        <v>48</v>
      </c>
      <c r="D35" s="75">
        <v>1.0</v>
      </c>
      <c r="E35" s="75">
        <v>10.0</v>
      </c>
      <c r="F35" s="75">
        <v>2.0</v>
      </c>
      <c r="G35" s="75">
        <v>1.0</v>
      </c>
      <c r="H35" s="76">
        <v>528.0</v>
      </c>
    </row>
    <row r="36" ht="15.75" customHeight="1">
      <c r="A36" s="57"/>
      <c r="B36" s="74" t="s">
        <v>51</v>
      </c>
      <c r="C36" s="74" t="s">
        <v>48</v>
      </c>
      <c r="D36" s="75">
        <v>0.0</v>
      </c>
      <c r="E36" s="75">
        <v>14.0</v>
      </c>
      <c r="F36" s="75">
        <v>2.0</v>
      </c>
      <c r="G36" s="75">
        <v>1.0</v>
      </c>
      <c r="H36" s="76">
        <v>683.0</v>
      </c>
    </row>
    <row r="37" ht="15.75" customHeight="1">
      <c r="A37" s="57"/>
      <c r="B37" s="74" t="s">
        <v>48</v>
      </c>
      <c r="C37" s="74" t="s">
        <v>48</v>
      </c>
      <c r="D37" s="75">
        <v>1.0</v>
      </c>
      <c r="E37" s="75">
        <v>10.0</v>
      </c>
      <c r="F37" s="75">
        <v>2.0</v>
      </c>
      <c r="G37" s="75">
        <v>1.0</v>
      </c>
      <c r="H37" s="76">
        <v>440.0</v>
      </c>
    </row>
    <row r="38" ht="15.75" customHeight="1">
      <c r="A38" s="57"/>
      <c r="B38" s="74" t="s">
        <v>51</v>
      </c>
      <c r="C38" s="74" t="s">
        <v>49</v>
      </c>
      <c r="D38" s="75">
        <v>0.0</v>
      </c>
      <c r="E38" s="75">
        <v>16.0</v>
      </c>
      <c r="F38" s="75">
        <v>2.0</v>
      </c>
      <c r="G38" s="75">
        <v>2.0</v>
      </c>
      <c r="H38" s="76">
        <v>1038.0</v>
      </c>
    </row>
    <row r="39" ht="15.75" customHeight="1">
      <c r="A39" s="57"/>
      <c r="B39" s="74" t="s">
        <v>51</v>
      </c>
      <c r="C39" s="74" t="s">
        <v>50</v>
      </c>
      <c r="D39" s="75">
        <v>0.0</v>
      </c>
      <c r="E39" s="75">
        <v>13.0</v>
      </c>
      <c r="F39" s="75">
        <v>4.0</v>
      </c>
      <c r="G39" s="75">
        <v>1.0</v>
      </c>
      <c r="H39" s="76">
        <v>816.0</v>
      </c>
    </row>
    <row r="40" ht="15.75" customHeight="1">
      <c r="A40" s="57"/>
      <c r="B40" s="74" t="s">
        <v>48</v>
      </c>
      <c r="C40" s="74" t="s">
        <v>51</v>
      </c>
      <c r="D40" s="75">
        <v>0.0</v>
      </c>
      <c r="E40" s="75">
        <v>11.0</v>
      </c>
      <c r="F40" s="75">
        <v>2.0</v>
      </c>
      <c r="G40" s="75">
        <v>2.0</v>
      </c>
      <c r="H40" s="76">
        <v>542.0</v>
      </c>
    </row>
    <row r="41" ht="15.75" customHeight="1">
      <c r="A41" s="57"/>
      <c r="B41" s="74" t="s">
        <v>50</v>
      </c>
      <c r="C41" s="74" t="s">
        <v>50</v>
      </c>
      <c r="D41" s="75">
        <v>1.0</v>
      </c>
      <c r="E41" s="75">
        <v>1.0</v>
      </c>
      <c r="F41" s="75">
        <v>4.0</v>
      </c>
      <c r="G41" s="75">
        <v>1.0</v>
      </c>
      <c r="H41" s="76">
        <v>557.0</v>
      </c>
    </row>
    <row r="42" ht="15.75" customHeight="1">
      <c r="A42" s="57"/>
      <c r="B42" s="74" t="s">
        <v>50</v>
      </c>
      <c r="C42" s="74" t="s">
        <v>50</v>
      </c>
      <c r="D42" s="75">
        <v>1.0</v>
      </c>
      <c r="E42" s="75">
        <v>1.0</v>
      </c>
      <c r="F42" s="75">
        <v>4.0</v>
      </c>
      <c r="G42" s="75">
        <v>1.0</v>
      </c>
      <c r="H42" s="76">
        <v>596.0</v>
      </c>
    </row>
    <row r="43" ht="15.75" customHeight="1">
      <c r="A43" s="57"/>
      <c r="B43" s="77" t="s">
        <v>51</v>
      </c>
      <c r="C43" s="77" t="s">
        <v>51</v>
      </c>
      <c r="D43" s="78">
        <v>1.0</v>
      </c>
      <c r="E43" s="79">
        <v>15.0</v>
      </c>
      <c r="F43" s="79">
        <v>3.0</v>
      </c>
      <c r="G43" s="79">
        <v>1.0</v>
      </c>
      <c r="H43" s="80">
        <v>497.0</v>
      </c>
    </row>
    <row r="44" ht="15.75" customHeight="1"/>
    <row r="45" ht="15.75" customHeight="1">
      <c r="B45" s="28" t="s">
        <v>26</v>
      </c>
      <c r="C45" s="28" t="s">
        <v>23</v>
      </c>
      <c r="D45" s="28" t="s">
        <v>16</v>
      </c>
      <c r="E45" s="28" t="s">
        <v>17</v>
      </c>
      <c r="F45" s="28" t="s">
        <v>18</v>
      </c>
      <c r="G45" s="28" t="s">
        <v>27</v>
      </c>
      <c r="H45" s="29" t="s">
        <v>52</v>
      </c>
      <c r="I45" s="69" t="s">
        <v>19</v>
      </c>
    </row>
    <row r="46" ht="15.75" customHeight="1">
      <c r="A46" s="30" t="s">
        <v>21</v>
      </c>
      <c r="B46" s="31">
        <f>countif(D4:D43, "0")</f>
        <v>27</v>
      </c>
      <c r="C46" s="31">
        <f>sumifs(H4:H43, D4:D43, "0")/B46</f>
        <v>681.5555556</v>
      </c>
      <c r="D46" s="31">
        <f t="array" ref="D46">median(if($D$4:$D$43=0, $H$4:$H$43))</f>
        <v>644</v>
      </c>
      <c r="E46" s="31">
        <f>minifs($H$4:$H$43, $D$4:$D$43,"0",$D$4:$D$43,"0")</f>
        <v>386</v>
      </c>
      <c r="F46" s="31">
        <f>maxifs($H$4:$H$43, $D$4:$D$43,"0",$D$4:$D$43,"0")</f>
        <v>1352</v>
      </c>
      <c r="G46" s="31">
        <f>(B46-H46)/B46*100</f>
        <v>18.51851852</v>
      </c>
      <c r="H46" s="32">
        <f>countifs(D4:D43,"0", G4:G43, "1")</f>
        <v>22</v>
      </c>
      <c r="I46" s="18">
        <f t="array" ref="I46">stdev(if(D4:D43=0, H4:H43))</f>
        <v>201.601918</v>
      </c>
    </row>
    <row r="47" ht="15.75" customHeight="1">
      <c r="A47" s="30" t="s">
        <v>20</v>
      </c>
      <c r="B47" s="31">
        <f>countif(D4:D43, "1")</f>
        <v>13</v>
      </c>
      <c r="C47" s="31">
        <f>sumifs(H4:H43, D4:D43, "1")/B47</f>
        <v>519.8461538</v>
      </c>
      <c r="D47" s="31">
        <f t="array" ref="D47">median(if($D$4:$D$43=1, $H$4:$H$43))</f>
        <v>532</v>
      </c>
      <c r="E47" s="31">
        <f>minifs($H$4:$H$43, $D$4:$D$43,"1",$D$4:$D$43,"1")</f>
        <v>414</v>
      </c>
      <c r="F47" s="31">
        <f>maxifs($H$4:$H$43, $D$4:$D$43,"1",$D$4:$D$43,"1")</f>
        <v>596</v>
      </c>
      <c r="G47" s="31">
        <f>(B47-H47)/B47</f>
        <v>0</v>
      </c>
      <c r="H47" s="32">
        <f>countifs(D4:D43,"1", G4:G43, "1")</f>
        <v>13</v>
      </c>
      <c r="I47" s="18">
        <f t="array" ref="I47">stdev(if(D4:D43=1, H4:H43))</f>
        <v>60.42467233</v>
      </c>
    </row>
    <row r="48" ht="15.75" customHeight="1"/>
    <row r="49" ht="15.75" customHeight="1"/>
    <row r="50" ht="15.75" customHeight="1"/>
    <row r="51" ht="15.75" customHeight="1">
      <c r="B51" s="9"/>
      <c r="C51" s="9"/>
      <c r="D51" s="9"/>
      <c r="E51" s="9"/>
      <c r="F51" s="9"/>
      <c r="G51" s="9"/>
      <c r="H51" s="9"/>
    </row>
    <row r="52" ht="15.75" customHeight="1">
      <c r="B52" s="9"/>
      <c r="C52" s="9"/>
      <c r="D52" s="9"/>
      <c r="E52" s="9"/>
      <c r="F52" s="9"/>
      <c r="G52" s="9"/>
      <c r="H52" s="9"/>
    </row>
    <row r="53" ht="15.75" customHeight="1">
      <c r="B53" s="9"/>
      <c r="C53" s="9"/>
      <c r="D53" s="9"/>
      <c r="E53" s="9"/>
      <c r="F53" s="9"/>
      <c r="G53" s="9"/>
      <c r="H53" s="9"/>
    </row>
    <row r="54" ht="15.75" customHeight="1">
      <c r="B54" s="9"/>
      <c r="C54" s="9"/>
      <c r="D54" s="9"/>
      <c r="E54" s="9"/>
      <c r="F54" s="9"/>
      <c r="G54" s="9"/>
      <c r="H54" s="9"/>
    </row>
    <row r="55" ht="15.75" customHeight="1">
      <c r="B55" s="9"/>
      <c r="C55" s="9"/>
      <c r="D55" s="9"/>
      <c r="E55" s="9"/>
      <c r="F55" s="9"/>
      <c r="G55" s="9"/>
      <c r="H55" s="9"/>
    </row>
    <row r="56" ht="15.75" customHeight="1">
      <c r="B56" s="9"/>
      <c r="C56" s="9"/>
      <c r="D56" s="9"/>
      <c r="E56" s="9"/>
      <c r="F56" s="9"/>
      <c r="G56" s="9"/>
      <c r="H56" s="9"/>
    </row>
    <row r="57" ht="15.75" customHeight="1">
      <c r="B57" s="9"/>
      <c r="C57" s="9"/>
      <c r="D57" s="9"/>
      <c r="E57" s="9"/>
      <c r="F57" s="9"/>
      <c r="G57" s="9"/>
      <c r="H57" s="9"/>
    </row>
    <row r="58" ht="15.75" customHeight="1">
      <c r="B58" s="9"/>
      <c r="C58" s="9"/>
      <c r="D58" s="9"/>
      <c r="E58" s="9"/>
      <c r="F58" s="9"/>
      <c r="G58" s="9"/>
      <c r="H58" s="9"/>
    </row>
    <row r="59" ht="15.75" customHeight="1">
      <c r="B59" s="9"/>
      <c r="C59" s="9"/>
      <c r="D59" s="9"/>
      <c r="E59" s="9"/>
      <c r="F59" s="9"/>
      <c r="G59" s="9"/>
      <c r="H59" s="9"/>
    </row>
    <row r="60" ht="15.75" customHeight="1">
      <c r="B60" s="9"/>
      <c r="C60" s="9"/>
      <c r="D60" s="9"/>
      <c r="E60" s="9"/>
      <c r="F60" s="9"/>
      <c r="G60" s="9"/>
      <c r="H60" s="9"/>
    </row>
    <row r="61" ht="15.75" customHeight="1">
      <c r="B61" s="9"/>
      <c r="C61" s="9"/>
      <c r="D61" s="9"/>
      <c r="E61" s="9"/>
      <c r="F61" s="9"/>
      <c r="G61" s="9"/>
      <c r="H61" s="9"/>
    </row>
    <row r="62" ht="15.75" customHeight="1">
      <c r="B62" s="9"/>
      <c r="C62" s="9"/>
      <c r="D62" s="9"/>
      <c r="E62" s="9"/>
      <c r="F62" s="9"/>
      <c r="G62" s="9"/>
      <c r="H62" s="9"/>
    </row>
    <row r="63" ht="15.75" customHeight="1">
      <c r="B63" s="9"/>
      <c r="C63" s="9"/>
      <c r="D63" s="9"/>
      <c r="E63" s="9"/>
      <c r="F63" s="9"/>
      <c r="G63" s="9"/>
      <c r="H63" s="9"/>
    </row>
    <row r="64" ht="15.75" customHeight="1">
      <c r="B64" s="9"/>
      <c r="C64" s="9"/>
      <c r="D64" s="9"/>
      <c r="E64" s="9"/>
      <c r="F64" s="9"/>
      <c r="G64" s="9"/>
      <c r="H64" s="9"/>
    </row>
    <row r="65" ht="15.75" customHeight="1">
      <c r="B65" s="9"/>
      <c r="C65" s="9"/>
      <c r="D65" s="9"/>
      <c r="E65" s="9"/>
      <c r="F65" s="9"/>
      <c r="G65" s="9"/>
      <c r="H65" s="9"/>
    </row>
    <row r="66" ht="15.75" customHeight="1">
      <c r="B66" s="9"/>
      <c r="C66" s="9"/>
      <c r="D66" s="9"/>
      <c r="E66" s="9"/>
      <c r="F66" s="9"/>
      <c r="G66" s="9"/>
      <c r="H66" s="9"/>
    </row>
    <row r="67" ht="15.75" customHeight="1">
      <c r="B67" s="9"/>
      <c r="C67" s="9"/>
      <c r="D67" s="9"/>
      <c r="E67" s="9"/>
      <c r="F67" s="9"/>
      <c r="G67" s="9"/>
      <c r="H67" s="9"/>
    </row>
    <row r="68" ht="15.75" customHeight="1">
      <c r="B68" s="9"/>
      <c r="C68" s="9"/>
      <c r="D68" s="9"/>
      <c r="E68" s="9"/>
      <c r="F68" s="9"/>
      <c r="G68" s="9"/>
      <c r="H68" s="9"/>
    </row>
    <row r="69" ht="15.75" customHeight="1">
      <c r="B69" s="9"/>
      <c r="C69" s="9"/>
      <c r="D69" s="9"/>
      <c r="E69" s="9"/>
      <c r="F69" s="9"/>
      <c r="G69" s="9"/>
      <c r="H69" s="9"/>
    </row>
    <row r="70" ht="15.75" customHeight="1">
      <c r="B70" s="9"/>
      <c r="C70" s="9"/>
      <c r="D70" s="9"/>
      <c r="E70" s="9"/>
      <c r="F70" s="9"/>
      <c r="G70" s="9"/>
      <c r="H70" s="9"/>
    </row>
    <row r="71" ht="15.75" customHeight="1">
      <c r="B71" s="9"/>
      <c r="C71" s="9"/>
      <c r="D71" s="9"/>
      <c r="E71" s="9"/>
      <c r="F71" s="9"/>
      <c r="G71" s="9"/>
      <c r="H71" s="9"/>
    </row>
    <row r="72" ht="15.75" customHeight="1">
      <c r="B72" s="9"/>
      <c r="C72" s="9"/>
      <c r="D72" s="9"/>
      <c r="E72" s="9"/>
      <c r="F72" s="9"/>
      <c r="G72" s="9"/>
      <c r="H72" s="9"/>
    </row>
    <row r="73" ht="15.75" customHeight="1">
      <c r="B73" s="9"/>
      <c r="C73" s="9"/>
      <c r="D73" s="9"/>
      <c r="E73" s="9"/>
      <c r="F73" s="9"/>
      <c r="G73" s="9"/>
      <c r="H73" s="9"/>
    </row>
    <row r="74" ht="15.75" customHeight="1">
      <c r="B74" s="9"/>
      <c r="C74" s="9"/>
      <c r="D74" s="9"/>
      <c r="E74" s="9"/>
      <c r="F74" s="9"/>
      <c r="G74" s="9"/>
      <c r="H74" s="9"/>
    </row>
    <row r="75" ht="15.75" customHeight="1">
      <c r="B75" s="9"/>
      <c r="C75" s="9"/>
      <c r="D75" s="9"/>
      <c r="E75" s="9"/>
      <c r="F75" s="9"/>
      <c r="G75" s="9"/>
      <c r="H75" s="9"/>
    </row>
    <row r="76" ht="15.75" customHeight="1">
      <c r="B76" s="9"/>
      <c r="C76" s="9"/>
      <c r="D76" s="9"/>
      <c r="E76" s="9"/>
      <c r="F76" s="9"/>
      <c r="G76" s="9"/>
      <c r="H76" s="9"/>
    </row>
    <row r="77" ht="15.75" customHeight="1">
      <c r="B77" s="9"/>
      <c r="C77" s="9"/>
      <c r="D77" s="9"/>
      <c r="E77" s="9"/>
      <c r="F77" s="9"/>
      <c r="G77" s="9"/>
      <c r="H77" s="9"/>
    </row>
    <row r="78" ht="15.75" customHeight="1">
      <c r="B78" s="9"/>
      <c r="C78" s="9"/>
      <c r="D78" s="9"/>
      <c r="E78" s="9"/>
      <c r="F78" s="9"/>
      <c r="G78" s="9"/>
      <c r="H78" s="9"/>
    </row>
    <row r="79" ht="15.75" customHeight="1">
      <c r="B79" s="9"/>
      <c r="C79" s="9"/>
      <c r="D79" s="9"/>
      <c r="E79" s="9"/>
      <c r="F79" s="9"/>
      <c r="G79" s="9"/>
      <c r="H79" s="9"/>
    </row>
    <row r="80" ht="15.75" customHeight="1">
      <c r="B80" s="9"/>
      <c r="C80" s="9"/>
      <c r="D80" s="9"/>
      <c r="E80" s="9"/>
      <c r="F80" s="9"/>
      <c r="G80" s="9"/>
      <c r="H80" s="9"/>
    </row>
    <row r="81" ht="15.75" customHeight="1">
      <c r="B81" s="9"/>
      <c r="C81" s="9"/>
      <c r="D81" s="9"/>
      <c r="E81" s="9"/>
      <c r="F81" s="9"/>
      <c r="G81" s="9"/>
      <c r="H81" s="9"/>
    </row>
    <row r="82" ht="15.75" customHeight="1">
      <c r="B82" s="9"/>
      <c r="C82" s="9"/>
      <c r="D82" s="9"/>
      <c r="E82" s="9"/>
      <c r="F82" s="9"/>
      <c r="G82" s="9"/>
      <c r="H82" s="9"/>
    </row>
    <row r="83" ht="15.75" customHeight="1">
      <c r="B83" s="9"/>
      <c r="C83" s="9"/>
      <c r="D83" s="9"/>
      <c r="E83" s="9"/>
      <c r="F83" s="9"/>
      <c r="G83" s="9"/>
      <c r="H83" s="9"/>
    </row>
    <row r="84" ht="15.75" customHeight="1">
      <c r="B84" s="9"/>
      <c r="C84" s="9"/>
      <c r="D84" s="9"/>
      <c r="E84" s="9"/>
      <c r="F84" s="9"/>
      <c r="G84" s="9"/>
      <c r="H84" s="9"/>
    </row>
    <row r="85" ht="15.75" customHeight="1">
      <c r="B85" s="9"/>
      <c r="C85" s="9"/>
      <c r="D85" s="9"/>
      <c r="E85" s="9"/>
      <c r="F85" s="9"/>
      <c r="G85" s="9"/>
      <c r="H85" s="9"/>
    </row>
    <row r="86" ht="15.75" customHeight="1">
      <c r="B86" s="9"/>
      <c r="C86" s="9"/>
      <c r="D86" s="9"/>
      <c r="E86" s="9"/>
      <c r="F86" s="9"/>
      <c r="G86" s="9"/>
      <c r="H86" s="9"/>
    </row>
    <row r="87" ht="15.75" customHeight="1">
      <c r="B87" s="9"/>
      <c r="C87" s="9"/>
      <c r="D87" s="9"/>
      <c r="E87" s="9"/>
      <c r="F87" s="9"/>
      <c r="G87" s="9"/>
      <c r="H87" s="9"/>
    </row>
    <row r="88" ht="15.75" customHeight="1">
      <c r="B88" s="9"/>
      <c r="C88" s="9"/>
      <c r="D88" s="9"/>
      <c r="E88" s="9"/>
      <c r="F88" s="9"/>
      <c r="G88" s="9"/>
      <c r="H88" s="9"/>
    </row>
    <row r="89" ht="15.75" customHeight="1">
      <c r="B89" s="9"/>
      <c r="C89" s="9"/>
      <c r="D89" s="9"/>
      <c r="E89" s="9"/>
      <c r="F89" s="9"/>
      <c r="G89" s="9"/>
      <c r="H89" s="9"/>
    </row>
    <row r="90" ht="15.75" customHeight="1">
      <c r="B90" s="9"/>
      <c r="C90" s="9"/>
      <c r="D90" s="9"/>
      <c r="E90" s="9"/>
      <c r="F90" s="9"/>
      <c r="G90" s="9"/>
      <c r="H90" s="9"/>
    </row>
    <row r="91" ht="15.75" customHeight="1">
      <c r="C91" s="9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33" t="s">
        <v>24</v>
      </c>
      <c r="C2" s="3"/>
      <c r="D2" s="3"/>
      <c r="E2" s="3"/>
      <c r="F2" s="3"/>
      <c r="G2" s="3"/>
      <c r="H2" s="4"/>
    </row>
    <row r="3" ht="15.75" customHeight="1">
      <c r="B3" s="7" t="s">
        <v>41</v>
      </c>
      <c r="C3" s="7" t="s">
        <v>42</v>
      </c>
      <c r="D3" s="7" t="s">
        <v>43</v>
      </c>
      <c r="E3" s="6" t="s">
        <v>44</v>
      </c>
      <c r="F3" s="8" t="s">
        <v>45</v>
      </c>
      <c r="G3" s="7" t="s">
        <v>46</v>
      </c>
      <c r="H3" s="7" t="s">
        <v>47</v>
      </c>
    </row>
    <row r="4" ht="15.75" customHeight="1">
      <c r="A4" s="57"/>
      <c r="B4" s="71" t="s">
        <v>48</v>
      </c>
      <c r="C4" s="71" t="s">
        <v>48</v>
      </c>
      <c r="D4" s="72">
        <v>1.0</v>
      </c>
      <c r="E4" s="72">
        <v>10.0</v>
      </c>
      <c r="F4" s="72">
        <v>2.0</v>
      </c>
      <c r="G4" s="72">
        <v>1.0</v>
      </c>
      <c r="H4" s="73">
        <v>872.0</v>
      </c>
    </row>
    <row r="5" ht="15.75" customHeight="1">
      <c r="A5" s="61"/>
      <c r="B5" s="74" t="s">
        <v>50</v>
      </c>
      <c r="C5" s="74" t="s">
        <v>50</v>
      </c>
      <c r="D5" s="75">
        <v>1.0</v>
      </c>
      <c r="E5" s="75">
        <v>1.0</v>
      </c>
      <c r="F5" s="75">
        <v>4.0</v>
      </c>
      <c r="G5" s="75">
        <v>1.0</v>
      </c>
      <c r="H5" s="76">
        <v>603.0</v>
      </c>
    </row>
    <row r="6" ht="15.75" customHeight="1">
      <c r="A6" s="57"/>
      <c r="B6" s="74" t="s">
        <v>48</v>
      </c>
      <c r="C6" s="74" t="s">
        <v>50</v>
      </c>
      <c r="D6" s="75">
        <v>0.0</v>
      </c>
      <c r="E6" s="75">
        <v>9.0</v>
      </c>
      <c r="F6" s="75">
        <v>4.0</v>
      </c>
      <c r="G6" s="75">
        <v>1.0</v>
      </c>
      <c r="H6" s="76">
        <v>943.0</v>
      </c>
    </row>
    <row r="7" ht="15.75" customHeight="1">
      <c r="A7" s="57"/>
      <c r="B7" s="74" t="s">
        <v>51</v>
      </c>
      <c r="C7" s="74" t="s">
        <v>51</v>
      </c>
      <c r="D7" s="75">
        <v>1.0</v>
      </c>
      <c r="E7" s="75">
        <v>15.0</v>
      </c>
      <c r="F7" s="75">
        <v>3.0</v>
      </c>
      <c r="G7" s="75">
        <v>1.0</v>
      </c>
      <c r="H7" s="76">
        <v>491.0</v>
      </c>
    </row>
    <row r="8" ht="15.75" customHeight="1">
      <c r="A8" s="57"/>
      <c r="B8" s="74" t="s">
        <v>50</v>
      </c>
      <c r="C8" s="74" t="s">
        <v>51</v>
      </c>
      <c r="D8" s="75">
        <v>0.0</v>
      </c>
      <c r="E8" s="75">
        <v>3.0</v>
      </c>
      <c r="F8" s="75">
        <v>3.0</v>
      </c>
      <c r="G8" s="75">
        <v>1.0</v>
      </c>
      <c r="H8" s="76">
        <v>863.0</v>
      </c>
    </row>
    <row r="9" ht="15.75" customHeight="1">
      <c r="A9" s="57"/>
      <c r="B9" s="74" t="s">
        <v>50</v>
      </c>
      <c r="C9" s="74" t="s">
        <v>50</v>
      </c>
      <c r="D9" s="75">
        <v>1.0</v>
      </c>
      <c r="E9" s="75">
        <v>1.0</v>
      </c>
      <c r="F9" s="75">
        <v>4.0</v>
      </c>
      <c r="G9" s="75">
        <v>1.0</v>
      </c>
      <c r="H9" s="76">
        <v>620.0</v>
      </c>
    </row>
    <row r="10" ht="15.75" customHeight="1">
      <c r="A10" s="57"/>
      <c r="B10" s="74" t="s">
        <v>51</v>
      </c>
      <c r="C10" s="74" t="s">
        <v>48</v>
      </c>
      <c r="D10" s="75">
        <v>0.0</v>
      </c>
      <c r="E10" s="75">
        <v>14.0</v>
      </c>
      <c r="F10" s="75">
        <v>3.0</v>
      </c>
      <c r="G10" s="75">
        <v>2.0</v>
      </c>
      <c r="H10" s="76">
        <v>537.0</v>
      </c>
    </row>
    <row r="11" ht="15.75" customHeight="1">
      <c r="A11" s="57"/>
      <c r="B11" s="74" t="s">
        <v>50</v>
      </c>
      <c r="C11" s="74" t="s">
        <v>48</v>
      </c>
      <c r="D11" s="75">
        <v>0.0</v>
      </c>
      <c r="E11" s="75">
        <v>2.0</v>
      </c>
      <c r="F11" s="75">
        <v>2.0</v>
      </c>
      <c r="G11" s="75">
        <v>1.0</v>
      </c>
      <c r="H11" s="76">
        <v>799.0</v>
      </c>
    </row>
    <row r="12" ht="15.75" customHeight="1">
      <c r="A12" s="57"/>
      <c r="B12" s="74" t="s">
        <v>48</v>
      </c>
      <c r="C12" s="74" t="s">
        <v>50</v>
      </c>
      <c r="D12" s="75">
        <v>0.0</v>
      </c>
      <c r="E12" s="75">
        <v>9.0</v>
      </c>
      <c r="F12" s="75">
        <v>4.0</v>
      </c>
      <c r="G12" s="75">
        <v>1.0</v>
      </c>
      <c r="H12" s="76">
        <v>639.0</v>
      </c>
    </row>
    <row r="13" ht="15.75" customHeight="1">
      <c r="A13" s="57"/>
      <c r="B13" s="74" t="s">
        <v>51</v>
      </c>
      <c r="C13" s="74" t="s">
        <v>49</v>
      </c>
      <c r="D13" s="75">
        <v>0.0</v>
      </c>
      <c r="E13" s="75">
        <v>16.0</v>
      </c>
      <c r="F13" s="75">
        <v>1.0</v>
      </c>
      <c r="G13" s="75">
        <v>1.0</v>
      </c>
      <c r="H13" s="76">
        <v>741.0</v>
      </c>
    </row>
    <row r="14" ht="15.75" customHeight="1">
      <c r="A14" s="57"/>
      <c r="B14" s="74" t="s">
        <v>48</v>
      </c>
      <c r="C14" s="74" t="s">
        <v>51</v>
      </c>
      <c r="D14" s="75">
        <v>0.0</v>
      </c>
      <c r="E14" s="75">
        <v>11.0</v>
      </c>
      <c r="F14" s="75">
        <v>3.0</v>
      </c>
      <c r="G14" s="75">
        <v>1.0</v>
      </c>
      <c r="H14" s="76">
        <v>747.0</v>
      </c>
    </row>
    <row r="15" ht="15.75" customHeight="1">
      <c r="A15" s="57"/>
      <c r="B15" s="74" t="s">
        <v>51</v>
      </c>
      <c r="C15" s="74" t="s">
        <v>48</v>
      </c>
      <c r="D15" s="75">
        <v>0.0</v>
      </c>
      <c r="E15" s="75">
        <v>14.0</v>
      </c>
      <c r="F15" s="75">
        <v>2.0</v>
      </c>
      <c r="G15" s="75">
        <v>1.0</v>
      </c>
      <c r="H15" s="76">
        <v>620.0</v>
      </c>
    </row>
    <row r="16" ht="15.75" customHeight="1">
      <c r="A16" s="57"/>
      <c r="B16" s="74" t="s">
        <v>49</v>
      </c>
      <c r="C16" s="74" t="s">
        <v>51</v>
      </c>
      <c r="D16" s="75">
        <v>0.0</v>
      </c>
      <c r="E16" s="75">
        <v>7.0</v>
      </c>
      <c r="F16" s="75">
        <v>3.0</v>
      </c>
      <c r="G16" s="75">
        <v>1.0</v>
      </c>
      <c r="H16" s="76">
        <v>697.0</v>
      </c>
    </row>
    <row r="17" ht="15.75" customHeight="1">
      <c r="A17" s="57"/>
      <c r="B17" s="74" t="s">
        <v>48</v>
      </c>
      <c r="C17" s="74" t="s">
        <v>50</v>
      </c>
      <c r="D17" s="75">
        <v>0.0</v>
      </c>
      <c r="E17" s="75">
        <v>9.0</v>
      </c>
      <c r="F17" s="75">
        <v>4.0</v>
      </c>
      <c r="G17" s="75">
        <v>1.0</v>
      </c>
      <c r="H17" s="76">
        <v>811.0</v>
      </c>
    </row>
    <row r="18" ht="15.75" customHeight="1">
      <c r="A18" s="57"/>
      <c r="B18" s="74" t="s">
        <v>49</v>
      </c>
      <c r="C18" s="74" t="s">
        <v>49</v>
      </c>
      <c r="D18" s="75">
        <v>1.0</v>
      </c>
      <c r="E18" s="75">
        <v>8.0</v>
      </c>
      <c r="F18" s="75">
        <v>1.0</v>
      </c>
      <c r="G18" s="75">
        <v>1.0</v>
      </c>
      <c r="H18" s="76">
        <v>608.0</v>
      </c>
    </row>
    <row r="19" ht="15.75" customHeight="1">
      <c r="A19" s="57"/>
      <c r="B19" s="74" t="s">
        <v>48</v>
      </c>
      <c r="C19" s="74" t="s">
        <v>50</v>
      </c>
      <c r="D19" s="75">
        <v>0.0</v>
      </c>
      <c r="E19" s="75">
        <v>9.0</v>
      </c>
      <c r="F19" s="75">
        <v>4.0</v>
      </c>
      <c r="G19" s="75">
        <v>1.0</v>
      </c>
      <c r="H19" s="76">
        <v>661.0</v>
      </c>
    </row>
    <row r="20" ht="15.75" customHeight="1">
      <c r="A20" s="57"/>
      <c r="B20" s="74" t="s">
        <v>48</v>
      </c>
      <c r="C20" s="74" t="s">
        <v>48</v>
      </c>
      <c r="D20" s="75">
        <v>1.0</v>
      </c>
      <c r="E20" s="75">
        <v>10.0</v>
      </c>
      <c r="F20" s="75">
        <v>2.0</v>
      </c>
      <c r="G20" s="75">
        <v>1.0</v>
      </c>
      <c r="H20" s="76">
        <v>499.0</v>
      </c>
    </row>
    <row r="21" ht="15.75" customHeight="1">
      <c r="A21" s="57"/>
      <c r="B21" s="74" t="s">
        <v>49</v>
      </c>
      <c r="C21" s="74" t="s">
        <v>48</v>
      </c>
      <c r="D21" s="75">
        <v>0.0</v>
      </c>
      <c r="E21" s="75">
        <v>6.0</v>
      </c>
      <c r="F21" s="75">
        <v>2.0</v>
      </c>
      <c r="G21" s="75">
        <v>1.0</v>
      </c>
      <c r="H21" s="76">
        <v>676.0</v>
      </c>
    </row>
    <row r="22" ht="15.75" customHeight="1">
      <c r="A22" s="57"/>
      <c r="B22" s="74" t="s">
        <v>50</v>
      </c>
      <c r="C22" s="74" t="s">
        <v>48</v>
      </c>
      <c r="D22" s="75">
        <v>0.0</v>
      </c>
      <c r="E22" s="75">
        <v>2.0</v>
      </c>
      <c r="F22" s="75">
        <v>2.0</v>
      </c>
      <c r="G22" s="75">
        <v>1.0</v>
      </c>
      <c r="H22" s="76">
        <v>727.0</v>
      </c>
    </row>
    <row r="23" ht="15.75" customHeight="1">
      <c r="A23" s="57"/>
      <c r="B23" s="74" t="s">
        <v>51</v>
      </c>
      <c r="C23" s="74" t="s">
        <v>51</v>
      </c>
      <c r="D23" s="75">
        <v>1.0</v>
      </c>
      <c r="E23" s="75">
        <v>15.0</v>
      </c>
      <c r="F23" s="75">
        <v>3.0</v>
      </c>
      <c r="G23" s="75">
        <v>1.0</v>
      </c>
      <c r="H23" s="76">
        <v>511.0</v>
      </c>
    </row>
    <row r="24" ht="15.75" customHeight="1">
      <c r="A24" s="57"/>
      <c r="B24" s="74" t="s">
        <v>51</v>
      </c>
      <c r="C24" s="74" t="s">
        <v>48</v>
      </c>
      <c r="D24" s="75">
        <v>0.0</v>
      </c>
      <c r="E24" s="75">
        <v>14.0</v>
      </c>
      <c r="F24" s="75">
        <v>2.0</v>
      </c>
      <c r="G24" s="75">
        <v>1.0</v>
      </c>
      <c r="H24" s="76">
        <v>903.0</v>
      </c>
    </row>
    <row r="25" ht="15.75" customHeight="1">
      <c r="A25" s="57"/>
      <c r="B25" s="74" t="s">
        <v>49</v>
      </c>
      <c r="C25" s="74" t="s">
        <v>48</v>
      </c>
      <c r="D25" s="75">
        <v>0.0</v>
      </c>
      <c r="E25" s="75">
        <v>6.0</v>
      </c>
      <c r="F25" s="75">
        <v>2.0</v>
      </c>
      <c r="G25" s="75">
        <v>1.0</v>
      </c>
      <c r="H25" s="76">
        <v>607.0</v>
      </c>
    </row>
    <row r="26" ht="15.75" customHeight="1">
      <c r="A26" s="57"/>
      <c r="B26" s="74" t="s">
        <v>48</v>
      </c>
      <c r="C26" s="74" t="s">
        <v>49</v>
      </c>
      <c r="D26" s="75">
        <v>0.0</v>
      </c>
      <c r="E26" s="75">
        <v>12.0</v>
      </c>
      <c r="F26" s="75">
        <v>1.0</v>
      </c>
      <c r="G26" s="75">
        <v>1.0</v>
      </c>
      <c r="H26" s="76">
        <v>845.0</v>
      </c>
    </row>
    <row r="27" ht="15.75" customHeight="1">
      <c r="A27" s="57"/>
      <c r="B27" s="74" t="s">
        <v>51</v>
      </c>
      <c r="C27" s="74" t="s">
        <v>48</v>
      </c>
      <c r="D27" s="75">
        <v>0.0</v>
      </c>
      <c r="E27" s="75">
        <v>14.0</v>
      </c>
      <c r="F27" s="75">
        <v>2.0</v>
      </c>
      <c r="G27" s="75">
        <v>1.0</v>
      </c>
      <c r="H27" s="76">
        <v>914.0</v>
      </c>
    </row>
    <row r="28" ht="15.75" customHeight="1">
      <c r="A28" s="57"/>
      <c r="B28" s="74" t="s">
        <v>48</v>
      </c>
      <c r="C28" s="74" t="s">
        <v>50</v>
      </c>
      <c r="D28" s="75">
        <v>0.0</v>
      </c>
      <c r="E28" s="75">
        <v>9.0</v>
      </c>
      <c r="F28" s="75">
        <v>4.0</v>
      </c>
      <c r="G28" s="75">
        <v>1.0</v>
      </c>
      <c r="H28" s="76">
        <v>881.0</v>
      </c>
    </row>
    <row r="29" ht="15.75" customHeight="1">
      <c r="A29" s="57"/>
      <c r="B29" s="74" t="s">
        <v>48</v>
      </c>
      <c r="C29" s="74" t="s">
        <v>48</v>
      </c>
      <c r="D29" s="75">
        <v>1.0</v>
      </c>
      <c r="E29" s="75">
        <v>10.0</v>
      </c>
      <c r="F29" s="75">
        <v>2.0</v>
      </c>
      <c r="G29" s="75">
        <v>1.0</v>
      </c>
      <c r="H29" s="76">
        <v>462.0</v>
      </c>
    </row>
    <row r="30" ht="15.75" customHeight="1">
      <c r="A30" s="57"/>
      <c r="B30" s="74" t="s">
        <v>48</v>
      </c>
      <c r="C30" s="74" t="s">
        <v>50</v>
      </c>
      <c r="D30" s="75">
        <v>0.0</v>
      </c>
      <c r="E30" s="75">
        <v>9.0</v>
      </c>
      <c r="F30" s="75">
        <v>4.0</v>
      </c>
      <c r="G30" s="75">
        <v>1.0</v>
      </c>
      <c r="H30" s="76">
        <v>1027.0</v>
      </c>
    </row>
    <row r="31" ht="15.75" customHeight="1">
      <c r="A31" s="57"/>
      <c r="B31" s="74" t="s">
        <v>49</v>
      </c>
      <c r="C31" s="74" t="s">
        <v>48</v>
      </c>
      <c r="D31" s="75">
        <v>0.0</v>
      </c>
      <c r="E31" s="75">
        <v>6.0</v>
      </c>
      <c r="F31" s="75">
        <v>1.0</v>
      </c>
      <c r="G31" s="75">
        <v>2.0</v>
      </c>
      <c r="H31" s="76">
        <v>532.0</v>
      </c>
    </row>
    <row r="32" ht="15.75" customHeight="1">
      <c r="A32" s="57"/>
      <c r="B32" s="74" t="s">
        <v>48</v>
      </c>
      <c r="C32" s="74" t="s">
        <v>49</v>
      </c>
      <c r="D32" s="75">
        <v>0.0</v>
      </c>
      <c r="E32" s="75">
        <v>12.0</v>
      </c>
      <c r="F32" s="75">
        <v>1.0</v>
      </c>
      <c r="G32" s="75">
        <v>1.0</v>
      </c>
      <c r="H32" s="76">
        <v>692.0</v>
      </c>
    </row>
    <row r="33" ht="15.75" customHeight="1">
      <c r="A33" s="57"/>
      <c r="B33" s="74" t="s">
        <v>51</v>
      </c>
      <c r="C33" s="74" t="s">
        <v>51</v>
      </c>
      <c r="D33" s="75">
        <v>1.0</v>
      </c>
      <c r="E33" s="75">
        <v>15.0</v>
      </c>
      <c r="F33" s="75">
        <v>3.0</v>
      </c>
      <c r="G33" s="75">
        <v>1.0</v>
      </c>
      <c r="H33" s="76">
        <v>578.0</v>
      </c>
    </row>
    <row r="34" ht="15.75" customHeight="1">
      <c r="A34" s="57"/>
      <c r="B34" s="74" t="s">
        <v>51</v>
      </c>
      <c r="C34" s="74" t="s">
        <v>50</v>
      </c>
      <c r="D34" s="75">
        <v>0.0</v>
      </c>
      <c r="E34" s="75">
        <v>13.0</v>
      </c>
      <c r="F34" s="75">
        <v>4.0</v>
      </c>
      <c r="G34" s="75">
        <v>1.0</v>
      </c>
      <c r="H34" s="76">
        <v>407.0</v>
      </c>
    </row>
    <row r="35" ht="15.75" customHeight="1">
      <c r="A35" s="57"/>
      <c r="B35" s="74" t="s">
        <v>49</v>
      </c>
      <c r="C35" s="74" t="s">
        <v>48</v>
      </c>
      <c r="D35" s="75">
        <v>0.0</v>
      </c>
      <c r="E35" s="75">
        <v>6.0</v>
      </c>
      <c r="F35" s="75">
        <v>2.0</v>
      </c>
      <c r="G35" s="75">
        <v>1.0</v>
      </c>
      <c r="H35" s="76">
        <v>621.0</v>
      </c>
    </row>
    <row r="36" ht="15.75" customHeight="1">
      <c r="A36" s="57"/>
      <c r="B36" s="74" t="s">
        <v>49</v>
      </c>
      <c r="C36" s="74" t="s">
        <v>51</v>
      </c>
      <c r="D36" s="75">
        <v>0.0</v>
      </c>
      <c r="E36" s="75">
        <v>7.0</v>
      </c>
      <c r="F36" s="75">
        <v>3.0</v>
      </c>
      <c r="G36" s="75">
        <v>1.0</v>
      </c>
      <c r="H36" s="76">
        <v>726.0</v>
      </c>
    </row>
    <row r="37" ht="15.75" customHeight="1">
      <c r="A37" s="57"/>
      <c r="B37" s="74" t="s">
        <v>50</v>
      </c>
      <c r="C37" s="74" t="s">
        <v>50</v>
      </c>
      <c r="D37" s="75">
        <v>1.0</v>
      </c>
      <c r="E37" s="75">
        <v>1.0</v>
      </c>
      <c r="F37" s="75">
        <v>4.0</v>
      </c>
      <c r="G37" s="75">
        <v>1.0</v>
      </c>
      <c r="H37" s="76">
        <v>491.0</v>
      </c>
    </row>
    <row r="38" ht="15.75" customHeight="1">
      <c r="A38" s="57"/>
      <c r="B38" s="74" t="s">
        <v>49</v>
      </c>
      <c r="C38" s="74" t="s">
        <v>48</v>
      </c>
      <c r="D38" s="75">
        <v>0.0</v>
      </c>
      <c r="E38" s="75">
        <v>6.0</v>
      </c>
      <c r="F38" s="75">
        <v>2.0</v>
      </c>
      <c r="G38" s="75">
        <v>1.0</v>
      </c>
      <c r="H38" s="76">
        <v>867.0</v>
      </c>
    </row>
    <row r="39" ht="15.75" customHeight="1">
      <c r="A39" s="57"/>
      <c r="B39" s="74" t="s">
        <v>50</v>
      </c>
      <c r="C39" s="74" t="s">
        <v>51</v>
      </c>
      <c r="D39" s="75">
        <v>0.0</v>
      </c>
      <c r="E39" s="75">
        <v>3.0</v>
      </c>
      <c r="F39" s="75">
        <v>3.0</v>
      </c>
      <c r="G39" s="75">
        <v>1.0</v>
      </c>
      <c r="H39" s="76">
        <v>736.0</v>
      </c>
    </row>
    <row r="40" ht="15.75" customHeight="1">
      <c r="A40" s="57"/>
      <c r="B40" s="74" t="s">
        <v>48</v>
      </c>
      <c r="C40" s="74" t="s">
        <v>51</v>
      </c>
      <c r="D40" s="75">
        <v>0.0</v>
      </c>
      <c r="E40" s="75">
        <v>11.0</v>
      </c>
      <c r="F40" s="75">
        <v>3.0</v>
      </c>
      <c r="G40" s="75">
        <v>1.0</v>
      </c>
      <c r="H40" s="76">
        <v>1185.0</v>
      </c>
    </row>
    <row r="41" ht="15.75" customHeight="1">
      <c r="A41" s="57"/>
      <c r="B41" s="74" t="s">
        <v>51</v>
      </c>
      <c r="C41" s="74" t="s">
        <v>49</v>
      </c>
      <c r="D41" s="75">
        <v>0.0</v>
      </c>
      <c r="E41" s="75">
        <v>16.0</v>
      </c>
      <c r="F41" s="75">
        <v>4.0</v>
      </c>
      <c r="G41" s="75">
        <v>2.0</v>
      </c>
      <c r="H41" s="76">
        <v>670.0</v>
      </c>
    </row>
    <row r="42" ht="15.75" customHeight="1">
      <c r="A42" s="57"/>
      <c r="B42" s="74" t="s">
        <v>49</v>
      </c>
      <c r="C42" s="74" t="s">
        <v>49</v>
      </c>
      <c r="D42" s="75">
        <v>1.0</v>
      </c>
      <c r="E42" s="75">
        <v>8.0</v>
      </c>
      <c r="F42" s="75">
        <v>1.0</v>
      </c>
      <c r="G42" s="75">
        <v>1.0</v>
      </c>
      <c r="H42" s="76">
        <v>794.0</v>
      </c>
    </row>
    <row r="43" ht="15.75" customHeight="1">
      <c r="A43" s="57"/>
      <c r="B43" s="77" t="s">
        <v>48</v>
      </c>
      <c r="C43" s="77" t="s">
        <v>51</v>
      </c>
      <c r="D43" s="78">
        <v>0.0</v>
      </c>
      <c r="E43" s="79">
        <v>11.0</v>
      </c>
      <c r="F43" s="79">
        <v>2.0</v>
      </c>
      <c r="G43" s="79">
        <v>2.0</v>
      </c>
      <c r="H43" s="80">
        <v>488.0</v>
      </c>
    </row>
    <row r="44" ht="15.75" customHeight="1"/>
    <row r="45" ht="15.75" customHeight="1">
      <c r="B45" s="28" t="s">
        <v>26</v>
      </c>
      <c r="C45" s="28" t="s">
        <v>23</v>
      </c>
      <c r="D45" s="28" t="s">
        <v>16</v>
      </c>
      <c r="E45" s="28" t="s">
        <v>17</v>
      </c>
      <c r="F45" s="28" t="s">
        <v>18</v>
      </c>
      <c r="G45" s="28" t="s">
        <v>27</v>
      </c>
      <c r="H45" s="29" t="s">
        <v>52</v>
      </c>
      <c r="I45" s="69" t="s">
        <v>19</v>
      </c>
    </row>
    <row r="46" ht="15.75" customHeight="1">
      <c r="A46" s="30" t="s">
        <v>21</v>
      </c>
      <c r="B46" s="31">
        <f>countif(D4:D43, "0")</f>
        <v>29</v>
      </c>
      <c r="C46" s="31">
        <f>sumifs(H4:H43, D4:D43, "0")/B46</f>
        <v>743.5172414</v>
      </c>
      <c r="D46" s="31">
        <f t="array" ref="D46">median(if($D$4:$D$43=0, $H$4:$H$43))</f>
        <v>727</v>
      </c>
      <c r="E46" s="31">
        <f>minifs($H$4:$H$43, $D$4:$D$43,"0",$D$4:$D$43,"0")</f>
        <v>407</v>
      </c>
      <c r="F46" s="31">
        <f>maxifs($H$4:$H$43, $D$4:$D$43,"0",$D$4:$D$43,"0")</f>
        <v>1185</v>
      </c>
      <c r="G46" s="31">
        <f>(B46-H46)/B46*100</f>
        <v>13.79310345</v>
      </c>
      <c r="H46" s="32">
        <f>countifs(D4:D43,"0", G4:G43, "1")</f>
        <v>25</v>
      </c>
      <c r="I46" s="18">
        <f t="array" ref="I46">stdev(if(D4:D43=0, H4:H43))</f>
        <v>167.3227464</v>
      </c>
    </row>
    <row r="47" ht="15.75" customHeight="1">
      <c r="A47" s="30" t="s">
        <v>20</v>
      </c>
      <c r="B47" s="31">
        <f>countif(D4:D43, "1")</f>
        <v>11</v>
      </c>
      <c r="C47" s="31">
        <f>sumifs(H4:H43, D4:D43, "1")/B47</f>
        <v>593.5454545</v>
      </c>
      <c r="D47" s="31">
        <f t="array" ref="D47">median(if($D$4:$D$43=1, $H$4:$H$43))</f>
        <v>578</v>
      </c>
      <c r="E47" s="31">
        <f>minifs($H$4:$H$43, $D$4:$D$43,"1",$D$4:$D$43,"1")</f>
        <v>462</v>
      </c>
      <c r="F47" s="31">
        <f>maxifs($H$4:$H$43, $D$4:$D$43,"1",$D$4:$D$43,"1")</f>
        <v>872</v>
      </c>
      <c r="G47" s="31">
        <f>(B47-H47)/B47</f>
        <v>0</v>
      </c>
      <c r="H47" s="32">
        <f>countifs(D4:D43,"1", G4:G43, "1")</f>
        <v>11</v>
      </c>
      <c r="I47" s="18">
        <f t="array" ref="I47">stdev(if(D4:D43=1, H4:H43))</f>
        <v>131.5472262</v>
      </c>
    </row>
    <row r="48" ht="15.75" customHeight="1"/>
    <row r="49" ht="15.75" customHeight="1"/>
    <row r="50" ht="15.75" customHeight="1"/>
    <row r="51" ht="15.75" customHeight="1">
      <c r="B51" s="9"/>
      <c r="C51" s="9"/>
      <c r="D51" s="9"/>
      <c r="E51" s="9"/>
      <c r="F51" s="9"/>
      <c r="G51" s="9"/>
      <c r="H51" s="9"/>
    </row>
    <row r="52" ht="15.75" customHeight="1">
      <c r="B52" s="9"/>
      <c r="C52" s="9"/>
      <c r="D52" s="9"/>
      <c r="E52" s="9"/>
      <c r="F52" s="9"/>
      <c r="G52" s="9"/>
      <c r="H52" s="9"/>
    </row>
    <row r="53" ht="15.75" customHeight="1">
      <c r="B53" s="9"/>
      <c r="C53" s="9"/>
      <c r="D53" s="9"/>
      <c r="E53" s="9"/>
      <c r="F53" s="9"/>
      <c r="G53" s="9"/>
      <c r="H53" s="9"/>
    </row>
    <row r="54" ht="15.75" customHeight="1">
      <c r="B54" s="9"/>
      <c r="C54" s="9"/>
      <c r="D54" s="9"/>
      <c r="E54" s="9"/>
      <c r="F54" s="9"/>
      <c r="G54" s="9"/>
      <c r="H54" s="9"/>
    </row>
    <row r="55" ht="15.75" customHeight="1">
      <c r="B55" s="9"/>
      <c r="C55" s="9"/>
      <c r="D55" s="9"/>
      <c r="E55" s="9"/>
      <c r="F55" s="9"/>
      <c r="G55" s="9"/>
      <c r="H55" s="9"/>
    </row>
    <row r="56" ht="15.75" customHeight="1">
      <c r="B56" s="9"/>
      <c r="C56" s="9"/>
      <c r="D56" s="9"/>
      <c r="E56" s="9"/>
      <c r="F56" s="9"/>
      <c r="G56" s="9"/>
      <c r="H56" s="9"/>
    </row>
    <row r="57" ht="15.75" customHeight="1">
      <c r="B57" s="9"/>
      <c r="C57" s="9"/>
      <c r="D57" s="9"/>
      <c r="E57" s="9"/>
      <c r="F57" s="9"/>
      <c r="G57" s="9"/>
      <c r="H57" s="9"/>
    </row>
    <row r="58" ht="15.75" customHeight="1">
      <c r="B58" s="9"/>
      <c r="C58" s="9"/>
      <c r="D58" s="9"/>
      <c r="E58" s="9"/>
      <c r="F58" s="9"/>
      <c r="G58" s="9"/>
      <c r="H58" s="9"/>
    </row>
    <row r="59" ht="15.75" customHeight="1">
      <c r="B59" s="9"/>
      <c r="C59" s="9"/>
      <c r="D59" s="9"/>
      <c r="E59" s="9"/>
      <c r="F59" s="9"/>
      <c r="G59" s="9"/>
      <c r="H59" s="9"/>
    </row>
    <row r="60" ht="15.75" customHeight="1">
      <c r="B60" s="9"/>
      <c r="C60" s="9"/>
      <c r="D60" s="9"/>
      <c r="E60" s="9"/>
      <c r="F60" s="9"/>
      <c r="G60" s="9"/>
      <c r="H60" s="9"/>
    </row>
    <row r="61" ht="15.75" customHeight="1">
      <c r="B61" s="9"/>
      <c r="C61" s="9"/>
      <c r="D61" s="9"/>
      <c r="E61" s="9"/>
      <c r="F61" s="9"/>
      <c r="G61" s="9"/>
      <c r="H61" s="9"/>
    </row>
    <row r="62" ht="15.75" customHeight="1">
      <c r="B62" s="9"/>
      <c r="C62" s="9"/>
      <c r="D62" s="9"/>
      <c r="E62" s="9"/>
      <c r="F62" s="9"/>
      <c r="G62" s="9"/>
      <c r="H62" s="9"/>
    </row>
    <row r="63" ht="15.75" customHeight="1">
      <c r="B63" s="9"/>
      <c r="C63" s="9"/>
      <c r="D63" s="9"/>
      <c r="E63" s="9"/>
      <c r="F63" s="9"/>
      <c r="G63" s="9"/>
      <c r="H63" s="9"/>
    </row>
    <row r="64" ht="15.75" customHeight="1">
      <c r="B64" s="9"/>
      <c r="C64" s="9"/>
      <c r="D64" s="9"/>
      <c r="E64" s="9"/>
      <c r="F64" s="9"/>
      <c r="G64" s="9"/>
      <c r="H64" s="9"/>
    </row>
    <row r="65" ht="15.75" customHeight="1">
      <c r="B65" s="9"/>
      <c r="C65" s="9"/>
      <c r="D65" s="9"/>
      <c r="E65" s="9"/>
      <c r="F65" s="9"/>
      <c r="G65" s="9"/>
      <c r="H65" s="9"/>
    </row>
    <row r="66" ht="15.75" customHeight="1">
      <c r="B66" s="9"/>
      <c r="C66" s="9"/>
      <c r="D66" s="9"/>
      <c r="E66" s="9"/>
      <c r="F66" s="9"/>
      <c r="G66" s="9"/>
      <c r="H66" s="9"/>
    </row>
    <row r="67" ht="15.75" customHeight="1">
      <c r="B67" s="9"/>
      <c r="C67" s="9"/>
      <c r="D67" s="9"/>
      <c r="E67" s="9"/>
      <c r="F67" s="9"/>
      <c r="G67" s="9"/>
      <c r="H67" s="9"/>
    </row>
    <row r="68" ht="15.75" customHeight="1">
      <c r="B68" s="9"/>
      <c r="C68" s="9"/>
      <c r="D68" s="9"/>
      <c r="E68" s="9"/>
      <c r="F68" s="9"/>
      <c r="G68" s="9"/>
      <c r="H68" s="9"/>
    </row>
    <row r="69" ht="15.75" customHeight="1">
      <c r="B69" s="9"/>
      <c r="C69" s="9"/>
      <c r="D69" s="9"/>
      <c r="E69" s="9"/>
      <c r="F69" s="9"/>
      <c r="G69" s="9"/>
      <c r="H69" s="9"/>
    </row>
    <row r="70" ht="15.75" customHeight="1">
      <c r="B70" s="9"/>
      <c r="C70" s="9"/>
      <c r="D70" s="9"/>
      <c r="E70" s="9"/>
      <c r="F70" s="9"/>
      <c r="G70" s="9"/>
      <c r="H70" s="9"/>
    </row>
    <row r="71" ht="15.75" customHeight="1">
      <c r="B71" s="9"/>
      <c r="C71" s="9"/>
      <c r="D71" s="9"/>
      <c r="E71" s="9"/>
      <c r="F71" s="9"/>
      <c r="G71" s="9"/>
      <c r="H71" s="9"/>
    </row>
    <row r="72" ht="15.75" customHeight="1">
      <c r="B72" s="9"/>
      <c r="C72" s="9"/>
      <c r="D72" s="9"/>
      <c r="E72" s="9"/>
      <c r="F72" s="9"/>
      <c r="G72" s="9"/>
      <c r="H72" s="9"/>
    </row>
    <row r="73" ht="15.75" customHeight="1">
      <c r="B73" s="9"/>
      <c r="C73" s="9"/>
      <c r="D73" s="9"/>
      <c r="E73" s="9"/>
      <c r="F73" s="9"/>
      <c r="G73" s="9"/>
      <c r="H73" s="9"/>
    </row>
    <row r="74" ht="15.75" customHeight="1">
      <c r="B74" s="9"/>
      <c r="C74" s="9"/>
      <c r="D74" s="9"/>
      <c r="E74" s="9"/>
      <c r="F74" s="9"/>
      <c r="G74" s="9"/>
      <c r="H74" s="9"/>
    </row>
    <row r="75" ht="15.75" customHeight="1">
      <c r="B75" s="9"/>
      <c r="C75" s="9"/>
      <c r="D75" s="9"/>
      <c r="E75" s="9"/>
      <c r="F75" s="9"/>
      <c r="G75" s="9"/>
      <c r="H75" s="9"/>
    </row>
    <row r="76" ht="15.75" customHeight="1">
      <c r="B76" s="9"/>
      <c r="C76" s="9"/>
      <c r="D76" s="9"/>
      <c r="E76" s="9"/>
      <c r="F76" s="9"/>
      <c r="G76" s="9"/>
      <c r="H76" s="9"/>
    </row>
    <row r="77" ht="15.75" customHeight="1">
      <c r="B77" s="9"/>
      <c r="C77" s="9"/>
      <c r="D77" s="9"/>
      <c r="E77" s="9"/>
      <c r="F77" s="9"/>
      <c r="G77" s="9"/>
      <c r="H77" s="9"/>
    </row>
    <row r="78" ht="15.75" customHeight="1">
      <c r="B78" s="9"/>
      <c r="C78" s="9"/>
      <c r="D78" s="9"/>
      <c r="E78" s="9"/>
      <c r="F78" s="9"/>
      <c r="G78" s="9"/>
      <c r="H78" s="9"/>
    </row>
    <row r="79" ht="15.75" customHeight="1">
      <c r="B79" s="9"/>
      <c r="C79" s="9"/>
      <c r="D79" s="9"/>
      <c r="E79" s="9"/>
      <c r="F79" s="9"/>
      <c r="G79" s="9"/>
      <c r="H79" s="9"/>
    </row>
    <row r="80" ht="15.75" customHeight="1">
      <c r="B80" s="9"/>
      <c r="C80" s="9"/>
      <c r="D80" s="9"/>
      <c r="E80" s="9"/>
      <c r="F80" s="9"/>
      <c r="G80" s="9"/>
      <c r="H80" s="9"/>
    </row>
    <row r="81" ht="15.75" customHeight="1">
      <c r="B81" s="9"/>
      <c r="C81" s="9"/>
      <c r="D81" s="9"/>
      <c r="E81" s="9"/>
      <c r="F81" s="9"/>
      <c r="G81" s="9"/>
      <c r="H81" s="9"/>
    </row>
    <row r="82" ht="15.75" customHeight="1">
      <c r="B82" s="9"/>
      <c r="C82" s="9"/>
      <c r="D82" s="9"/>
      <c r="E82" s="9"/>
      <c r="F82" s="9"/>
      <c r="G82" s="9"/>
      <c r="H82" s="9"/>
    </row>
    <row r="83" ht="15.75" customHeight="1">
      <c r="B83" s="9"/>
      <c r="C83" s="9"/>
      <c r="D83" s="9"/>
      <c r="E83" s="9"/>
      <c r="F83" s="9"/>
      <c r="G83" s="9"/>
      <c r="H83" s="9"/>
    </row>
    <row r="84" ht="15.75" customHeight="1">
      <c r="B84" s="9"/>
      <c r="C84" s="9"/>
      <c r="D84" s="9"/>
      <c r="E84" s="9"/>
      <c r="F84" s="9"/>
      <c r="G84" s="9"/>
      <c r="H84" s="9"/>
    </row>
    <row r="85" ht="15.75" customHeight="1">
      <c r="B85" s="9"/>
      <c r="C85" s="9"/>
      <c r="D85" s="9"/>
      <c r="E85" s="9"/>
      <c r="F85" s="9"/>
      <c r="G85" s="9"/>
      <c r="H85" s="9"/>
    </row>
    <row r="86" ht="15.75" customHeight="1">
      <c r="B86" s="9"/>
      <c r="C86" s="9"/>
      <c r="D86" s="9"/>
      <c r="E86" s="9"/>
      <c r="F86" s="9"/>
      <c r="G86" s="9"/>
      <c r="H86" s="9"/>
    </row>
    <row r="87" ht="15.75" customHeight="1">
      <c r="B87" s="9"/>
      <c r="C87" s="9"/>
      <c r="D87" s="9"/>
      <c r="E87" s="9"/>
      <c r="F87" s="9"/>
      <c r="G87" s="9"/>
      <c r="H87" s="9"/>
    </row>
    <row r="88" ht="15.75" customHeight="1">
      <c r="B88" s="9"/>
      <c r="C88" s="9"/>
      <c r="D88" s="9"/>
      <c r="E88" s="9"/>
      <c r="F88" s="9"/>
      <c r="G88" s="9"/>
      <c r="H88" s="9"/>
    </row>
    <row r="89" ht="15.75" customHeight="1">
      <c r="B89" s="9"/>
      <c r="C89" s="9"/>
      <c r="D89" s="9"/>
      <c r="E89" s="9"/>
      <c r="F89" s="9"/>
      <c r="G89" s="9"/>
      <c r="H89" s="9"/>
    </row>
    <row r="90" ht="15.75" customHeight="1">
      <c r="B90" s="9"/>
      <c r="C90" s="9"/>
      <c r="D90" s="9"/>
      <c r="E90" s="9"/>
      <c r="F90" s="9"/>
      <c r="G90" s="9"/>
      <c r="H90" s="9"/>
    </row>
    <row r="91" ht="15.75" customHeight="1">
      <c r="C91" s="9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33" t="s">
        <v>0</v>
      </c>
      <c r="C2" s="3"/>
      <c r="D2" s="3"/>
      <c r="E2" s="3"/>
      <c r="F2" s="3"/>
      <c r="G2" s="3"/>
      <c r="H2" s="3"/>
      <c r="I2" s="4"/>
    </row>
    <row r="3" ht="15.75" customHeight="1">
      <c r="B3" s="81" t="s">
        <v>54</v>
      </c>
      <c r="C3" s="82"/>
      <c r="D3" s="82"/>
      <c r="E3" s="83" t="s">
        <v>55</v>
      </c>
      <c r="F3" s="84" t="s">
        <v>56</v>
      </c>
      <c r="G3" s="83" t="s">
        <v>57</v>
      </c>
      <c r="H3" s="83" t="s">
        <v>46</v>
      </c>
      <c r="I3" s="85" t="s">
        <v>58</v>
      </c>
      <c r="J3" s="16" t="s">
        <v>59</v>
      </c>
    </row>
    <row r="4" ht="15.75" customHeight="1">
      <c r="B4" s="86" t="s">
        <v>60</v>
      </c>
      <c r="C4" s="86" t="s">
        <v>61</v>
      </c>
      <c r="D4" s="86" t="s">
        <v>62</v>
      </c>
      <c r="E4" s="87">
        <v>1.0</v>
      </c>
      <c r="F4" s="86" t="s">
        <v>63</v>
      </c>
      <c r="G4" s="88">
        <v>925.0</v>
      </c>
      <c r="H4" s="87">
        <v>1.0</v>
      </c>
      <c r="I4" s="87">
        <v>2.0</v>
      </c>
    </row>
    <row r="5" ht="15.75" customHeight="1">
      <c r="B5" s="89" t="s">
        <v>60</v>
      </c>
      <c r="C5" s="89" t="s">
        <v>64</v>
      </c>
      <c r="D5" s="89" t="s">
        <v>62</v>
      </c>
      <c r="E5" s="90">
        <v>1.0</v>
      </c>
      <c r="F5" s="89" t="s">
        <v>63</v>
      </c>
      <c r="G5" s="91">
        <v>435.0</v>
      </c>
      <c r="H5" s="90">
        <v>1.0</v>
      </c>
      <c r="I5" s="90">
        <v>2.0</v>
      </c>
    </row>
    <row r="6" ht="15.75" customHeight="1">
      <c r="B6" s="89" t="s">
        <v>60</v>
      </c>
      <c r="C6" s="89" t="s">
        <v>61</v>
      </c>
      <c r="D6" s="89" t="s">
        <v>62</v>
      </c>
      <c r="E6" s="90">
        <v>1.0</v>
      </c>
      <c r="F6" s="89" t="s">
        <v>63</v>
      </c>
      <c r="G6" s="91">
        <v>364.0</v>
      </c>
      <c r="H6" s="90">
        <v>1.0</v>
      </c>
      <c r="I6" s="90">
        <v>2.0</v>
      </c>
    </row>
    <row r="7" ht="15.75" customHeight="1">
      <c r="B7" s="89" t="s">
        <v>60</v>
      </c>
      <c r="C7" s="89" t="s">
        <v>64</v>
      </c>
      <c r="D7" s="89" t="s">
        <v>65</v>
      </c>
      <c r="E7" s="90">
        <v>2.0</v>
      </c>
      <c r="F7" s="89" t="s">
        <v>63</v>
      </c>
      <c r="G7" s="91">
        <v>1109.0</v>
      </c>
      <c r="H7" s="90">
        <v>1.0</v>
      </c>
      <c r="I7" s="90">
        <v>2.0</v>
      </c>
    </row>
    <row r="8" ht="15.75" customHeight="1">
      <c r="B8" s="89" t="s">
        <v>60</v>
      </c>
      <c r="C8" s="89" t="s">
        <v>61</v>
      </c>
      <c r="D8" s="89" t="s">
        <v>62</v>
      </c>
      <c r="E8" s="90">
        <v>1.0</v>
      </c>
      <c r="F8" s="89" t="s">
        <v>66</v>
      </c>
      <c r="G8" s="91">
        <v>872.0</v>
      </c>
      <c r="H8" s="90">
        <v>1.0</v>
      </c>
      <c r="I8" s="90">
        <v>2.0</v>
      </c>
    </row>
    <row r="9" ht="15.75" customHeight="1">
      <c r="B9" s="89" t="s">
        <v>60</v>
      </c>
      <c r="C9" s="89" t="s">
        <v>61</v>
      </c>
      <c r="D9" s="89" t="s">
        <v>65</v>
      </c>
      <c r="E9" s="90">
        <v>2.0</v>
      </c>
      <c r="F9" s="89" t="s">
        <v>66</v>
      </c>
      <c r="G9" s="91">
        <v>308.0</v>
      </c>
      <c r="H9" s="90">
        <v>1.0</v>
      </c>
      <c r="I9" s="90">
        <v>1.0</v>
      </c>
    </row>
    <row r="10" ht="15.75" customHeight="1">
      <c r="B10" s="89" t="s">
        <v>60</v>
      </c>
      <c r="C10" s="89" t="s">
        <v>64</v>
      </c>
      <c r="D10" s="89" t="s">
        <v>65</v>
      </c>
      <c r="E10" s="90">
        <v>2.0</v>
      </c>
      <c r="F10" s="89" t="s">
        <v>66</v>
      </c>
      <c r="G10" s="91">
        <v>539.0</v>
      </c>
      <c r="H10" s="90">
        <v>1.0</v>
      </c>
      <c r="I10" s="90">
        <v>2.0</v>
      </c>
    </row>
    <row r="11" ht="15.75" customHeight="1">
      <c r="B11" s="89" t="s">
        <v>60</v>
      </c>
      <c r="C11" s="89" t="s">
        <v>64</v>
      </c>
      <c r="D11" s="89" t="s">
        <v>65</v>
      </c>
      <c r="E11" s="90">
        <v>2.0</v>
      </c>
      <c r="F11" s="89" t="s">
        <v>63</v>
      </c>
      <c r="G11" s="91">
        <v>406.0</v>
      </c>
      <c r="H11" s="90">
        <v>1.0</v>
      </c>
      <c r="I11" s="90">
        <v>1.0</v>
      </c>
    </row>
    <row r="12" ht="15.75" customHeight="1">
      <c r="B12" s="89" t="s">
        <v>60</v>
      </c>
      <c r="C12" s="89" t="s">
        <v>61</v>
      </c>
      <c r="D12" s="89" t="s">
        <v>62</v>
      </c>
      <c r="E12" s="90">
        <v>1.0</v>
      </c>
      <c r="F12" s="89" t="s">
        <v>66</v>
      </c>
      <c r="G12" s="91">
        <v>459.0</v>
      </c>
      <c r="H12" s="90">
        <v>1.0</v>
      </c>
      <c r="I12" s="90">
        <v>2.0</v>
      </c>
    </row>
    <row r="13" ht="15.75" customHeight="1">
      <c r="B13" s="89" t="s">
        <v>60</v>
      </c>
      <c r="C13" s="89" t="s">
        <v>64</v>
      </c>
      <c r="D13" s="89" t="s">
        <v>62</v>
      </c>
      <c r="E13" s="90">
        <v>1.0</v>
      </c>
      <c r="F13" s="89" t="s">
        <v>63</v>
      </c>
      <c r="G13" s="91">
        <v>1219.0</v>
      </c>
      <c r="H13" s="90">
        <v>1.0</v>
      </c>
      <c r="I13" s="90">
        <v>2.0</v>
      </c>
    </row>
    <row r="14" ht="15.75" customHeight="1">
      <c r="B14" s="89" t="s">
        <v>67</v>
      </c>
      <c r="C14" s="89" t="s">
        <v>61</v>
      </c>
      <c r="D14" s="89" t="s">
        <v>65</v>
      </c>
      <c r="E14" s="90">
        <v>2.0</v>
      </c>
      <c r="F14" s="89" t="s">
        <v>63</v>
      </c>
      <c r="G14" s="91">
        <v>307.0</v>
      </c>
      <c r="H14" s="90">
        <v>1.0</v>
      </c>
      <c r="I14" s="90">
        <v>2.0</v>
      </c>
    </row>
    <row r="15" ht="15.75" customHeight="1">
      <c r="B15" s="89" t="s">
        <v>67</v>
      </c>
      <c r="C15" s="89" t="s">
        <v>64</v>
      </c>
      <c r="D15" s="89" t="s">
        <v>65</v>
      </c>
      <c r="E15" s="90">
        <v>2.0</v>
      </c>
      <c r="F15" s="89" t="s">
        <v>63</v>
      </c>
      <c r="G15" s="91">
        <v>348.0</v>
      </c>
      <c r="H15" s="90">
        <v>1.0</v>
      </c>
      <c r="I15" s="90">
        <v>2.0</v>
      </c>
    </row>
    <row r="16" ht="15.75" customHeight="1">
      <c r="B16" s="89" t="s">
        <v>67</v>
      </c>
      <c r="C16" s="89" t="s">
        <v>64</v>
      </c>
      <c r="D16" s="89" t="s">
        <v>62</v>
      </c>
      <c r="E16" s="90">
        <v>1.0</v>
      </c>
      <c r="F16" s="89" t="s">
        <v>63</v>
      </c>
      <c r="G16" s="91">
        <v>427.0</v>
      </c>
      <c r="H16" s="90">
        <v>1.0</v>
      </c>
      <c r="I16" s="90">
        <v>1.0</v>
      </c>
    </row>
    <row r="17" ht="15.75" customHeight="1">
      <c r="B17" s="89" t="s">
        <v>67</v>
      </c>
      <c r="C17" s="89" t="s">
        <v>64</v>
      </c>
      <c r="D17" s="89" t="s">
        <v>62</v>
      </c>
      <c r="E17" s="90">
        <v>1.0</v>
      </c>
      <c r="F17" s="89" t="s">
        <v>66</v>
      </c>
      <c r="G17" s="91">
        <v>371.0</v>
      </c>
      <c r="H17" s="90">
        <v>1.0</v>
      </c>
      <c r="I17" s="90">
        <v>1.0</v>
      </c>
    </row>
    <row r="18" ht="15.75" customHeight="1">
      <c r="B18" s="89" t="s">
        <v>67</v>
      </c>
      <c r="C18" s="89" t="s">
        <v>64</v>
      </c>
      <c r="D18" s="89" t="s">
        <v>62</v>
      </c>
      <c r="E18" s="90">
        <v>1.0</v>
      </c>
      <c r="F18" s="89" t="s">
        <v>66</v>
      </c>
      <c r="G18" s="91">
        <v>510.0</v>
      </c>
      <c r="H18" s="90">
        <v>1.0</v>
      </c>
      <c r="I18" s="90">
        <v>1.0</v>
      </c>
    </row>
    <row r="19" ht="15.75" customHeight="1">
      <c r="B19" s="89" t="s">
        <v>67</v>
      </c>
      <c r="C19" s="89" t="s">
        <v>61</v>
      </c>
      <c r="D19" s="89" t="s">
        <v>62</v>
      </c>
      <c r="E19" s="90">
        <v>1.0</v>
      </c>
      <c r="F19" s="89" t="s">
        <v>66</v>
      </c>
      <c r="G19" s="91">
        <v>433.0</v>
      </c>
      <c r="H19" s="90">
        <v>1.0</v>
      </c>
      <c r="I19" s="90">
        <v>2.0</v>
      </c>
    </row>
    <row r="20" ht="15.75" customHeight="1">
      <c r="B20" s="89" t="s">
        <v>67</v>
      </c>
      <c r="C20" s="89" t="s">
        <v>61</v>
      </c>
      <c r="D20" s="89" t="s">
        <v>65</v>
      </c>
      <c r="E20" s="90">
        <v>2.0</v>
      </c>
      <c r="F20" s="89" t="s">
        <v>63</v>
      </c>
      <c r="G20" s="91">
        <v>376.0</v>
      </c>
      <c r="H20" s="90">
        <v>1.0</v>
      </c>
      <c r="I20" s="90">
        <v>1.0</v>
      </c>
    </row>
    <row r="21" ht="15.75" customHeight="1">
      <c r="B21" s="89" t="s">
        <v>67</v>
      </c>
      <c r="C21" s="89" t="s">
        <v>61</v>
      </c>
      <c r="D21" s="89" t="s">
        <v>62</v>
      </c>
      <c r="E21" s="90">
        <v>1.0</v>
      </c>
      <c r="F21" s="89" t="s">
        <v>63</v>
      </c>
      <c r="G21" s="91">
        <v>524.0</v>
      </c>
      <c r="H21" s="90">
        <v>1.0</v>
      </c>
      <c r="I21" s="90">
        <v>1.0</v>
      </c>
    </row>
    <row r="22" ht="15.75" customHeight="1">
      <c r="B22" s="89" t="s">
        <v>67</v>
      </c>
      <c r="C22" s="89" t="s">
        <v>64</v>
      </c>
      <c r="D22" s="89" t="s">
        <v>62</v>
      </c>
      <c r="E22" s="90">
        <v>1.0</v>
      </c>
      <c r="F22" s="89" t="s">
        <v>63</v>
      </c>
      <c r="G22" s="91">
        <v>422.0</v>
      </c>
      <c r="H22" s="90">
        <v>1.0</v>
      </c>
      <c r="I22" s="90">
        <v>2.0</v>
      </c>
    </row>
    <row r="23" ht="15.75" customHeight="1">
      <c r="B23" s="89" t="s">
        <v>67</v>
      </c>
      <c r="C23" s="89" t="s">
        <v>61</v>
      </c>
      <c r="D23" s="89" t="s">
        <v>65</v>
      </c>
      <c r="E23" s="90">
        <v>2.0</v>
      </c>
      <c r="F23" s="89" t="s">
        <v>63</v>
      </c>
      <c r="G23" s="91">
        <v>408.0</v>
      </c>
      <c r="H23" s="90">
        <v>1.0</v>
      </c>
      <c r="I23" s="90">
        <v>2.0</v>
      </c>
    </row>
    <row r="24" ht="15.75" customHeight="1">
      <c r="B24" s="89" t="s">
        <v>67</v>
      </c>
      <c r="C24" s="89" t="s">
        <v>64</v>
      </c>
      <c r="D24" s="89" t="s">
        <v>62</v>
      </c>
      <c r="E24" s="90">
        <v>1.0</v>
      </c>
      <c r="F24" s="89" t="s">
        <v>63</v>
      </c>
      <c r="G24" s="91">
        <v>809.0</v>
      </c>
      <c r="H24" s="90">
        <v>1.0</v>
      </c>
      <c r="I24" s="90">
        <v>2.0</v>
      </c>
    </row>
    <row r="25" ht="15.75" customHeight="1">
      <c r="B25" s="89" t="s">
        <v>67</v>
      </c>
      <c r="C25" s="89" t="s">
        <v>61</v>
      </c>
      <c r="D25" s="89" t="s">
        <v>65</v>
      </c>
      <c r="E25" s="90">
        <v>2.0</v>
      </c>
      <c r="F25" s="89" t="s">
        <v>66</v>
      </c>
      <c r="G25" s="91">
        <v>396.0</v>
      </c>
      <c r="H25" s="90">
        <v>2.0</v>
      </c>
      <c r="I25" s="90">
        <v>2.0</v>
      </c>
    </row>
    <row r="26" ht="15.75" customHeight="1">
      <c r="B26" s="89" t="s">
        <v>67</v>
      </c>
      <c r="C26" s="89" t="s">
        <v>61</v>
      </c>
      <c r="D26" s="89" t="s">
        <v>62</v>
      </c>
      <c r="E26" s="90">
        <v>1.0</v>
      </c>
      <c r="F26" s="89" t="s">
        <v>66</v>
      </c>
      <c r="G26" s="91">
        <v>434.0</v>
      </c>
      <c r="H26" s="90">
        <v>1.0</v>
      </c>
      <c r="I26" s="90">
        <v>1.0</v>
      </c>
    </row>
    <row r="27" ht="15.75" customHeight="1">
      <c r="B27" s="89" t="s">
        <v>67</v>
      </c>
      <c r="C27" s="89" t="s">
        <v>61</v>
      </c>
      <c r="D27" s="89" t="s">
        <v>62</v>
      </c>
      <c r="E27" s="90">
        <v>1.0</v>
      </c>
      <c r="F27" s="89" t="s">
        <v>63</v>
      </c>
      <c r="G27" s="91">
        <v>377.0</v>
      </c>
      <c r="H27" s="90">
        <v>1.0</v>
      </c>
      <c r="I27" s="90">
        <v>1.0</v>
      </c>
    </row>
    <row r="28" ht="15.75" customHeight="1">
      <c r="B28" s="89" t="s">
        <v>67</v>
      </c>
      <c r="C28" s="89" t="s">
        <v>61</v>
      </c>
      <c r="D28" s="89" t="s">
        <v>62</v>
      </c>
      <c r="E28" s="90">
        <v>1.0</v>
      </c>
      <c r="F28" s="89" t="s">
        <v>63</v>
      </c>
      <c r="G28" s="91">
        <v>454.0</v>
      </c>
      <c r="H28" s="90">
        <v>1.0</v>
      </c>
      <c r="I28" s="90">
        <v>1.0</v>
      </c>
    </row>
    <row r="29" ht="15.75" customHeight="1">
      <c r="B29" s="89" t="s">
        <v>67</v>
      </c>
      <c r="C29" s="89" t="s">
        <v>61</v>
      </c>
      <c r="D29" s="89" t="s">
        <v>65</v>
      </c>
      <c r="E29" s="90">
        <v>2.0</v>
      </c>
      <c r="F29" s="89" t="s">
        <v>63</v>
      </c>
      <c r="G29" s="91">
        <v>749.0</v>
      </c>
      <c r="H29" s="90">
        <v>1.0</v>
      </c>
      <c r="I29" s="90">
        <v>1.0</v>
      </c>
    </row>
    <row r="30" ht="15.75" customHeight="1">
      <c r="B30" s="89" t="s">
        <v>67</v>
      </c>
      <c r="C30" s="89" t="s">
        <v>61</v>
      </c>
      <c r="D30" s="89" t="s">
        <v>65</v>
      </c>
      <c r="E30" s="90">
        <v>2.0</v>
      </c>
      <c r="F30" s="89" t="s">
        <v>63</v>
      </c>
      <c r="G30" s="91">
        <v>468.0</v>
      </c>
      <c r="H30" s="90">
        <v>1.0</v>
      </c>
      <c r="I30" s="90">
        <v>1.0</v>
      </c>
    </row>
    <row r="31" ht="15.75" customHeight="1">
      <c r="B31" s="89" t="s">
        <v>67</v>
      </c>
      <c r="C31" s="89" t="s">
        <v>64</v>
      </c>
      <c r="D31" s="89" t="s">
        <v>65</v>
      </c>
      <c r="E31" s="90">
        <v>2.0</v>
      </c>
      <c r="F31" s="89" t="s">
        <v>66</v>
      </c>
      <c r="G31" s="91">
        <v>442.0</v>
      </c>
      <c r="H31" s="90">
        <v>2.0</v>
      </c>
      <c r="I31" s="90">
        <v>2.0</v>
      </c>
    </row>
    <row r="32" ht="15.75" customHeight="1">
      <c r="B32" s="89" t="s">
        <v>67</v>
      </c>
      <c r="C32" s="89" t="s">
        <v>61</v>
      </c>
      <c r="D32" s="89" t="s">
        <v>65</v>
      </c>
      <c r="E32" s="90">
        <v>2.0</v>
      </c>
      <c r="F32" s="89" t="s">
        <v>66</v>
      </c>
      <c r="G32" s="91">
        <v>838.0</v>
      </c>
      <c r="H32" s="90">
        <v>1.0</v>
      </c>
      <c r="I32" s="90">
        <v>2.0</v>
      </c>
    </row>
    <row r="33" ht="15.75" customHeight="1">
      <c r="B33" s="89" t="s">
        <v>67</v>
      </c>
      <c r="C33" s="89" t="s">
        <v>64</v>
      </c>
      <c r="D33" s="89" t="s">
        <v>65</v>
      </c>
      <c r="E33" s="90">
        <v>2.0</v>
      </c>
      <c r="F33" s="89" t="s">
        <v>66</v>
      </c>
      <c r="G33" s="91">
        <v>437.0</v>
      </c>
      <c r="H33" s="90">
        <v>1.0</v>
      </c>
      <c r="I33" s="90">
        <v>2.0</v>
      </c>
    </row>
    <row r="34" ht="15.75" customHeight="1">
      <c r="B34" s="89" t="s">
        <v>67</v>
      </c>
      <c r="C34" s="89" t="s">
        <v>61</v>
      </c>
      <c r="D34" s="89" t="s">
        <v>62</v>
      </c>
      <c r="E34" s="90">
        <v>1.0</v>
      </c>
      <c r="F34" s="89" t="s">
        <v>63</v>
      </c>
      <c r="G34" s="91">
        <v>449.0</v>
      </c>
      <c r="H34" s="90">
        <v>1.0</v>
      </c>
      <c r="I34" s="90">
        <v>2.0</v>
      </c>
    </row>
    <row r="35" ht="15.75" customHeight="1">
      <c r="B35" s="89" t="s">
        <v>67</v>
      </c>
      <c r="C35" s="89" t="s">
        <v>61</v>
      </c>
      <c r="D35" s="89" t="s">
        <v>62</v>
      </c>
      <c r="E35" s="90">
        <v>1.0</v>
      </c>
      <c r="F35" s="89" t="s">
        <v>63</v>
      </c>
      <c r="G35" s="91">
        <v>451.0</v>
      </c>
      <c r="H35" s="90">
        <v>1.0</v>
      </c>
      <c r="I35" s="90">
        <v>1.0</v>
      </c>
    </row>
    <row r="36" ht="15.75" customHeight="1">
      <c r="B36" s="89" t="s">
        <v>67</v>
      </c>
      <c r="C36" s="89" t="s">
        <v>61</v>
      </c>
      <c r="D36" s="89" t="s">
        <v>62</v>
      </c>
      <c r="E36" s="90">
        <v>1.0</v>
      </c>
      <c r="F36" s="89" t="s">
        <v>66</v>
      </c>
      <c r="G36" s="91">
        <v>688.0</v>
      </c>
      <c r="H36" s="90">
        <v>1.0</v>
      </c>
      <c r="I36" s="90">
        <v>1.0</v>
      </c>
    </row>
    <row r="37" ht="15.75" customHeight="1">
      <c r="B37" s="89" t="s">
        <v>67</v>
      </c>
      <c r="C37" s="89" t="s">
        <v>61</v>
      </c>
      <c r="D37" s="89" t="s">
        <v>62</v>
      </c>
      <c r="E37" s="90">
        <v>1.0</v>
      </c>
      <c r="F37" s="89" t="s">
        <v>63</v>
      </c>
      <c r="G37" s="91">
        <v>555.0</v>
      </c>
      <c r="H37" s="90">
        <v>1.0</v>
      </c>
      <c r="I37" s="90">
        <v>1.0</v>
      </c>
    </row>
    <row r="38" ht="15.75" customHeight="1">
      <c r="B38" s="89" t="s">
        <v>67</v>
      </c>
      <c r="C38" s="89" t="s">
        <v>61</v>
      </c>
      <c r="D38" s="89" t="s">
        <v>65</v>
      </c>
      <c r="E38" s="90">
        <v>2.0</v>
      </c>
      <c r="F38" s="89" t="s">
        <v>63</v>
      </c>
      <c r="G38" s="91">
        <v>508.0</v>
      </c>
      <c r="H38" s="90">
        <v>1.0</v>
      </c>
      <c r="I38" s="90">
        <v>1.0</v>
      </c>
    </row>
    <row r="39" ht="15.75" customHeight="1">
      <c r="B39" s="89" t="s">
        <v>67</v>
      </c>
      <c r="C39" s="89" t="s">
        <v>64</v>
      </c>
      <c r="D39" s="89" t="s">
        <v>62</v>
      </c>
      <c r="E39" s="90">
        <v>1.0</v>
      </c>
      <c r="F39" s="89" t="s">
        <v>63</v>
      </c>
      <c r="G39" s="91">
        <v>430.0</v>
      </c>
      <c r="H39" s="90">
        <v>1.0</v>
      </c>
      <c r="I39" s="90">
        <v>2.0</v>
      </c>
    </row>
    <row r="40" ht="15.75" customHeight="1">
      <c r="B40" s="89" t="s">
        <v>67</v>
      </c>
      <c r="C40" s="89" t="s">
        <v>64</v>
      </c>
      <c r="D40" s="89" t="s">
        <v>65</v>
      </c>
      <c r="E40" s="90">
        <v>2.0</v>
      </c>
      <c r="F40" s="89" t="s">
        <v>63</v>
      </c>
      <c r="G40" s="91">
        <v>441.0</v>
      </c>
      <c r="H40" s="90">
        <v>1.0</v>
      </c>
      <c r="I40" s="90">
        <v>1.0</v>
      </c>
    </row>
    <row r="41" ht="15.75" customHeight="1">
      <c r="B41" s="89" t="s">
        <v>67</v>
      </c>
      <c r="C41" s="89" t="s">
        <v>64</v>
      </c>
      <c r="D41" s="89" t="s">
        <v>65</v>
      </c>
      <c r="E41" s="90">
        <v>2.0</v>
      </c>
      <c r="F41" s="89" t="s">
        <v>66</v>
      </c>
      <c r="G41" s="91">
        <v>666.0</v>
      </c>
      <c r="H41" s="90">
        <v>1.0</v>
      </c>
      <c r="I41" s="90">
        <v>1.0</v>
      </c>
    </row>
    <row r="42" ht="15.75" customHeight="1">
      <c r="B42" s="89" t="s">
        <v>67</v>
      </c>
      <c r="C42" s="89" t="s">
        <v>64</v>
      </c>
      <c r="D42" s="89" t="s">
        <v>62</v>
      </c>
      <c r="E42" s="90">
        <v>1.0</v>
      </c>
      <c r="F42" s="89" t="s">
        <v>66</v>
      </c>
      <c r="G42" s="91">
        <v>455.0</v>
      </c>
      <c r="H42" s="90">
        <v>1.0</v>
      </c>
      <c r="I42" s="90">
        <v>1.0</v>
      </c>
    </row>
    <row r="43" ht="15.75" customHeight="1">
      <c r="B43" s="89" t="s">
        <v>67</v>
      </c>
      <c r="C43" s="89" t="s">
        <v>64</v>
      </c>
      <c r="D43" s="89" t="s">
        <v>62</v>
      </c>
      <c r="E43" s="90">
        <v>1.0</v>
      </c>
      <c r="F43" s="89" t="s">
        <v>66</v>
      </c>
      <c r="G43" s="91">
        <v>553.0</v>
      </c>
      <c r="H43" s="90">
        <v>1.0</v>
      </c>
      <c r="I43" s="90">
        <v>1.0</v>
      </c>
    </row>
    <row r="44" ht="15.75" customHeight="1">
      <c r="B44" s="89" t="s">
        <v>67</v>
      </c>
      <c r="C44" s="89" t="s">
        <v>64</v>
      </c>
      <c r="D44" s="89" t="s">
        <v>65</v>
      </c>
      <c r="E44" s="90">
        <v>2.0</v>
      </c>
      <c r="F44" s="89" t="s">
        <v>63</v>
      </c>
      <c r="G44" s="91">
        <v>786.0</v>
      </c>
      <c r="H44" s="90">
        <v>1.0</v>
      </c>
      <c r="I44" s="90">
        <v>1.0</v>
      </c>
    </row>
    <row r="45" ht="15.75" customHeight="1">
      <c r="B45" s="89" t="s">
        <v>67</v>
      </c>
      <c r="C45" s="89" t="s">
        <v>61</v>
      </c>
      <c r="D45" s="89" t="s">
        <v>65</v>
      </c>
      <c r="E45" s="90">
        <v>2.0</v>
      </c>
      <c r="F45" s="89" t="s">
        <v>66</v>
      </c>
      <c r="G45" s="91">
        <v>425.0</v>
      </c>
      <c r="H45" s="90">
        <v>1.0</v>
      </c>
      <c r="I45" s="90">
        <v>2.0</v>
      </c>
    </row>
    <row r="46" ht="15.75" customHeight="1">
      <c r="B46" s="89" t="s">
        <v>67</v>
      </c>
      <c r="C46" s="89" t="s">
        <v>64</v>
      </c>
      <c r="D46" s="89" t="s">
        <v>65</v>
      </c>
      <c r="E46" s="90">
        <v>2.0</v>
      </c>
      <c r="F46" s="89" t="s">
        <v>66</v>
      </c>
      <c r="G46" s="91">
        <v>584.0</v>
      </c>
      <c r="H46" s="90">
        <v>1.0</v>
      </c>
      <c r="I46" s="90">
        <v>2.0</v>
      </c>
    </row>
    <row r="47" ht="15.75" customHeight="1">
      <c r="B47" s="89" t="s">
        <v>67</v>
      </c>
      <c r="C47" s="89" t="s">
        <v>64</v>
      </c>
      <c r="D47" s="89" t="s">
        <v>62</v>
      </c>
      <c r="E47" s="90">
        <v>1.0</v>
      </c>
      <c r="F47" s="89" t="s">
        <v>63</v>
      </c>
      <c r="G47" s="91">
        <v>576.0</v>
      </c>
      <c r="H47" s="90">
        <v>1.0</v>
      </c>
      <c r="I47" s="90">
        <v>1.0</v>
      </c>
    </row>
    <row r="48" ht="15.75" customHeight="1">
      <c r="B48" s="89" t="s">
        <v>67</v>
      </c>
      <c r="C48" s="89" t="s">
        <v>64</v>
      </c>
      <c r="D48" s="89" t="s">
        <v>65</v>
      </c>
      <c r="E48" s="90">
        <v>2.0</v>
      </c>
      <c r="F48" s="89" t="s">
        <v>66</v>
      </c>
      <c r="G48" s="91">
        <v>418.0</v>
      </c>
      <c r="H48" s="90">
        <v>1.0</v>
      </c>
      <c r="I48" s="90">
        <v>1.0</v>
      </c>
    </row>
    <row r="49" ht="15.75" customHeight="1">
      <c r="B49" s="89" t="s">
        <v>67</v>
      </c>
      <c r="C49" s="89" t="s">
        <v>61</v>
      </c>
      <c r="D49" s="89" t="s">
        <v>65</v>
      </c>
      <c r="E49" s="90">
        <v>2.0</v>
      </c>
      <c r="F49" s="89" t="s">
        <v>66</v>
      </c>
      <c r="G49" s="91">
        <v>565.0</v>
      </c>
      <c r="H49" s="90">
        <v>1.0</v>
      </c>
      <c r="I49" s="90">
        <v>2.0</v>
      </c>
    </row>
    <row r="50" ht="15.75" customHeight="1">
      <c r="B50" s="89" t="s">
        <v>67</v>
      </c>
      <c r="C50" s="89" t="s">
        <v>64</v>
      </c>
      <c r="D50" s="89" t="s">
        <v>65</v>
      </c>
      <c r="E50" s="90">
        <v>2.0</v>
      </c>
      <c r="F50" s="89" t="s">
        <v>66</v>
      </c>
      <c r="G50" s="91">
        <v>526.0</v>
      </c>
      <c r="H50" s="90">
        <v>1.0</v>
      </c>
      <c r="I50" s="90">
        <v>2.0</v>
      </c>
    </row>
    <row r="51" ht="15.75" customHeight="1">
      <c r="B51" s="89" t="s">
        <v>67</v>
      </c>
      <c r="C51" s="89" t="s">
        <v>61</v>
      </c>
      <c r="D51" s="89" t="s">
        <v>62</v>
      </c>
      <c r="E51" s="90">
        <v>1.0</v>
      </c>
      <c r="F51" s="89" t="s">
        <v>63</v>
      </c>
      <c r="G51" s="91">
        <v>592.0</v>
      </c>
      <c r="H51" s="90">
        <v>1.0</v>
      </c>
      <c r="I51" s="90">
        <v>2.0</v>
      </c>
    </row>
    <row r="52" ht="15.75" customHeight="1">
      <c r="B52" s="89" t="s">
        <v>67</v>
      </c>
      <c r="C52" s="89" t="s">
        <v>64</v>
      </c>
      <c r="D52" s="89" t="s">
        <v>62</v>
      </c>
      <c r="E52" s="90">
        <v>1.0</v>
      </c>
      <c r="F52" s="89" t="s">
        <v>66</v>
      </c>
      <c r="G52" s="91">
        <v>883.0</v>
      </c>
      <c r="H52" s="90">
        <v>1.0</v>
      </c>
      <c r="I52" s="90">
        <v>2.0</v>
      </c>
    </row>
    <row r="53" ht="15.75" customHeight="1">
      <c r="B53" s="89" t="s">
        <v>67</v>
      </c>
      <c r="C53" s="89" t="s">
        <v>64</v>
      </c>
      <c r="D53" s="89" t="s">
        <v>62</v>
      </c>
      <c r="E53" s="90">
        <v>1.0</v>
      </c>
      <c r="F53" s="89" t="s">
        <v>66</v>
      </c>
      <c r="G53" s="91">
        <v>497.0</v>
      </c>
      <c r="H53" s="90">
        <v>1.0</v>
      </c>
      <c r="I53" s="90">
        <v>1.0</v>
      </c>
    </row>
    <row r="54" ht="15.75" customHeight="1">
      <c r="B54" s="89" t="s">
        <v>67</v>
      </c>
      <c r="C54" s="89" t="s">
        <v>64</v>
      </c>
      <c r="D54" s="89" t="s">
        <v>62</v>
      </c>
      <c r="E54" s="90">
        <v>1.0</v>
      </c>
      <c r="F54" s="89" t="s">
        <v>66</v>
      </c>
      <c r="G54" s="91">
        <v>896.0</v>
      </c>
      <c r="H54" s="90">
        <v>1.0</v>
      </c>
      <c r="I54" s="90">
        <v>1.0</v>
      </c>
    </row>
    <row r="55" ht="15.75" customHeight="1">
      <c r="B55" s="89" t="s">
        <v>67</v>
      </c>
      <c r="C55" s="89" t="s">
        <v>64</v>
      </c>
      <c r="D55" s="89" t="s">
        <v>65</v>
      </c>
      <c r="E55" s="90">
        <v>2.0</v>
      </c>
      <c r="F55" s="89" t="s">
        <v>66</v>
      </c>
      <c r="G55" s="91">
        <v>557.0</v>
      </c>
      <c r="H55" s="90">
        <v>1.0</v>
      </c>
      <c r="I55" s="90">
        <v>1.0</v>
      </c>
    </row>
    <row r="56" ht="15.75" customHeight="1">
      <c r="B56" s="89" t="s">
        <v>67</v>
      </c>
      <c r="C56" s="89" t="s">
        <v>61</v>
      </c>
      <c r="D56" s="89" t="s">
        <v>62</v>
      </c>
      <c r="E56" s="90">
        <v>1.0</v>
      </c>
      <c r="F56" s="89" t="s">
        <v>66</v>
      </c>
      <c r="G56" s="91">
        <v>993.0</v>
      </c>
      <c r="H56" s="90">
        <v>1.0</v>
      </c>
      <c r="I56" s="90">
        <v>2.0</v>
      </c>
    </row>
    <row r="57" ht="15.75" customHeight="1">
      <c r="B57" s="89" t="s">
        <v>67</v>
      </c>
      <c r="C57" s="89" t="s">
        <v>64</v>
      </c>
      <c r="D57" s="89" t="s">
        <v>65</v>
      </c>
      <c r="E57" s="90">
        <v>2.0</v>
      </c>
      <c r="F57" s="89" t="s">
        <v>66</v>
      </c>
      <c r="G57" s="91">
        <v>597.0</v>
      </c>
      <c r="H57" s="90">
        <v>1.0</v>
      </c>
      <c r="I57" s="90">
        <v>2.0</v>
      </c>
    </row>
    <row r="58" ht="15.75" customHeight="1">
      <c r="B58" s="89" t="s">
        <v>67</v>
      </c>
      <c r="C58" s="89" t="s">
        <v>61</v>
      </c>
      <c r="D58" s="89" t="s">
        <v>65</v>
      </c>
      <c r="E58" s="90">
        <v>2.0</v>
      </c>
      <c r="F58" s="89" t="s">
        <v>66</v>
      </c>
      <c r="G58" s="91">
        <v>464.0</v>
      </c>
      <c r="H58" s="90">
        <v>1.0</v>
      </c>
      <c r="I58" s="90">
        <v>2.0</v>
      </c>
    </row>
    <row r="59" ht="15.75" customHeight="1">
      <c r="B59" s="89" t="s">
        <v>67</v>
      </c>
      <c r="C59" s="89" t="s">
        <v>61</v>
      </c>
      <c r="D59" s="89" t="s">
        <v>65</v>
      </c>
      <c r="E59" s="90">
        <v>2.0</v>
      </c>
      <c r="F59" s="89" t="s">
        <v>66</v>
      </c>
      <c r="G59" s="91">
        <v>1030.0</v>
      </c>
      <c r="H59" s="90">
        <v>1.0</v>
      </c>
      <c r="I59" s="90">
        <v>1.0</v>
      </c>
    </row>
    <row r="60" ht="15.75" customHeight="1">
      <c r="B60" s="92" t="s">
        <v>67</v>
      </c>
      <c r="C60" s="89" t="s">
        <v>61</v>
      </c>
      <c r="D60" s="89" t="s">
        <v>62</v>
      </c>
      <c r="E60" s="90">
        <v>1.0</v>
      </c>
      <c r="F60" s="89" t="s">
        <v>66</v>
      </c>
      <c r="G60" s="91">
        <v>1282.0</v>
      </c>
      <c r="H60" s="90">
        <v>1.0</v>
      </c>
      <c r="I60" s="90">
        <v>1.0</v>
      </c>
    </row>
    <row r="61" ht="15.75" customHeight="1">
      <c r="B61" s="89" t="s">
        <v>67</v>
      </c>
      <c r="C61" s="89" t="s">
        <v>61</v>
      </c>
      <c r="D61" s="89" t="s">
        <v>62</v>
      </c>
      <c r="E61" s="90">
        <v>1.0</v>
      </c>
      <c r="F61" s="89" t="s">
        <v>66</v>
      </c>
      <c r="G61" s="91">
        <v>483.0</v>
      </c>
      <c r="H61" s="90">
        <v>1.0</v>
      </c>
      <c r="I61" s="90">
        <v>1.0</v>
      </c>
    </row>
    <row r="62" ht="15.75" customHeight="1">
      <c r="B62" s="89" t="s">
        <v>67</v>
      </c>
      <c r="C62" s="89" t="s">
        <v>64</v>
      </c>
      <c r="D62" s="89" t="s">
        <v>62</v>
      </c>
      <c r="E62" s="90">
        <v>1.0</v>
      </c>
      <c r="F62" s="89" t="s">
        <v>66</v>
      </c>
      <c r="G62" s="91">
        <v>563.0</v>
      </c>
      <c r="H62" s="90">
        <v>1.0</v>
      </c>
      <c r="I62" s="90">
        <v>2.0</v>
      </c>
    </row>
    <row r="63" ht="15.75" customHeight="1">
      <c r="B63" s="93" t="s">
        <v>67</v>
      </c>
      <c r="C63" s="93" t="s">
        <v>64</v>
      </c>
      <c r="D63" s="93" t="s">
        <v>65</v>
      </c>
      <c r="E63" s="94">
        <v>2.0</v>
      </c>
      <c r="F63" s="93" t="s">
        <v>63</v>
      </c>
      <c r="G63" s="95">
        <v>1202.0</v>
      </c>
      <c r="H63" s="94">
        <v>1.0</v>
      </c>
      <c r="I63" s="94">
        <v>1.0</v>
      </c>
    </row>
    <row r="64" ht="15.75" customHeight="1"/>
    <row r="65" ht="15.75" customHeight="1">
      <c r="C65" s="28" t="s">
        <v>68</v>
      </c>
      <c r="D65" s="28" t="s">
        <v>23</v>
      </c>
      <c r="E65" s="28" t="s">
        <v>16</v>
      </c>
      <c r="F65" s="28" t="s">
        <v>17</v>
      </c>
      <c r="G65" s="28" t="s">
        <v>18</v>
      </c>
      <c r="H65" s="28" t="s">
        <v>27</v>
      </c>
      <c r="I65" s="29" t="s">
        <v>13</v>
      </c>
      <c r="J65" s="6" t="s">
        <v>19</v>
      </c>
    </row>
    <row r="66" ht="15.75" customHeight="1">
      <c r="A66" s="30" t="s">
        <v>69</v>
      </c>
      <c r="B66" s="30"/>
      <c r="C66" s="96">
        <f>COUNTIFS(E4:E63, "1", I4:I63, "1")</f>
        <v>17</v>
      </c>
      <c r="D66" s="31">
        <f>SUMIFS(G4:G63,E4:E63, "1", I4:I63, "1")/C66</f>
        <v>560.7647059</v>
      </c>
      <c r="E66" s="97">
        <f t="array" ref="E66">MEDIAN(IF($E$4:$E$63*$I$4:$I$63=1, $G$4:$G$63))</f>
        <v>497</v>
      </c>
      <c r="F66" s="97">
        <f>minifs($G$4:$G$63, $E$4:$E$63,"1",$I$4:$I$63,"1")</f>
        <v>371</v>
      </c>
      <c r="G66" s="97">
        <f>MAXIFS($G$4:$G$63, $E$4:$E$63,"1",$I$4:$I$63,"1")</f>
        <v>1282</v>
      </c>
      <c r="H66" s="31">
        <f t="shared" ref="H66:H69" si="1">(C66-I66)/C66*100</f>
        <v>0</v>
      </c>
      <c r="I66" s="32">
        <f>COUNTIFS(E4:E63, "1", I4:I63, "1", H4:H63, "1")</f>
        <v>17</v>
      </c>
      <c r="J66" s="98">
        <f t="array" ref="J66">STDEV(IF(E4:E63*I4:I63=1, G4:G63))</f>
        <v>223.815641</v>
      </c>
    </row>
    <row r="67" ht="15.75" customHeight="1">
      <c r="A67" s="30" t="s">
        <v>70</v>
      </c>
      <c r="B67" s="30"/>
      <c r="C67" s="97">
        <f>COUNTIFS(E4:E63, "1", I4:I63, "2")</f>
        <v>15</v>
      </c>
      <c r="D67" s="31">
        <f>SUMIFS(G4:G63,E4:E63, "1", I4:I63, "2")/C67</f>
        <v>656.5333333</v>
      </c>
      <c r="E67" s="97">
        <f t="array" ref="E67">MEDIAN(IF($E$4:$E$63-$I$4:$I$63=-1, $G$4:$G$63))</f>
        <v>563</v>
      </c>
      <c r="F67" s="97">
        <f>minifs($G$4:$G$63, $E$4:$E$63,"1",$I$4:$I$63,"2")</f>
        <v>364</v>
      </c>
      <c r="G67" s="97">
        <f>MAXIFS($G$4:$G$63, $E$4:$E$63,"1",$I$4:$I$63,"2")</f>
        <v>1219</v>
      </c>
      <c r="H67" s="31">
        <f t="shared" si="1"/>
        <v>0</v>
      </c>
      <c r="I67" s="99">
        <f>COUNTIFS(E4:E63, "1", I4:I63, "2", H4:H63, "1")</f>
        <v>15</v>
      </c>
      <c r="J67" s="100">
        <f t="array" ref="J67">STDEV(IF(E4:E63-I4:I63=-1, G4:G63))</f>
        <v>268.4023809</v>
      </c>
    </row>
    <row r="68" ht="15.75" customHeight="1">
      <c r="A68" s="30" t="s">
        <v>71</v>
      </c>
      <c r="B68" s="30"/>
      <c r="C68" s="97">
        <f>COUNTIFS(E4:E63, "2", I4:I63, "1")</f>
        <v>13</v>
      </c>
      <c r="D68" s="31">
        <f>SUMIFS(G4:G63,E4:E63, "2", I4:I63, "1")/C68</f>
        <v>608.8461538</v>
      </c>
      <c r="E68" s="97">
        <f t="array" ref="E68">MEDIAN(IF($E$4:$E$63-$I$4:$I$63=1, $G$4:$G$63))</f>
        <v>508</v>
      </c>
      <c r="F68" s="97">
        <f>minifs($G$4:$G$63, $E$4:$E$63,"2",$I$4:$I$63,"1")</f>
        <v>308</v>
      </c>
      <c r="G68" s="97">
        <f>maxifs($G$4:$G$63, $E$4:$E$63,"2",$I$4:$I$63,"1")</f>
        <v>1202</v>
      </c>
      <c r="H68" s="31">
        <f t="shared" si="1"/>
        <v>0</v>
      </c>
      <c r="I68" s="99">
        <f>COUNTIFS(E4:E63, "2", I4:I63, "1", H4:H63, "1")</f>
        <v>13</v>
      </c>
      <c r="J68" s="100">
        <f t="array" ref="J68">STDEV(IF(E4:E63-I4:I63=1, G4:G63))</f>
        <v>268.7405335</v>
      </c>
    </row>
    <row r="69" ht="15.75" customHeight="1">
      <c r="A69" s="30" t="s">
        <v>72</v>
      </c>
      <c r="B69" s="30"/>
      <c r="C69" s="97">
        <f>COUNTIFS(E4:E63, "2", I4:I63, "2")</f>
        <v>15</v>
      </c>
      <c r="D69" s="31">
        <f>SUMIFS(G4:G63,E4:E63, "2", I4:I63, "2")/C69</f>
        <v>532.3333333</v>
      </c>
      <c r="E69" s="97">
        <f t="array" ref="E69">MEDIAN(IF($E$4:$E$63*$I$4:$I$63=4, $G$4:$G$63))</f>
        <v>464</v>
      </c>
      <c r="F69" s="97">
        <f>minifs($G$4:$G$63, $E$4:$E$63,"2",$I$4:$I$63,"2")</f>
        <v>307</v>
      </c>
      <c r="G69" s="97">
        <f>maxifs($G$4:$G$63, $E$4:$E$63,"2",$I$4:$I$63,"2")</f>
        <v>1109</v>
      </c>
      <c r="H69" s="31">
        <f t="shared" si="1"/>
        <v>13.33333333</v>
      </c>
      <c r="I69" s="32">
        <f>COUNTIFS(E4:E63, "2", I4:I63, "2", H4:H63, "1")</f>
        <v>13</v>
      </c>
      <c r="J69" s="100">
        <f t="array" ref="J69">STDEV(IF(E4:E63*I4:I63=4, G4:G63))</f>
        <v>204.628118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33" t="s">
        <v>22</v>
      </c>
      <c r="C2" s="3"/>
      <c r="D2" s="3"/>
      <c r="E2" s="3"/>
      <c r="F2" s="3"/>
      <c r="G2" s="3"/>
      <c r="H2" s="3"/>
      <c r="I2" s="4"/>
    </row>
    <row r="3" ht="15.75" customHeight="1">
      <c r="B3" s="81" t="s">
        <v>54</v>
      </c>
      <c r="C3" s="82"/>
      <c r="D3" s="82"/>
      <c r="E3" s="83" t="s">
        <v>55</v>
      </c>
      <c r="F3" s="84" t="s">
        <v>56</v>
      </c>
      <c r="G3" s="83" t="s">
        <v>57</v>
      </c>
      <c r="H3" s="83" t="s">
        <v>46</v>
      </c>
      <c r="I3" s="85" t="s">
        <v>58</v>
      </c>
      <c r="J3" s="16" t="s">
        <v>59</v>
      </c>
    </row>
    <row r="4" ht="15.75" customHeight="1">
      <c r="B4" s="101" t="s">
        <v>60</v>
      </c>
      <c r="C4" s="101" t="s">
        <v>64</v>
      </c>
      <c r="D4" s="101" t="s">
        <v>65</v>
      </c>
      <c r="E4" s="102">
        <v>2.0</v>
      </c>
      <c r="F4" s="101" t="s">
        <v>63</v>
      </c>
      <c r="G4" s="103">
        <v>863.0</v>
      </c>
      <c r="H4" s="102">
        <v>1.0</v>
      </c>
      <c r="I4" s="102">
        <v>2.0</v>
      </c>
    </row>
    <row r="5" ht="15.75" customHeight="1">
      <c r="B5" s="104" t="s">
        <v>60</v>
      </c>
      <c r="C5" s="104" t="s">
        <v>64</v>
      </c>
      <c r="D5" s="104" t="s">
        <v>62</v>
      </c>
      <c r="E5" s="105">
        <v>1.0</v>
      </c>
      <c r="F5" s="104" t="s">
        <v>66</v>
      </c>
      <c r="G5" s="106">
        <v>350.0</v>
      </c>
      <c r="H5" s="105">
        <v>1.0</v>
      </c>
      <c r="I5" s="105">
        <v>1.0</v>
      </c>
    </row>
    <row r="6" ht="15.75" customHeight="1">
      <c r="B6" s="104" t="s">
        <v>60</v>
      </c>
      <c r="C6" s="104" t="s">
        <v>61</v>
      </c>
      <c r="D6" s="104" t="s">
        <v>62</v>
      </c>
      <c r="E6" s="105">
        <v>1.0</v>
      </c>
      <c r="F6" s="104" t="s">
        <v>63</v>
      </c>
      <c r="G6" s="106">
        <v>627.0</v>
      </c>
      <c r="H6" s="105">
        <v>1.0</v>
      </c>
      <c r="I6" s="105">
        <v>2.0</v>
      </c>
    </row>
    <row r="7" ht="15.75" customHeight="1">
      <c r="B7" s="104" t="s">
        <v>60</v>
      </c>
      <c r="C7" s="104" t="s">
        <v>61</v>
      </c>
      <c r="D7" s="104" t="s">
        <v>65</v>
      </c>
      <c r="E7" s="105">
        <v>2.0</v>
      </c>
      <c r="F7" s="104" t="s">
        <v>66</v>
      </c>
      <c r="G7" s="106">
        <v>1382.0</v>
      </c>
      <c r="H7" s="105">
        <v>1.0</v>
      </c>
      <c r="I7" s="105">
        <v>1.0</v>
      </c>
    </row>
    <row r="8" ht="15.75" customHeight="1">
      <c r="B8" s="104" t="s">
        <v>60</v>
      </c>
      <c r="C8" s="104" t="s">
        <v>61</v>
      </c>
      <c r="D8" s="104" t="s">
        <v>62</v>
      </c>
      <c r="E8" s="105">
        <v>1.0</v>
      </c>
      <c r="F8" s="104" t="s">
        <v>63</v>
      </c>
      <c r="G8" s="106">
        <v>415.0</v>
      </c>
      <c r="H8" s="105">
        <v>1.0</v>
      </c>
      <c r="I8" s="105">
        <v>1.0</v>
      </c>
    </row>
    <row r="9" ht="15.75" customHeight="1">
      <c r="B9" s="104" t="s">
        <v>60</v>
      </c>
      <c r="C9" s="104" t="s">
        <v>64</v>
      </c>
      <c r="D9" s="104" t="s">
        <v>65</v>
      </c>
      <c r="E9" s="105">
        <v>2.0</v>
      </c>
      <c r="F9" s="104" t="s">
        <v>63</v>
      </c>
      <c r="G9" s="106">
        <v>448.0</v>
      </c>
      <c r="H9" s="105">
        <v>1.0</v>
      </c>
      <c r="I9" s="105">
        <v>2.0</v>
      </c>
    </row>
    <row r="10" ht="15.75" customHeight="1">
      <c r="B10" s="104" t="s">
        <v>60</v>
      </c>
      <c r="C10" s="104" t="s">
        <v>64</v>
      </c>
      <c r="D10" s="104" t="s">
        <v>65</v>
      </c>
      <c r="E10" s="105">
        <v>2.0</v>
      </c>
      <c r="F10" s="104" t="s">
        <v>63</v>
      </c>
      <c r="G10" s="106">
        <v>420.0</v>
      </c>
      <c r="H10" s="105">
        <v>1.0</v>
      </c>
      <c r="I10" s="105">
        <v>1.0</v>
      </c>
    </row>
    <row r="11" ht="15.75" customHeight="1">
      <c r="B11" s="104" t="s">
        <v>60</v>
      </c>
      <c r="C11" s="104" t="s">
        <v>64</v>
      </c>
      <c r="D11" s="104" t="s">
        <v>62</v>
      </c>
      <c r="E11" s="105">
        <v>1.0</v>
      </c>
      <c r="F11" s="104" t="s">
        <v>63</v>
      </c>
      <c r="G11" s="106">
        <v>419.0</v>
      </c>
      <c r="H11" s="105">
        <v>1.0</v>
      </c>
      <c r="I11" s="105">
        <v>1.0</v>
      </c>
    </row>
    <row r="12" ht="15.75" customHeight="1">
      <c r="B12" s="104" t="s">
        <v>60</v>
      </c>
      <c r="C12" s="104" t="s">
        <v>61</v>
      </c>
      <c r="D12" s="104" t="s">
        <v>62</v>
      </c>
      <c r="E12" s="105">
        <v>1.0</v>
      </c>
      <c r="F12" s="104" t="s">
        <v>66</v>
      </c>
      <c r="G12" s="106">
        <v>379.0</v>
      </c>
      <c r="H12" s="105">
        <v>1.0</v>
      </c>
      <c r="I12" s="105">
        <v>2.0</v>
      </c>
    </row>
    <row r="13" ht="15.75" customHeight="1">
      <c r="B13" s="104" t="s">
        <v>60</v>
      </c>
      <c r="C13" s="104" t="s">
        <v>61</v>
      </c>
      <c r="D13" s="104" t="s">
        <v>62</v>
      </c>
      <c r="E13" s="105">
        <v>1.0</v>
      </c>
      <c r="F13" s="104" t="s">
        <v>66</v>
      </c>
      <c r="G13" s="106">
        <v>527.0</v>
      </c>
      <c r="H13" s="105">
        <v>1.0</v>
      </c>
      <c r="I13" s="105">
        <v>1.0</v>
      </c>
    </row>
    <row r="14" ht="15.75" customHeight="1">
      <c r="B14" s="104" t="s">
        <v>67</v>
      </c>
      <c r="C14" s="104" t="s">
        <v>64</v>
      </c>
      <c r="D14" s="104" t="s">
        <v>65</v>
      </c>
      <c r="E14" s="105">
        <v>2.0</v>
      </c>
      <c r="F14" s="104" t="s">
        <v>66</v>
      </c>
      <c r="G14" s="106">
        <v>390.0</v>
      </c>
      <c r="H14" s="105">
        <v>1.0</v>
      </c>
      <c r="I14" s="105">
        <v>2.0</v>
      </c>
    </row>
    <row r="15" ht="15.75" customHeight="1">
      <c r="B15" s="104" t="s">
        <v>67</v>
      </c>
      <c r="C15" s="104" t="s">
        <v>64</v>
      </c>
      <c r="D15" s="104" t="s">
        <v>65</v>
      </c>
      <c r="E15" s="105">
        <v>2.0</v>
      </c>
      <c r="F15" s="104" t="s">
        <v>63</v>
      </c>
      <c r="G15" s="106">
        <v>424.0</v>
      </c>
      <c r="H15" s="105">
        <v>1.0</v>
      </c>
      <c r="I15" s="105">
        <v>1.0</v>
      </c>
    </row>
    <row r="16" ht="15.75" customHeight="1">
      <c r="B16" s="104" t="s">
        <v>67</v>
      </c>
      <c r="C16" s="104" t="s">
        <v>64</v>
      </c>
      <c r="D16" s="104" t="s">
        <v>65</v>
      </c>
      <c r="E16" s="105">
        <v>2.0</v>
      </c>
      <c r="F16" s="104" t="s">
        <v>66</v>
      </c>
      <c r="G16" s="106">
        <v>344.0</v>
      </c>
      <c r="H16" s="105">
        <v>1.0</v>
      </c>
      <c r="I16" s="105">
        <v>1.0</v>
      </c>
    </row>
    <row r="17" ht="15.75" customHeight="1">
      <c r="B17" s="104" t="s">
        <v>67</v>
      </c>
      <c r="C17" s="104" t="s">
        <v>61</v>
      </c>
      <c r="D17" s="104" t="s">
        <v>62</v>
      </c>
      <c r="E17" s="105">
        <v>1.0</v>
      </c>
      <c r="F17" s="104" t="s">
        <v>63</v>
      </c>
      <c r="G17" s="106">
        <v>413.0</v>
      </c>
      <c r="H17" s="105">
        <v>1.0</v>
      </c>
      <c r="I17" s="105">
        <v>2.0</v>
      </c>
    </row>
    <row r="18" ht="15.75" customHeight="1">
      <c r="B18" s="104" t="s">
        <v>67</v>
      </c>
      <c r="C18" s="104" t="s">
        <v>64</v>
      </c>
      <c r="D18" s="104" t="s">
        <v>62</v>
      </c>
      <c r="E18" s="105">
        <v>1.0</v>
      </c>
      <c r="F18" s="104" t="s">
        <v>63</v>
      </c>
      <c r="G18" s="106">
        <v>718.0</v>
      </c>
      <c r="H18" s="105">
        <v>1.0</v>
      </c>
      <c r="I18" s="105">
        <v>2.0</v>
      </c>
    </row>
    <row r="19" ht="15.75" customHeight="1">
      <c r="B19" s="104" t="s">
        <v>67</v>
      </c>
      <c r="C19" s="104" t="s">
        <v>61</v>
      </c>
      <c r="D19" s="104" t="s">
        <v>62</v>
      </c>
      <c r="E19" s="105">
        <v>1.0</v>
      </c>
      <c r="F19" s="104" t="s">
        <v>63</v>
      </c>
      <c r="G19" s="106">
        <v>452.0</v>
      </c>
      <c r="H19" s="105">
        <v>1.0</v>
      </c>
      <c r="I19" s="105">
        <v>2.0</v>
      </c>
    </row>
    <row r="20" ht="15.75" customHeight="1">
      <c r="B20" s="104" t="s">
        <v>67</v>
      </c>
      <c r="C20" s="104" t="s">
        <v>61</v>
      </c>
      <c r="D20" s="104" t="s">
        <v>65</v>
      </c>
      <c r="E20" s="105">
        <v>2.0</v>
      </c>
      <c r="F20" s="104" t="s">
        <v>66</v>
      </c>
      <c r="G20" s="106">
        <v>342.0</v>
      </c>
      <c r="H20" s="105">
        <v>1.0</v>
      </c>
      <c r="I20" s="105">
        <v>1.0</v>
      </c>
    </row>
    <row r="21" ht="15.75" customHeight="1">
      <c r="B21" s="104" t="s">
        <v>67</v>
      </c>
      <c r="C21" s="104" t="s">
        <v>61</v>
      </c>
      <c r="D21" s="104" t="s">
        <v>62</v>
      </c>
      <c r="E21" s="105">
        <v>1.0</v>
      </c>
      <c r="F21" s="104" t="s">
        <v>63</v>
      </c>
      <c r="G21" s="106">
        <v>398.0</v>
      </c>
      <c r="H21" s="105">
        <v>1.0</v>
      </c>
      <c r="I21" s="105">
        <v>1.0</v>
      </c>
    </row>
    <row r="22" ht="15.75" customHeight="1">
      <c r="B22" s="104" t="s">
        <v>67</v>
      </c>
      <c r="C22" s="104" t="s">
        <v>64</v>
      </c>
      <c r="D22" s="104" t="s">
        <v>62</v>
      </c>
      <c r="E22" s="105">
        <v>1.0</v>
      </c>
      <c r="F22" s="104" t="s">
        <v>66</v>
      </c>
      <c r="G22" s="106">
        <v>430.0</v>
      </c>
      <c r="H22" s="105">
        <v>1.0</v>
      </c>
      <c r="I22" s="105">
        <v>2.0</v>
      </c>
    </row>
    <row r="23" ht="15.75" customHeight="1">
      <c r="B23" s="104" t="s">
        <v>67</v>
      </c>
      <c r="C23" s="104" t="s">
        <v>64</v>
      </c>
      <c r="D23" s="104" t="s">
        <v>65</v>
      </c>
      <c r="E23" s="105">
        <v>2.0</v>
      </c>
      <c r="F23" s="104" t="s">
        <v>63</v>
      </c>
      <c r="G23" s="106">
        <v>956.0</v>
      </c>
      <c r="H23" s="105">
        <v>1.0</v>
      </c>
      <c r="I23" s="105">
        <v>1.0</v>
      </c>
    </row>
    <row r="24" ht="15.75" customHeight="1">
      <c r="B24" s="104" t="s">
        <v>67</v>
      </c>
      <c r="C24" s="104" t="s">
        <v>61</v>
      </c>
      <c r="D24" s="104" t="s">
        <v>65</v>
      </c>
      <c r="E24" s="105">
        <v>2.0</v>
      </c>
      <c r="F24" s="104" t="s">
        <v>63</v>
      </c>
      <c r="G24" s="106">
        <v>668.0</v>
      </c>
      <c r="H24" s="105">
        <v>2.0</v>
      </c>
      <c r="I24" s="105">
        <v>2.0</v>
      </c>
    </row>
    <row r="25" ht="15.75" customHeight="1">
      <c r="B25" s="104" t="s">
        <v>67</v>
      </c>
      <c r="C25" s="104" t="s">
        <v>61</v>
      </c>
      <c r="D25" s="104" t="s">
        <v>65</v>
      </c>
      <c r="E25" s="105">
        <v>2.0</v>
      </c>
      <c r="F25" s="104" t="s">
        <v>63</v>
      </c>
      <c r="G25" s="106">
        <v>523.0</v>
      </c>
      <c r="H25" s="105">
        <v>1.0</v>
      </c>
      <c r="I25" s="105">
        <v>1.0</v>
      </c>
    </row>
    <row r="26" ht="15.75" customHeight="1">
      <c r="B26" s="104" t="s">
        <v>67</v>
      </c>
      <c r="C26" s="104" t="s">
        <v>64</v>
      </c>
      <c r="D26" s="104" t="s">
        <v>65</v>
      </c>
      <c r="E26" s="105">
        <v>2.0</v>
      </c>
      <c r="F26" s="104" t="s">
        <v>66</v>
      </c>
      <c r="G26" s="106">
        <v>397.0</v>
      </c>
      <c r="H26" s="105">
        <v>1.0</v>
      </c>
      <c r="I26" s="105">
        <v>2.0</v>
      </c>
    </row>
    <row r="27" ht="15.75" customHeight="1">
      <c r="B27" s="104" t="s">
        <v>67</v>
      </c>
      <c r="C27" s="104" t="s">
        <v>64</v>
      </c>
      <c r="D27" s="104" t="s">
        <v>62</v>
      </c>
      <c r="E27" s="105">
        <v>1.0</v>
      </c>
      <c r="F27" s="104" t="s">
        <v>63</v>
      </c>
      <c r="G27" s="106">
        <v>644.0</v>
      </c>
      <c r="H27" s="105">
        <v>1.0</v>
      </c>
      <c r="I27" s="105">
        <v>1.0</v>
      </c>
    </row>
    <row r="28" ht="15.75" customHeight="1">
      <c r="B28" s="104" t="s">
        <v>67</v>
      </c>
      <c r="C28" s="104" t="s">
        <v>61</v>
      </c>
      <c r="D28" s="104" t="s">
        <v>65</v>
      </c>
      <c r="E28" s="105">
        <v>2.0</v>
      </c>
      <c r="F28" s="104" t="s">
        <v>66</v>
      </c>
      <c r="G28" s="106">
        <v>786.0</v>
      </c>
      <c r="H28" s="105">
        <v>1.0</v>
      </c>
      <c r="I28" s="105">
        <v>2.0</v>
      </c>
    </row>
    <row r="29" ht="15.75" customHeight="1">
      <c r="B29" s="104" t="s">
        <v>67</v>
      </c>
      <c r="C29" s="104" t="s">
        <v>61</v>
      </c>
      <c r="D29" s="104" t="s">
        <v>65</v>
      </c>
      <c r="E29" s="105">
        <v>2.0</v>
      </c>
      <c r="F29" s="104" t="s">
        <v>63</v>
      </c>
      <c r="G29" s="106">
        <v>467.0</v>
      </c>
      <c r="H29" s="105">
        <v>1.0</v>
      </c>
      <c r="I29" s="105">
        <v>1.0</v>
      </c>
    </row>
    <row r="30" ht="15.75" customHeight="1">
      <c r="B30" s="104" t="s">
        <v>67</v>
      </c>
      <c r="C30" s="104" t="s">
        <v>61</v>
      </c>
      <c r="D30" s="104" t="s">
        <v>62</v>
      </c>
      <c r="E30" s="105">
        <v>1.0</v>
      </c>
      <c r="F30" s="104" t="s">
        <v>66</v>
      </c>
      <c r="G30" s="106">
        <v>708.0</v>
      </c>
      <c r="H30" s="105">
        <v>1.0</v>
      </c>
      <c r="I30" s="105">
        <v>1.0</v>
      </c>
    </row>
    <row r="31" ht="15.75" customHeight="1">
      <c r="B31" s="104" t="s">
        <v>67</v>
      </c>
      <c r="C31" s="104" t="s">
        <v>61</v>
      </c>
      <c r="D31" s="104" t="s">
        <v>65</v>
      </c>
      <c r="E31" s="105">
        <v>2.0</v>
      </c>
      <c r="F31" s="104" t="s">
        <v>63</v>
      </c>
      <c r="G31" s="106">
        <v>840.0</v>
      </c>
      <c r="H31" s="105">
        <v>1.0</v>
      </c>
      <c r="I31" s="105">
        <v>1.0</v>
      </c>
    </row>
    <row r="32" ht="15.75" customHeight="1">
      <c r="B32" s="104" t="s">
        <v>67</v>
      </c>
      <c r="C32" s="104" t="s">
        <v>64</v>
      </c>
      <c r="D32" s="104" t="s">
        <v>65</v>
      </c>
      <c r="E32" s="105">
        <v>2.0</v>
      </c>
      <c r="F32" s="104" t="s">
        <v>66</v>
      </c>
      <c r="G32" s="106">
        <v>428.0</v>
      </c>
      <c r="H32" s="105">
        <v>1.0</v>
      </c>
      <c r="I32" s="105">
        <v>2.0</v>
      </c>
    </row>
    <row r="33" ht="15.75" customHeight="1">
      <c r="B33" s="104" t="s">
        <v>67</v>
      </c>
      <c r="C33" s="104" t="s">
        <v>64</v>
      </c>
      <c r="D33" s="104" t="s">
        <v>62</v>
      </c>
      <c r="E33" s="105">
        <v>1.0</v>
      </c>
      <c r="F33" s="104" t="s">
        <v>63</v>
      </c>
      <c r="G33" s="106">
        <v>343.0</v>
      </c>
      <c r="H33" s="105">
        <v>1.0</v>
      </c>
      <c r="I33" s="105">
        <v>1.0</v>
      </c>
    </row>
    <row r="34" ht="15.75" customHeight="1">
      <c r="B34" s="104" t="s">
        <v>67</v>
      </c>
      <c r="C34" s="104" t="s">
        <v>64</v>
      </c>
      <c r="D34" s="104" t="s">
        <v>65</v>
      </c>
      <c r="E34" s="105">
        <v>2.0</v>
      </c>
      <c r="F34" s="104" t="s">
        <v>66</v>
      </c>
      <c r="G34" s="106">
        <v>404.0</v>
      </c>
      <c r="H34" s="105">
        <v>1.0</v>
      </c>
      <c r="I34" s="105">
        <v>1.0</v>
      </c>
    </row>
    <row r="35" ht="15.75" customHeight="1">
      <c r="B35" s="104" t="s">
        <v>67</v>
      </c>
      <c r="C35" s="104" t="s">
        <v>61</v>
      </c>
      <c r="D35" s="104" t="s">
        <v>62</v>
      </c>
      <c r="E35" s="105">
        <v>1.0</v>
      </c>
      <c r="F35" s="104" t="s">
        <v>66</v>
      </c>
      <c r="G35" s="106">
        <v>386.0</v>
      </c>
      <c r="H35" s="105">
        <v>1.0</v>
      </c>
      <c r="I35" s="105">
        <v>2.0</v>
      </c>
    </row>
    <row r="36" ht="15.75" customHeight="1">
      <c r="B36" s="104" t="s">
        <v>67</v>
      </c>
      <c r="C36" s="104" t="s">
        <v>61</v>
      </c>
      <c r="D36" s="104" t="s">
        <v>65</v>
      </c>
      <c r="E36" s="105">
        <v>2.0</v>
      </c>
      <c r="F36" s="104" t="s">
        <v>63</v>
      </c>
      <c r="G36" s="106">
        <v>480.0</v>
      </c>
      <c r="H36" s="105">
        <v>1.0</v>
      </c>
      <c r="I36" s="105">
        <v>1.0</v>
      </c>
    </row>
    <row r="37" ht="15.75" customHeight="1">
      <c r="B37" s="104" t="s">
        <v>67</v>
      </c>
      <c r="C37" s="104" t="s">
        <v>64</v>
      </c>
      <c r="D37" s="104" t="s">
        <v>62</v>
      </c>
      <c r="E37" s="105">
        <v>1.0</v>
      </c>
      <c r="F37" s="104" t="s">
        <v>66</v>
      </c>
      <c r="G37" s="106">
        <v>443.0</v>
      </c>
      <c r="H37" s="105">
        <v>1.0</v>
      </c>
      <c r="I37" s="105">
        <v>2.0</v>
      </c>
    </row>
    <row r="38" ht="15.75" customHeight="1">
      <c r="B38" s="104" t="s">
        <v>67</v>
      </c>
      <c r="C38" s="104" t="s">
        <v>64</v>
      </c>
      <c r="D38" s="104" t="s">
        <v>62</v>
      </c>
      <c r="E38" s="105">
        <v>1.0</v>
      </c>
      <c r="F38" s="104" t="s">
        <v>66</v>
      </c>
      <c r="G38" s="106">
        <v>411.0</v>
      </c>
      <c r="H38" s="105">
        <v>1.0</v>
      </c>
      <c r="I38" s="105">
        <v>1.0</v>
      </c>
    </row>
    <row r="39" ht="15.75" customHeight="1">
      <c r="B39" s="104" t="s">
        <v>67</v>
      </c>
      <c r="C39" s="104" t="s">
        <v>61</v>
      </c>
      <c r="D39" s="104" t="s">
        <v>62</v>
      </c>
      <c r="E39" s="105">
        <v>1.0</v>
      </c>
      <c r="F39" s="104" t="s">
        <v>63</v>
      </c>
      <c r="G39" s="106">
        <v>920.0</v>
      </c>
      <c r="H39" s="105">
        <v>1.0</v>
      </c>
      <c r="I39" s="105">
        <v>2.0</v>
      </c>
    </row>
    <row r="40" ht="15.75" customHeight="1">
      <c r="B40" s="104" t="s">
        <v>67</v>
      </c>
      <c r="C40" s="104" t="s">
        <v>64</v>
      </c>
      <c r="D40" s="104" t="s">
        <v>65</v>
      </c>
      <c r="E40" s="105">
        <v>2.0</v>
      </c>
      <c r="F40" s="104" t="s">
        <v>63</v>
      </c>
      <c r="G40" s="106">
        <v>854.0</v>
      </c>
      <c r="H40" s="105">
        <v>1.0</v>
      </c>
      <c r="I40" s="105">
        <v>2.0</v>
      </c>
    </row>
    <row r="41" ht="15.75" customHeight="1">
      <c r="B41" s="104" t="s">
        <v>67</v>
      </c>
      <c r="C41" s="104" t="s">
        <v>64</v>
      </c>
      <c r="D41" s="104" t="s">
        <v>65</v>
      </c>
      <c r="E41" s="105">
        <v>2.0</v>
      </c>
      <c r="F41" s="104" t="s">
        <v>66</v>
      </c>
      <c r="G41" s="106">
        <v>567.0</v>
      </c>
      <c r="H41" s="105">
        <v>1.0</v>
      </c>
      <c r="I41" s="105">
        <v>1.0</v>
      </c>
    </row>
    <row r="42" ht="15.75" customHeight="1">
      <c r="B42" s="104" t="s">
        <v>67</v>
      </c>
      <c r="C42" s="104" t="s">
        <v>64</v>
      </c>
      <c r="D42" s="104" t="s">
        <v>62</v>
      </c>
      <c r="E42" s="105">
        <v>1.0</v>
      </c>
      <c r="F42" s="104" t="s">
        <v>63</v>
      </c>
      <c r="G42" s="106">
        <v>393.0</v>
      </c>
      <c r="H42" s="105">
        <v>1.0</v>
      </c>
      <c r="I42" s="105">
        <v>1.0</v>
      </c>
    </row>
    <row r="43" ht="15.75" customHeight="1">
      <c r="B43" s="104" t="s">
        <v>67</v>
      </c>
      <c r="C43" s="104" t="s">
        <v>64</v>
      </c>
      <c r="D43" s="104" t="s">
        <v>62</v>
      </c>
      <c r="E43" s="105">
        <v>1.0</v>
      </c>
      <c r="F43" s="104" t="s">
        <v>63</v>
      </c>
      <c r="G43" s="106">
        <v>390.0</v>
      </c>
      <c r="H43" s="105">
        <v>2.0</v>
      </c>
      <c r="I43" s="105">
        <v>1.0</v>
      </c>
    </row>
    <row r="44" ht="15.75" customHeight="1">
      <c r="B44" s="104" t="s">
        <v>67</v>
      </c>
      <c r="C44" s="104" t="s">
        <v>61</v>
      </c>
      <c r="D44" s="104" t="s">
        <v>65</v>
      </c>
      <c r="E44" s="105">
        <v>2.0</v>
      </c>
      <c r="F44" s="104" t="s">
        <v>63</v>
      </c>
      <c r="G44" s="106">
        <v>782.0</v>
      </c>
      <c r="H44" s="105">
        <v>1.0</v>
      </c>
      <c r="I44" s="105">
        <v>2.0</v>
      </c>
    </row>
    <row r="45" ht="15.75" customHeight="1">
      <c r="B45" s="104" t="s">
        <v>67</v>
      </c>
      <c r="C45" s="104" t="s">
        <v>61</v>
      </c>
      <c r="D45" s="104" t="s">
        <v>65</v>
      </c>
      <c r="E45" s="105">
        <v>2.0</v>
      </c>
      <c r="F45" s="104" t="s">
        <v>66</v>
      </c>
      <c r="G45" s="106">
        <v>393.0</v>
      </c>
      <c r="H45" s="105">
        <v>1.0</v>
      </c>
      <c r="I45" s="105">
        <v>1.0</v>
      </c>
    </row>
    <row r="46" ht="15.75" customHeight="1">
      <c r="B46" s="104" t="s">
        <v>67</v>
      </c>
      <c r="C46" s="104" t="s">
        <v>61</v>
      </c>
      <c r="D46" s="104" t="s">
        <v>65</v>
      </c>
      <c r="E46" s="105">
        <v>2.0</v>
      </c>
      <c r="F46" s="104" t="s">
        <v>63</v>
      </c>
      <c r="G46" s="106">
        <v>699.0</v>
      </c>
      <c r="H46" s="105">
        <v>1.0</v>
      </c>
      <c r="I46" s="105">
        <v>1.0</v>
      </c>
    </row>
    <row r="47" ht="15.75" customHeight="1">
      <c r="B47" s="104" t="s">
        <v>67</v>
      </c>
      <c r="C47" s="104" t="s">
        <v>64</v>
      </c>
      <c r="D47" s="104" t="s">
        <v>65</v>
      </c>
      <c r="E47" s="105">
        <v>2.0</v>
      </c>
      <c r="F47" s="104" t="s">
        <v>66</v>
      </c>
      <c r="G47" s="106">
        <v>361.0</v>
      </c>
      <c r="H47" s="105">
        <v>1.0</v>
      </c>
      <c r="I47" s="105">
        <v>2.0</v>
      </c>
    </row>
    <row r="48" ht="15.75" customHeight="1">
      <c r="B48" s="104" t="s">
        <v>67</v>
      </c>
      <c r="C48" s="104" t="s">
        <v>61</v>
      </c>
      <c r="D48" s="104" t="s">
        <v>62</v>
      </c>
      <c r="E48" s="105">
        <v>1.0</v>
      </c>
      <c r="F48" s="104" t="s">
        <v>66</v>
      </c>
      <c r="G48" s="106">
        <v>352.0</v>
      </c>
      <c r="H48" s="105">
        <v>1.0</v>
      </c>
      <c r="I48" s="105">
        <v>2.0</v>
      </c>
    </row>
    <row r="49" ht="15.75" customHeight="1">
      <c r="B49" s="104" t="s">
        <v>67</v>
      </c>
      <c r="C49" s="104" t="s">
        <v>61</v>
      </c>
      <c r="D49" s="104" t="s">
        <v>62</v>
      </c>
      <c r="E49" s="105">
        <v>1.0</v>
      </c>
      <c r="F49" s="104" t="s">
        <v>63</v>
      </c>
      <c r="G49" s="106">
        <v>520.0</v>
      </c>
      <c r="H49" s="105">
        <v>1.0</v>
      </c>
      <c r="I49" s="105">
        <v>1.0</v>
      </c>
    </row>
    <row r="50" ht="15.75" customHeight="1">
      <c r="B50" s="104" t="s">
        <v>67</v>
      </c>
      <c r="C50" s="104" t="s">
        <v>61</v>
      </c>
      <c r="D50" s="104" t="s">
        <v>62</v>
      </c>
      <c r="E50" s="105">
        <v>1.0</v>
      </c>
      <c r="F50" s="104" t="s">
        <v>63</v>
      </c>
      <c r="G50" s="106">
        <v>552.0</v>
      </c>
      <c r="H50" s="105">
        <v>1.0</v>
      </c>
      <c r="I50" s="105">
        <v>1.0</v>
      </c>
    </row>
    <row r="51" ht="15.75" customHeight="1">
      <c r="B51" s="104" t="s">
        <v>67</v>
      </c>
      <c r="C51" s="104" t="s">
        <v>64</v>
      </c>
      <c r="D51" s="104" t="s">
        <v>62</v>
      </c>
      <c r="E51" s="105">
        <v>1.0</v>
      </c>
      <c r="F51" s="104" t="s">
        <v>66</v>
      </c>
      <c r="G51" s="106">
        <v>359.0</v>
      </c>
      <c r="H51" s="105">
        <v>1.0</v>
      </c>
      <c r="I51" s="105">
        <v>2.0</v>
      </c>
    </row>
    <row r="52" ht="15.75" customHeight="1">
      <c r="B52" s="104" t="s">
        <v>67</v>
      </c>
      <c r="C52" s="104" t="s">
        <v>61</v>
      </c>
      <c r="D52" s="104" t="s">
        <v>65</v>
      </c>
      <c r="E52" s="105">
        <v>2.0</v>
      </c>
      <c r="F52" s="104" t="s">
        <v>63</v>
      </c>
      <c r="G52" s="106">
        <v>705.0</v>
      </c>
      <c r="H52" s="105">
        <v>1.0</v>
      </c>
      <c r="I52" s="105">
        <v>2.0</v>
      </c>
    </row>
    <row r="53" ht="15.75" customHeight="1">
      <c r="B53" s="104" t="s">
        <v>67</v>
      </c>
      <c r="C53" s="104" t="s">
        <v>64</v>
      </c>
      <c r="D53" s="104" t="s">
        <v>62</v>
      </c>
      <c r="E53" s="105">
        <v>1.0</v>
      </c>
      <c r="F53" s="104" t="s">
        <v>66</v>
      </c>
      <c r="G53" s="106">
        <v>423.0</v>
      </c>
      <c r="H53" s="105">
        <v>1.0</v>
      </c>
      <c r="I53" s="105">
        <v>2.0</v>
      </c>
    </row>
    <row r="54" ht="15.75" customHeight="1">
      <c r="B54" s="104" t="s">
        <v>67</v>
      </c>
      <c r="C54" s="104" t="s">
        <v>61</v>
      </c>
      <c r="D54" s="104" t="s">
        <v>65</v>
      </c>
      <c r="E54" s="105">
        <v>2.0</v>
      </c>
      <c r="F54" s="104" t="s">
        <v>66</v>
      </c>
      <c r="G54" s="106">
        <v>736.0</v>
      </c>
      <c r="H54" s="105">
        <v>2.0</v>
      </c>
      <c r="I54" s="105">
        <v>2.0</v>
      </c>
    </row>
    <row r="55" ht="15.75" customHeight="1">
      <c r="B55" s="104" t="s">
        <v>67</v>
      </c>
      <c r="C55" s="104" t="s">
        <v>61</v>
      </c>
      <c r="D55" s="104" t="s">
        <v>62</v>
      </c>
      <c r="E55" s="105">
        <v>1.0</v>
      </c>
      <c r="F55" s="104" t="s">
        <v>66</v>
      </c>
      <c r="G55" s="106">
        <v>903.0</v>
      </c>
      <c r="H55" s="105">
        <v>1.0</v>
      </c>
      <c r="I55" s="105">
        <v>1.0</v>
      </c>
    </row>
    <row r="56" ht="15.75" customHeight="1">
      <c r="B56" s="104" t="s">
        <v>67</v>
      </c>
      <c r="C56" s="104" t="s">
        <v>64</v>
      </c>
      <c r="D56" s="104" t="s">
        <v>65</v>
      </c>
      <c r="E56" s="105">
        <v>2.0</v>
      </c>
      <c r="F56" s="104" t="s">
        <v>66</v>
      </c>
      <c r="G56" s="106">
        <v>495.0</v>
      </c>
      <c r="H56" s="105">
        <v>1.0</v>
      </c>
      <c r="I56" s="105">
        <v>2.0</v>
      </c>
    </row>
    <row r="57" ht="15.75" customHeight="1">
      <c r="B57" s="104" t="s">
        <v>67</v>
      </c>
      <c r="C57" s="104" t="s">
        <v>64</v>
      </c>
      <c r="D57" s="104" t="s">
        <v>62</v>
      </c>
      <c r="E57" s="105">
        <v>1.0</v>
      </c>
      <c r="F57" s="104" t="s">
        <v>66</v>
      </c>
      <c r="G57" s="106">
        <v>469.0</v>
      </c>
      <c r="H57" s="105">
        <v>1.0</v>
      </c>
      <c r="I57" s="105">
        <v>1.0</v>
      </c>
    </row>
    <row r="58" ht="15.75" customHeight="1">
      <c r="B58" s="104" t="s">
        <v>67</v>
      </c>
      <c r="C58" s="104" t="s">
        <v>64</v>
      </c>
      <c r="D58" s="104" t="s">
        <v>62</v>
      </c>
      <c r="E58" s="105">
        <v>1.0</v>
      </c>
      <c r="F58" s="104" t="s">
        <v>66</v>
      </c>
      <c r="G58" s="106">
        <v>430.0</v>
      </c>
      <c r="H58" s="105">
        <v>1.0</v>
      </c>
      <c r="I58" s="105">
        <v>1.0</v>
      </c>
    </row>
    <row r="59" ht="15.75" customHeight="1">
      <c r="B59" s="104" t="s">
        <v>67</v>
      </c>
      <c r="C59" s="104" t="s">
        <v>64</v>
      </c>
      <c r="D59" s="104" t="s">
        <v>62</v>
      </c>
      <c r="E59" s="105">
        <v>1.0</v>
      </c>
      <c r="F59" s="104" t="s">
        <v>66</v>
      </c>
      <c r="G59" s="106">
        <v>562.0</v>
      </c>
      <c r="H59" s="105">
        <v>1.0</v>
      </c>
      <c r="I59" s="105">
        <v>1.0</v>
      </c>
    </row>
    <row r="60" ht="15.75" customHeight="1">
      <c r="B60" s="107" t="s">
        <v>67</v>
      </c>
      <c r="C60" s="104" t="s">
        <v>61</v>
      </c>
      <c r="D60" s="104" t="s">
        <v>65</v>
      </c>
      <c r="E60" s="105">
        <v>2.0</v>
      </c>
      <c r="F60" s="104" t="s">
        <v>63</v>
      </c>
      <c r="G60" s="106">
        <v>847.0</v>
      </c>
      <c r="H60" s="105">
        <v>1.0</v>
      </c>
      <c r="I60" s="105">
        <v>2.0</v>
      </c>
    </row>
    <row r="61" ht="15.75" customHeight="1">
      <c r="B61" s="104" t="s">
        <v>67</v>
      </c>
      <c r="C61" s="104" t="s">
        <v>61</v>
      </c>
      <c r="D61" s="104" t="s">
        <v>62</v>
      </c>
      <c r="E61" s="105">
        <v>1.0</v>
      </c>
      <c r="F61" s="104" t="s">
        <v>63</v>
      </c>
      <c r="G61" s="106">
        <v>556.0</v>
      </c>
      <c r="H61" s="105">
        <v>1.0</v>
      </c>
      <c r="I61" s="105">
        <v>1.0</v>
      </c>
    </row>
    <row r="62" ht="15.75" customHeight="1">
      <c r="B62" s="104" t="s">
        <v>67</v>
      </c>
      <c r="C62" s="104" t="s">
        <v>64</v>
      </c>
      <c r="D62" s="104" t="s">
        <v>65</v>
      </c>
      <c r="E62" s="105">
        <v>2.0</v>
      </c>
      <c r="F62" s="104" t="s">
        <v>66</v>
      </c>
      <c r="G62" s="106">
        <v>664.0</v>
      </c>
      <c r="H62" s="105">
        <v>1.0</v>
      </c>
      <c r="I62" s="105">
        <v>2.0</v>
      </c>
    </row>
    <row r="63" ht="15.75" customHeight="1">
      <c r="B63" s="108" t="s">
        <v>67</v>
      </c>
      <c r="C63" s="108" t="s">
        <v>61</v>
      </c>
      <c r="D63" s="108" t="s">
        <v>65</v>
      </c>
      <c r="E63" s="109">
        <v>2.0</v>
      </c>
      <c r="F63" s="108" t="s">
        <v>66</v>
      </c>
      <c r="G63" s="110">
        <v>350.0</v>
      </c>
      <c r="H63" s="109">
        <v>1.0</v>
      </c>
      <c r="I63" s="109">
        <v>2.0</v>
      </c>
    </row>
    <row r="64" ht="15.75" customHeight="1"/>
    <row r="65" ht="15.75" customHeight="1">
      <c r="C65" s="28" t="s">
        <v>68</v>
      </c>
      <c r="D65" s="28" t="s">
        <v>23</v>
      </c>
      <c r="E65" s="28" t="s">
        <v>16</v>
      </c>
      <c r="F65" s="28" t="s">
        <v>17</v>
      </c>
      <c r="G65" s="28" t="s">
        <v>18</v>
      </c>
      <c r="H65" s="28" t="s">
        <v>27</v>
      </c>
      <c r="I65" s="29" t="s">
        <v>13</v>
      </c>
      <c r="J65" s="69" t="s">
        <v>19</v>
      </c>
    </row>
    <row r="66" ht="15.75" customHeight="1">
      <c r="A66" s="30" t="s">
        <v>69</v>
      </c>
      <c r="B66" s="30"/>
      <c r="C66" s="96">
        <f>COUNTIFS(E4:E63, "1", I4:I63, "1")</f>
        <v>18</v>
      </c>
      <c r="D66" s="31">
        <f>SUMIFS(G4:G63,E4:E63, "1", I4:I63, "1")/C66</f>
        <v>499.4444444</v>
      </c>
      <c r="E66" s="97">
        <f t="array" ref="E66">MEDIAN(IF($E$4:$E$63*$I$4:$I$63=1, $G$4:$G$63))</f>
        <v>449.5</v>
      </c>
      <c r="F66" s="97">
        <f>minifs($G$4:$G$63, $E$4:$E$63,"1",$I$4:$I$63,"1")</f>
        <v>343</v>
      </c>
      <c r="G66" s="97">
        <f>MAXIFS($G$4:$G$63, $E$4:$E$63,"1",$I$4:$I$63,"1")</f>
        <v>903</v>
      </c>
      <c r="H66" s="31">
        <f t="shared" ref="H66:H69" si="1">(C66-I66)/C66*100</f>
        <v>5.555555556</v>
      </c>
      <c r="I66" s="32">
        <f>COUNTIFS(E4:E63, "1", I4:I63, "1", H4:H63, "1")</f>
        <v>17</v>
      </c>
      <c r="J66" s="98">
        <f t="array" ref="J66">STDEV(IF(E4:E63*I4:I63=1, G4:G63))</f>
        <v>142.6403219</v>
      </c>
    </row>
    <row r="67" ht="15.75" customHeight="1">
      <c r="A67" s="30" t="s">
        <v>70</v>
      </c>
      <c r="B67" s="30"/>
      <c r="C67" s="97">
        <f>COUNTIFS(E4:E63, "1", I4:I63, "2")</f>
        <v>12</v>
      </c>
      <c r="D67" s="31">
        <f>SUMIFS(G4:G63,E4:E63, "1", I4:I63, "2")/C67</f>
        <v>491.8333333</v>
      </c>
      <c r="E67" s="97">
        <f t="array" ref="E67">MEDIAN(IF($E$4:$E$63-$I$4:$I$63=-1, $G$4:$G$63))</f>
        <v>426.5</v>
      </c>
      <c r="F67" s="97">
        <f>minifs($G$4:$G$63, $E$4:$E$63,"1",$I$4:$I$63,"2")</f>
        <v>352</v>
      </c>
      <c r="G67" s="97">
        <f>MAXIFS($G$4:$G$63, $E$4:$E$63,"1",$I$4:$I$63,"2")</f>
        <v>920</v>
      </c>
      <c r="H67" s="31">
        <f t="shared" si="1"/>
        <v>0</v>
      </c>
      <c r="I67" s="99">
        <f>COUNTIFS(E4:E63, "1", I4:I63, "2", H4:H63, "1")</f>
        <v>12</v>
      </c>
      <c r="J67" s="100">
        <f t="array" ref="J67">STDEV(IF(E4:E63-I4:I63=-1, G4:G63))</f>
        <v>173.8927743</v>
      </c>
    </row>
    <row r="68" ht="15.75" customHeight="1">
      <c r="A68" s="30" t="s">
        <v>71</v>
      </c>
      <c r="B68" s="30"/>
      <c r="C68" s="97">
        <f>COUNTIFS(E4:E63, "2", I4:I63, "1")</f>
        <v>14</v>
      </c>
      <c r="D68" s="31">
        <f>SUMIFS(G4:G63,E4:E63, "2", I4:I63, "1")/C68</f>
        <v>588.6428571</v>
      </c>
      <c r="E68" s="97">
        <f t="array" ref="E68">MEDIAN(IF($E$4:$E$63-$I$4:$I$63=1, $G$4:$G$63))</f>
        <v>473.5</v>
      </c>
      <c r="F68" s="97">
        <f>minifs($G$4:$G$63, $E$4:$E$63,"2",$I$4:$I$63,"1")</f>
        <v>342</v>
      </c>
      <c r="G68" s="97">
        <f>maxifs($G$4:$G$63, $E$4:$E$63,"2",$I$4:$I$63,"1")</f>
        <v>1382</v>
      </c>
      <c r="H68" s="31">
        <f t="shared" si="1"/>
        <v>0</v>
      </c>
      <c r="I68" s="99">
        <f>COUNTIFS(E4:E63, "2", I4:I63, "1", H4:H63, "1")</f>
        <v>14</v>
      </c>
      <c r="J68" s="100">
        <f t="array" ref="J68">STDEV(IF(E4:E63-I4:I63=1, G4:G63))</f>
        <v>293.4808622</v>
      </c>
    </row>
    <row r="69" ht="15.75" customHeight="1">
      <c r="A69" s="30" t="s">
        <v>72</v>
      </c>
      <c r="B69" s="30"/>
      <c r="C69" s="97">
        <f>COUNTIFS(E4:E63, "2", I4:I63, "2")</f>
        <v>16</v>
      </c>
      <c r="D69" s="31">
        <f>SUMIFS(G4:G63,E4:E63, "2", I4:I63, "2")/C69</f>
        <v>610.875</v>
      </c>
      <c r="E69" s="97">
        <f t="array" ref="E69">MEDIAN(IF($E$4:$E$63*$I$4:$I$63=4, $G$4:$G$63))</f>
        <v>666</v>
      </c>
      <c r="F69" s="97">
        <f>minifs($G$4:$G$63, $E$4:$E$63,"2",$I$4:$I$63,"2")</f>
        <v>350</v>
      </c>
      <c r="G69" s="97">
        <f>maxifs($G$4:$G$63, $E$4:$E$63,"2",$I$4:$I$63,"2")</f>
        <v>863</v>
      </c>
      <c r="H69" s="31">
        <f t="shared" si="1"/>
        <v>12.5</v>
      </c>
      <c r="I69" s="32">
        <f>COUNTIFS(E4:E63, "2", I4:I63, "2", H4:H63, "1")</f>
        <v>14</v>
      </c>
      <c r="J69" s="100">
        <f t="array" ref="J69">STDEV(IF(E4:E63*I4:I63=4, G4:G63))</f>
        <v>194.4917736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33" t="s">
        <v>24</v>
      </c>
      <c r="C2" s="3"/>
      <c r="D2" s="3"/>
      <c r="E2" s="3"/>
      <c r="F2" s="3"/>
      <c r="G2" s="3"/>
      <c r="H2" s="3"/>
      <c r="I2" s="4"/>
    </row>
    <row r="3" ht="15.75" customHeight="1">
      <c r="B3" s="81" t="s">
        <v>54</v>
      </c>
      <c r="C3" s="82"/>
      <c r="D3" s="82"/>
      <c r="E3" s="83" t="s">
        <v>55</v>
      </c>
      <c r="F3" s="84" t="s">
        <v>56</v>
      </c>
      <c r="G3" s="83" t="s">
        <v>57</v>
      </c>
      <c r="H3" s="83" t="s">
        <v>46</v>
      </c>
      <c r="I3" s="85" t="s">
        <v>58</v>
      </c>
      <c r="J3" s="16" t="s">
        <v>59</v>
      </c>
    </row>
    <row r="4" ht="15.75" customHeight="1">
      <c r="B4" s="101" t="s">
        <v>60</v>
      </c>
      <c r="C4" s="101" t="s">
        <v>64</v>
      </c>
      <c r="D4" s="101" t="s">
        <v>65</v>
      </c>
      <c r="E4" s="102">
        <v>2.0</v>
      </c>
      <c r="F4" s="101" t="s">
        <v>63</v>
      </c>
      <c r="G4" s="103">
        <v>863.0</v>
      </c>
      <c r="H4" s="102">
        <v>2.0</v>
      </c>
      <c r="I4" s="102">
        <v>2.0</v>
      </c>
    </row>
    <row r="5" ht="15.75" customHeight="1">
      <c r="B5" s="104" t="s">
        <v>60</v>
      </c>
      <c r="C5" s="104" t="s">
        <v>64</v>
      </c>
      <c r="D5" s="104" t="s">
        <v>65</v>
      </c>
      <c r="E5" s="105">
        <v>2.0</v>
      </c>
      <c r="F5" s="104" t="s">
        <v>63</v>
      </c>
      <c r="G5" s="106">
        <v>586.0</v>
      </c>
      <c r="H5" s="105">
        <v>1.0</v>
      </c>
      <c r="I5" s="105">
        <v>1.0</v>
      </c>
    </row>
    <row r="6" ht="15.75" customHeight="1">
      <c r="B6" s="104" t="s">
        <v>60</v>
      </c>
      <c r="C6" s="104" t="s">
        <v>61</v>
      </c>
      <c r="D6" s="104" t="s">
        <v>65</v>
      </c>
      <c r="E6" s="105">
        <v>2.0</v>
      </c>
      <c r="F6" s="104" t="s">
        <v>66</v>
      </c>
      <c r="G6" s="106">
        <v>520.0</v>
      </c>
      <c r="H6" s="105">
        <v>1.0</v>
      </c>
      <c r="I6" s="105">
        <v>2.0</v>
      </c>
    </row>
    <row r="7" ht="15.75" customHeight="1">
      <c r="B7" s="104" t="s">
        <v>60</v>
      </c>
      <c r="C7" s="104" t="s">
        <v>64</v>
      </c>
      <c r="D7" s="104" t="s">
        <v>62</v>
      </c>
      <c r="E7" s="105">
        <v>1.0</v>
      </c>
      <c r="F7" s="104" t="s">
        <v>63</v>
      </c>
      <c r="G7" s="106">
        <v>412.0</v>
      </c>
      <c r="H7" s="105">
        <v>1.0</v>
      </c>
      <c r="I7" s="105">
        <v>2.0</v>
      </c>
    </row>
    <row r="8" ht="15.75" customHeight="1">
      <c r="B8" s="104" t="s">
        <v>60</v>
      </c>
      <c r="C8" s="104" t="s">
        <v>61</v>
      </c>
      <c r="D8" s="104" t="s">
        <v>65</v>
      </c>
      <c r="E8" s="105">
        <v>2.0</v>
      </c>
      <c r="F8" s="104" t="s">
        <v>66</v>
      </c>
      <c r="G8" s="106">
        <v>442.0</v>
      </c>
      <c r="H8" s="105">
        <v>1.0</v>
      </c>
      <c r="I8" s="105">
        <v>2.0</v>
      </c>
    </row>
    <row r="9" ht="15.75" customHeight="1">
      <c r="B9" s="104" t="s">
        <v>60</v>
      </c>
      <c r="C9" s="104" t="s">
        <v>61</v>
      </c>
      <c r="D9" s="104" t="s">
        <v>65</v>
      </c>
      <c r="E9" s="105">
        <v>2.0</v>
      </c>
      <c r="F9" s="104" t="s">
        <v>63</v>
      </c>
      <c r="G9" s="106">
        <v>343.0</v>
      </c>
      <c r="H9" s="105">
        <v>1.0</v>
      </c>
      <c r="I9" s="105">
        <v>1.0</v>
      </c>
    </row>
    <row r="10" ht="15.75" customHeight="1">
      <c r="B10" s="104" t="s">
        <v>60</v>
      </c>
      <c r="C10" s="104" t="s">
        <v>64</v>
      </c>
      <c r="D10" s="104" t="s">
        <v>65</v>
      </c>
      <c r="E10" s="105">
        <v>2.0</v>
      </c>
      <c r="F10" s="104" t="s">
        <v>66</v>
      </c>
      <c r="G10" s="106">
        <v>689.0</v>
      </c>
      <c r="H10" s="105">
        <v>1.0</v>
      </c>
      <c r="I10" s="105">
        <v>2.0</v>
      </c>
    </row>
    <row r="11" ht="15.75" customHeight="1">
      <c r="B11" s="104" t="s">
        <v>60</v>
      </c>
      <c r="C11" s="104" t="s">
        <v>61</v>
      </c>
      <c r="D11" s="104" t="s">
        <v>62</v>
      </c>
      <c r="E11" s="105">
        <v>1.0</v>
      </c>
      <c r="F11" s="104" t="s">
        <v>63</v>
      </c>
      <c r="G11" s="106">
        <v>478.0</v>
      </c>
      <c r="H11" s="105">
        <v>1.0</v>
      </c>
      <c r="I11" s="105">
        <v>2.0</v>
      </c>
    </row>
    <row r="12" ht="15.75" customHeight="1">
      <c r="B12" s="104" t="s">
        <v>60</v>
      </c>
      <c r="C12" s="104" t="s">
        <v>61</v>
      </c>
      <c r="D12" s="104" t="s">
        <v>65</v>
      </c>
      <c r="E12" s="105">
        <v>2.0</v>
      </c>
      <c r="F12" s="104" t="s">
        <v>66</v>
      </c>
      <c r="G12" s="106">
        <v>414.0</v>
      </c>
      <c r="H12" s="105">
        <v>1.0</v>
      </c>
      <c r="I12" s="105">
        <v>1.0</v>
      </c>
    </row>
    <row r="13" ht="15.75" customHeight="1">
      <c r="B13" s="104" t="s">
        <v>60</v>
      </c>
      <c r="C13" s="104" t="s">
        <v>64</v>
      </c>
      <c r="D13" s="104" t="s">
        <v>65</v>
      </c>
      <c r="E13" s="105">
        <v>2.0</v>
      </c>
      <c r="F13" s="104" t="s">
        <v>63</v>
      </c>
      <c r="G13" s="106">
        <v>420.0</v>
      </c>
      <c r="H13" s="105">
        <v>1.0</v>
      </c>
      <c r="I13" s="105">
        <v>2.0</v>
      </c>
    </row>
    <row r="14" ht="15.75" customHeight="1">
      <c r="B14" s="104" t="s">
        <v>67</v>
      </c>
      <c r="C14" s="104" t="s">
        <v>64</v>
      </c>
      <c r="D14" s="104" t="s">
        <v>65</v>
      </c>
      <c r="E14" s="105">
        <v>2.0</v>
      </c>
      <c r="F14" s="104" t="s">
        <v>63</v>
      </c>
      <c r="G14" s="106">
        <v>445.0</v>
      </c>
      <c r="H14" s="105">
        <v>1.0</v>
      </c>
      <c r="I14" s="105">
        <v>1.0</v>
      </c>
    </row>
    <row r="15" ht="15.75" customHeight="1">
      <c r="B15" s="104" t="s">
        <v>67</v>
      </c>
      <c r="C15" s="104" t="s">
        <v>64</v>
      </c>
      <c r="D15" s="104" t="s">
        <v>65</v>
      </c>
      <c r="E15" s="105">
        <v>2.0</v>
      </c>
      <c r="F15" s="104" t="s">
        <v>63</v>
      </c>
      <c r="G15" s="106">
        <v>509.0</v>
      </c>
      <c r="H15" s="105">
        <v>1.0</v>
      </c>
      <c r="I15" s="105">
        <v>1.0</v>
      </c>
    </row>
    <row r="16" ht="15.75" customHeight="1">
      <c r="B16" s="104" t="s">
        <v>67</v>
      </c>
      <c r="C16" s="104" t="s">
        <v>64</v>
      </c>
      <c r="D16" s="104" t="s">
        <v>62</v>
      </c>
      <c r="E16" s="105">
        <v>1.0</v>
      </c>
      <c r="F16" s="104" t="s">
        <v>63</v>
      </c>
      <c r="G16" s="106">
        <v>798.0</v>
      </c>
      <c r="H16" s="105">
        <v>1.0</v>
      </c>
      <c r="I16" s="105">
        <v>1.0</v>
      </c>
    </row>
    <row r="17" ht="15.75" customHeight="1">
      <c r="B17" s="104" t="s">
        <v>67</v>
      </c>
      <c r="C17" s="104" t="s">
        <v>64</v>
      </c>
      <c r="D17" s="104" t="s">
        <v>62</v>
      </c>
      <c r="E17" s="105">
        <v>1.0</v>
      </c>
      <c r="F17" s="104" t="s">
        <v>63</v>
      </c>
      <c r="G17" s="106">
        <v>483.0</v>
      </c>
      <c r="H17" s="105">
        <v>1.0</v>
      </c>
      <c r="I17" s="105">
        <v>1.0</v>
      </c>
    </row>
    <row r="18" ht="15.75" customHeight="1">
      <c r="B18" s="104" t="s">
        <v>67</v>
      </c>
      <c r="C18" s="104" t="s">
        <v>61</v>
      </c>
      <c r="D18" s="104" t="s">
        <v>65</v>
      </c>
      <c r="E18" s="105">
        <v>2.0</v>
      </c>
      <c r="F18" s="104" t="s">
        <v>66</v>
      </c>
      <c r="G18" s="106">
        <v>551.0</v>
      </c>
      <c r="H18" s="105">
        <v>1.0</v>
      </c>
      <c r="I18" s="105">
        <v>2.0</v>
      </c>
    </row>
    <row r="19" ht="15.75" customHeight="1">
      <c r="B19" s="104" t="s">
        <v>67</v>
      </c>
      <c r="C19" s="104" t="s">
        <v>64</v>
      </c>
      <c r="D19" s="104" t="s">
        <v>62</v>
      </c>
      <c r="E19" s="105">
        <v>1.0</v>
      </c>
      <c r="F19" s="104" t="s">
        <v>66</v>
      </c>
      <c r="G19" s="106">
        <v>571.0</v>
      </c>
      <c r="H19" s="105">
        <v>1.0</v>
      </c>
      <c r="I19" s="105">
        <v>2.0</v>
      </c>
    </row>
    <row r="20" ht="15.75" customHeight="1">
      <c r="B20" s="104" t="s">
        <v>67</v>
      </c>
      <c r="C20" s="104" t="s">
        <v>64</v>
      </c>
      <c r="D20" s="104" t="s">
        <v>62</v>
      </c>
      <c r="E20" s="105">
        <v>1.0</v>
      </c>
      <c r="F20" s="104" t="s">
        <v>63</v>
      </c>
      <c r="G20" s="106">
        <v>639.0</v>
      </c>
      <c r="H20" s="105">
        <v>1.0</v>
      </c>
      <c r="I20" s="105">
        <v>1.0</v>
      </c>
    </row>
    <row r="21" ht="15.75" customHeight="1">
      <c r="B21" s="104" t="s">
        <v>67</v>
      </c>
      <c r="C21" s="104" t="s">
        <v>64</v>
      </c>
      <c r="D21" s="104" t="s">
        <v>65</v>
      </c>
      <c r="E21" s="105">
        <v>2.0</v>
      </c>
      <c r="F21" s="104" t="s">
        <v>63</v>
      </c>
      <c r="G21" s="106">
        <v>888.0</v>
      </c>
      <c r="H21" s="105">
        <v>2.0</v>
      </c>
      <c r="I21" s="105">
        <v>1.0</v>
      </c>
    </row>
    <row r="22" ht="15.75" customHeight="1">
      <c r="B22" s="104" t="s">
        <v>67</v>
      </c>
      <c r="C22" s="104" t="s">
        <v>64</v>
      </c>
      <c r="D22" s="104" t="s">
        <v>65</v>
      </c>
      <c r="E22" s="105">
        <v>2.0</v>
      </c>
      <c r="F22" s="104" t="s">
        <v>63</v>
      </c>
      <c r="G22" s="106">
        <v>610.0</v>
      </c>
      <c r="H22" s="105">
        <v>1.0</v>
      </c>
      <c r="I22" s="105">
        <v>1.0</v>
      </c>
    </row>
    <row r="23" ht="15.75" customHeight="1">
      <c r="B23" s="104" t="s">
        <v>67</v>
      </c>
      <c r="C23" s="104" t="s">
        <v>61</v>
      </c>
      <c r="D23" s="104" t="s">
        <v>62</v>
      </c>
      <c r="E23" s="105">
        <v>1.0</v>
      </c>
      <c r="F23" s="104" t="s">
        <v>63</v>
      </c>
      <c r="G23" s="106">
        <v>612.0</v>
      </c>
      <c r="H23" s="105">
        <v>1.0</v>
      </c>
      <c r="I23" s="105">
        <v>2.0</v>
      </c>
    </row>
    <row r="24" ht="15.75" customHeight="1">
      <c r="B24" s="104" t="s">
        <v>67</v>
      </c>
      <c r="C24" s="104" t="s">
        <v>64</v>
      </c>
      <c r="D24" s="104" t="s">
        <v>62</v>
      </c>
      <c r="E24" s="105">
        <v>1.0</v>
      </c>
      <c r="F24" s="104" t="s">
        <v>66</v>
      </c>
      <c r="G24" s="106">
        <v>493.0</v>
      </c>
      <c r="H24" s="105">
        <v>1.0</v>
      </c>
      <c r="I24" s="105">
        <v>2.0</v>
      </c>
    </row>
    <row r="25" ht="15.75" customHeight="1">
      <c r="B25" s="104" t="s">
        <v>67</v>
      </c>
      <c r="C25" s="104" t="s">
        <v>61</v>
      </c>
      <c r="D25" s="104" t="s">
        <v>65</v>
      </c>
      <c r="E25" s="105">
        <v>2.0</v>
      </c>
      <c r="F25" s="104" t="s">
        <v>66</v>
      </c>
      <c r="G25" s="106">
        <v>457.0</v>
      </c>
      <c r="H25" s="105">
        <v>1.0</v>
      </c>
      <c r="I25" s="105">
        <v>2.0</v>
      </c>
    </row>
    <row r="26" ht="15.75" customHeight="1">
      <c r="B26" s="104" t="s">
        <v>67</v>
      </c>
      <c r="C26" s="104" t="s">
        <v>64</v>
      </c>
      <c r="D26" s="104" t="s">
        <v>62</v>
      </c>
      <c r="E26" s="105">
        <v>1.0</v>
      </c>
      <c r="F26" s="104" t="s">
        <v>63</v>
      </c>
      <c r="G26" s="106">
        <v>556.0</v>
      </c>
      <c r="H26" s="105">
        <v>1.0</v>
      </c>
      <c r="I26" s="105">
        <v>2.0</v>
      </c>
    </row>
    <row r="27" ht="15.75" customHeight="1">
      <c r="B27" s="104" t="s">
        <v>67</v>
      </c>
      <c r="C27" s="104" t="s">
        <v>64</v>
      </c>
      <c r="D27" s="104" t="s">
        <v>62</v>
      </c>
      <c r="E27" s="105">
        <v>1.0</v>
      </c>
      <c r="F27" s="104" t="s">
        <v>63</v>
      </c>
      <c r="G27" s="106">
        <v>752.0</v>
      </c>
      <c r="H27" s="105">
        <v>1.0</v>
      </c>
      <c r="I27" s="105">
        <v>1.0</v>
      </c>
    </row>
    <row r="28" ht="15.75" customHeight="1">
      <c r="B28" s="104" t="s">
        <v>67</v>
      </c>
      <c r="C28" s="104" t="s">
        <v>64</v>
      </c>
      <c r="D28" s="104" t="s">
        <v>65</v>
      </c>
      <c r="E28" s="105">
        <v>2.0</v>
      </c>
      <c r="F28" s="104" t="s">
        <v>63</v>
      </c>
      <c r="G28" s="106">
        <v>551.0</v>
      </c>
      <c r="H28" s="105">
        <v>1.0</v>
      </c>
      <c r="I28" s="105">
        <v>1.0</v>
      </c>
    </row>
    <row r="29" ht="15.75" customHeight="1">
      <c r="B29" s="104" t="s">
        <v>67</v>
      </c>
      <c r="C29" s="104" t="s">
        <v>64</v>
      </c>
      <c r="D29" s="104" t="s">
        <v>62</v>
      </c>
      <c r="E29" s="105">
        <v>1.0</v>
      </c>
      <c r="F29" s="104" t="s">
        <v>66</v>
      </c>
      <c r="G29" s="106">
        <v>426.0</v>
      </c>
      <c r="H29" s="105">
        <v>1.0</v>
      </c>
      <c r="I29" s="105">
        <v>1.0</v>
      </c>
    </row>
    <row r="30" ht="15.75" customHeight="1">
      <c r="B30" s="104" t="s">
        <v>67</v>
      </c>
      <c r="C30" s="104" t="s">
        <v>64</v>
      </c>
      <c r="D30" s="104" t="s">
        <v>62</v>
      </c>
      <c r="E30" s="105">
        <v>1.0</v>
      </c>
      <c r="F30" s="104" t="s">
        <v>66</v>
      </c>
      <c r="G30" s="106">
        <v>400.0</v>
      </c>
      <c r="H30" s="105">
        <v>1.0</v>
      </c>
      <c r="I30" s="105">
        <v>1.0</v>
      </c>
    </row>
    <row r="31" ht="15.75" customHeight="1">
      <c r="B31" s="104" t="s">
        <v>67</v>
      </c>
      <c r="C31" s="104" t="s">
        <v>61</v>
      </c>
      <c r="D31" s="104" t="s">
        <v>62</v>
      </c>
      <c r="E31" s="105">
        <v>1.0</v>
      </c>
      <c r="F31" s="104" t="s">
        <v>63</v>
      </c>
      <c r="G31" s="106">
        <v>565.0</v>
      </c>
      <c r="H31" s="105">
        <v>1.0</v>
      </c>
      <c r="I31" s="105">
        <v>2.0</v>
      </c>
    </row>
    <row r="32" ht="15.75" customHeight="1">
      <c r="B32" s="104" t="s">
        <v>67</v>
      </c>
      <c r="C32" s="104" t="s">
        <v>61</v>
      </c>
      <c r="D32" s="104" t="s">
        <v>62</v>
      </c>
      <c r="E32" s="105">
        <v>1.0</v>
      </c>
      <c r="F32" s="104" t="s">
        <v>66</v>
      </c>
      <c r="G32" s="106">
        <v>548.0</v>
      </c>
      <c r="H32" s="105">
        <v>1.0</v>
      </c>
      <c r="I32" s="105">
        <v>1.0</v>
      </c>
    </row>
    <row r="33" ht="15.75" customHeight="1">
      <c r="B33" s="104" t="s">
        <v>67</v>
      </c>
      <c r="C33" s="104" t="s">
        <v>64</v>
      </c>
      <c r="D33" s="104" t="s">
        <v>62</v>
      </c>
      <c r="E33" s="105">
        <v>1.0</v>
      </c>
      <c r="F33" s="104" t="s">
        <v>63</v>
      </c>
      <c r="G33" s="106">
        <v>637.0</v>
      </c>
      <c r="H33" s="105">
        <v>1.0</v>
      </c>
      <c r="I33" s="105">
        <v>2.0</v>
      </c>
    </row>
    <row r="34" ht="15.75" customHeight="1">
      <c r="B34" s="104" t="s">
        <v>67</v>
      </c>
      <c r="C34" s="104" t="s">
        <v>61</v>
      </c>
      <c r="D34" s="104" t="s">
        <v>65</v>
      </c>
      <c r="E34" s="105">
        <v>2.0</v>
      </c>
      <c r="F34" s="104" t="s">
        <v>63</v>
      </c>
      <c r="G34" s="106">
        <v>511.0</v>
      </c>
      <c r="H34" s="105">
        <v>1.0</v>
      </c>
      <c r="I34" s="105">
        <v>2.0</v>
      </c>
    </row>
    <row r="35" ht="15.75" customHeight="1">
      <c r="B35" s="104" t="s">
        <v>67</v>
      </c>
      <c r="C35" s="104" t="s">
        <v>61</v>
      </c>
      <c r="D35" s="104" t="s">
        <v>65</v>
      </c>
      <c r="E35" s="105">
        <v>2.0</v>
      </c>
      <c r="F35" s="104" t="s">
        <v>63</v>
      </c>
      <c r="G35" s="106">
        <v>455.0</v>
      </c>
      <c r="H35" s="105">
        <v>1.0</v>
      </c>
      <c r="I35" s="105">
        <v>1.0</v>
      </c>
    </row>
    <row r="36" ht="15.75" customHeight="1">
      <c r="B36" s="104" t="s">
        <v>67</v>
      </c>
      <c r="C36" s="104" t="s">
        <v>61</v>
      </c>
      <c r="D36" s="104" t="s">
        <v>65</v>
      </c>
      <c r="E36" s="105">
        <v>2.0</v>
      </c>
      <c r="F36" s="104" t="s">
        <v>66</v>
      </c>
      <c r="G36" s="106">
        <v>396.0</v>
      </c>
      <c r="H36" s="105">
        <v>1.0</v>
      </c>
      <c r="I36" s="105">
        <v>1.0</v>
      </c>
    </row>
    <row r="37" ht="15.75" customHeight="1">
      <c r="B37" s="104" t="s">
        <v>67</v>
      </c>
      <c r="C37" s="104" t="s">
        <v>61</v>
      </c>
      <c r="D37" s="104" t="s">
        <v>65</v>
      </c>
      <c r="E37" s="105">
        <v>2.0</v>
      </c>
      <c r="F37" s="104" t="s">
        <v>66</v>
      </c>
      <c r="G37" s="106">
        <v>424.0</v>
      </c>
      <c r="H37" s="105">
        <v>1.0</v>
      </c>
      <c r="I37" s="105">
        <v>1.0</v>
      </c>
    </row>
    <row r="38" ht="15.75" customHeight="1">
      <c r="B38" s="104" t="s">
        <v>67</v>
      </c>
      <c r="C38" s="104" t="s">
        <v>61</v>
      </c>
      <c r="D38" s="104" t="s">
        <v>65</v>
      </c>
      <c r="E38" s="105">
        <v>2.0</v>
      </c>
      <c r="F38" s="104" t="s">
        <v>66</v>
      </c>
      <c r="G38" s="106">
        <v>449.0</v>
      </c>
      <c r="H38" s="105">
        <v>1.0</v>
      </c>
      <c r="I38" s="105">
        <v>1.0</v>
      </c>
    </row>
    <row r="39" ht="15.75" customHeight="1">
      <c r="B39" s="104" t="s">
        <v>67</v>
      </c>
      <c r="C39" s="104" t="s">
        <v>64</v>
      </c>
      <c r="D39" s="104" t="s">
        <v>65</v>
      </c>
      <c r="E39" s="105">
        <v>2.0</v>
      </c>
      <c r="F39" s="104" t="s">
        <v>63</v>
      </c>
      <c r="G39" s="106">
        <v>813.0</v>
      </c>
      <c r="H39" s="105">
        <v>1.0</v>
      </c>
      <c r="I39" s="105">
        <v>2.0</v>
      </c>
    </row>
    <row r="40" ht="15.75" customHeight="1">
      <c r="B40" s="104" t="s">
        <v>67</v>
      </c>
      <c r="C40" s="104" t="s">
        <v>61</v>
      </c>
      <c r="D40" s="104" t="s">
        <v>65</v>
      </c>
      <c r="E40" s="105">
        <v>2.0</v>
      </c>
      <c r="F40" s="104" t="s">
        <v>66</v>
      </c>
      <c r="G40" s="106">
        <v>851.0</v>
      </c>
      <c r="H40" s="105">
        <v>1.0</v>
      </c>
      <c r="I40" s="105">
        <v>2.0</v>
      </c>
    </row>
    <row r="41" ht="15.75" customHeight="1">
      <c r="B41" s="104" t="s">
        <v>67</v>
      </c>
      <c r="C41" s="104" t="s">
        <v>61</v>
      </c>
      <c r="D41" s="104" t="s">
        <v>65</v>
      </c>
      <c r="E41" s="105">
        <v>2.0</v>
      </c>
      <c r="F41" s="104" t="s">
        <v>66</v>
      </c>
      <c r="G41" s="106">
        <v>458.0</v>
      </c>
      <c r="H41" s="105">
        <v>1.0</v>
      </c>
      <c r="I41" s="105">
        <v>1.0</v>
      </c>
    </row>
    <row r="42" ht="15.75" customHeight="1">
      <c r="B42" s="104" t="s">
        <v>67</v>
      </c>
      <c r="C42" s="104" t="s">
        <v>61</v>
      </c>
      <c r="D42" s="104" t="s">
        <v>62</v>
      </c>
      <c r="E42" s="105">
        <v>1.0</v>
      </c>
      <c r="F42" s="104" t="s">
        <v>63</v>
      </c>
      <c r="G42" s="106">
        <v>546.0</v>
      </c>
      <c r="H42" s="105">
        <v>1.0</v>
      </c>
      <c r="I42" s="105">
        <v>1.0</v>
      </c>
    </row>
    <row r="43" ht="15.75" customHeight="1">
      <c r="B43" s="104" t="s">
        <v>67</v>
      </c>
      <c r="C43" s="104" t="s">
        <v>64</v>
      </c>
      <c r="D43" s="104" t="s">
        <v>62</v>
      </c>
      <c r="E43" s="105">
        <v>1.0</v>
      </c>
      <c r="F43" s="104" t="s">
        <v>63</v>
      </c>
      <c r="G43" s="106">
        <v>396.0</v>
      </c>
      <c r="H43" s="105">
        <v>1.0</v>
      </c>
      <c r="I43" s="105">
        <v>2.0</v>
      </c>
    </row>
    <row r="44" ht="15.75" customHeight="1">
      <c r="B44" s="104" t="s">
        <v>67</v>
      </c>
      <c r="C44" s="104" t="s">
        <v>61</v>
      </c>
      <c r="D44" s="104" t="s">
        <v>62</v>
      </c>
      <c r="E44" s="105">
        <v>1.0</v>
      </c>
      <c r="F44" s="104" t="s">
        <v>66</v>
      </c>
      <c r="G44" s="106">
        <v>440.0</v>
      </c>
      <c r="H44" s="105">
        <v>1.0</v>
      </c>
      <c r="I44" s="105">
        <v>2.0</v>
      </c>
    </row>
    <row r="45" ht="15.75" customHeight="1">
      <c r="B45" s="104" t="s">
        <v>67</v>
      </c>
      <c r="C45" s="104" t="s">
        <v>61</v>
      </c>
      <c r="D45" s="104" t="s">
        <v>62</v>
      </c>
      <c r="E45" s="105">
        <v>1.0</v>
      </c>
      <c r="F45" s="104" t="s">
        <v>63</v>
      </c>
      <c r="G45" s="106">
        <v>500.0</v>
      </c>
      <c r="H45" s="105">
        <v>1.0</v>
      </c>
      <c r="I45" s="105">
        <v>1.0</v>
      </c>
    </row>
    <row r="46" ht="15.75" customHeight="1">
      <c r="B46" s="104" t="s">
        <v>67</v>
      </c>
      <c r="C46" s="104" t="s">
        <v>61</v>
      </c>
      <c r="D46" s="104" t="s">
        <v>62</v>
      </c>
      <c r="E46" s="105">
        <v>1.0</v>
      </c>
      <c r="F46" s="104" t="s">
        <v>63</v>
      </c>
      <c r="G46" s="106">
        <v>761.0</v>
      </c>
      <c r="H46" s="105">
        <v>1.0</v>
      </c>
      <c r="I46" s="105">
        <v>1.0</v>
      </c>
    </row>
    <row r="47" ht="15.75" customHeight="1">
      <c r="B47" s="104" t="s">
        <v>67</v>
      </c>
      <c r="C47" s="104" t="s">
        <v>64</v>
      </c>
      <c r="D47" s="104" t="s">
        <v>62</v>
      </c>
      <c r="E47" s="105">
        <v>1.0</v>
      </c>
      <c r="F47" s="104" t="s">
        <v>63</v>
      </c>
      <c r="G47" s="106">
        <v>611.0</v>
      </c>
      <c r="H47" s="105">
        <v>1.0</v>
      </c>
      <c r="I47" s="105">
        <v>2.0</v>
      </c>
    </row>
    <row r="48" ht="15.75" customHeight="1">
      <c r="B48" s="104" t="s">
        <v>67</v>
      </c>
      <c r="C48" s="104" t="s">
        <v>61</v>
      </c>
      <c r="D48" s="104" t="s">
        <v>62</v>
      </c>
      <c r="E48" s="105">
        <v>1.0</v>
      </c>
      <c r="F48" s="104" t="s">
        <v>66</v>
      </c>
      <c r="G48" s="106">
        <v>312.0</v>
      </c>
      <c r="H48" s="105">
        <v>1.0</v>
      </c>
      <c r="I48" s="105">
        <v>2.0</v>
      </c>
    </row>
    <row r="49" ht="15.75" customHeight="1">
      <c r="B49" s="104" t="s">
        <v>67</v>
      </c>
      <c r="C49" s="104" t="s">
        <v>64</v>
      </c>
      <c r="D49" s="104" t="s">
        <v>65</v>
      </c>
      <c r="E49" s="105">
        <v>2.0</v>
      </c>
      <c r="F49" s="104" t="s">
        <v>63</v>
      </c>
      <c r="G49" s="106">
        <v>977.0</v>
      </c>
      <c r="H49" s="105">
        <v>1.0</v>
      </c>
      <c r="I49" s="105">
        <v>2.0</v>
      </c>
    </row>
    <row r="50" ht="15.75" customHeight="1">
      <c r="B50" s="104" t="s">
        <v>67</v>
      </c>
      <c r="C50" s="104" t="s">
        <v>64</v>
      </c>
      <c r="D50" s="104" t="s">
        <v>62</v>
      </c>
      <c r="E50" s="105">
        <v>1.0</v>
      </c>
      <c r="F50" s="104" t="s">
        <v>63</v>
      </c>
      <c r="G50" s="106">
        <v>460.0</v>
      </c>
      <c r="H50" s="105">
        <v>1.0</v>
      </c>
      <c r="I50" s="105">
        <v>1.0</v>
      </c>
    </row>
    <row r="51" ht="15.75" customHeight="1">
      <c r="B51" s="104" t="s">
        <v>67</v>
      </c>
      <c r="C51" s="104" t="s">
        <v>61</v>
      </c>
      <c r="D51" s="104" t="s">
        <v>65</v>
      </c>
      <c r="E51" s="105">
        <v>2.0</v>
      </c>
      <c r="F51" s="104" t="s">
        <v>63</v>
      </c>
      <c r="G51" s="106">
        <v>502.0</v>
      </c>
      <c r="H51" s="105">
        <v>1.0</v>
      </c>
      <c r="I51" s="105">
        <v>2.0</v>
      </c>
    </row>
    <row r="52" ht="15.75" customHeight="1">
      <c r="B52" s="104" t="s">
        <v>67</v>
      </c>
      <c r="C52" s="104" t="s">
        <v>61</v>
      </c>
      <c r="D52" s="104" t="s">
        <v>65</v>
      </c>
      <c r="E52" s="105">
        <v>2.0</v>
      </c>
      <c r="F52" s="104" t="s">
        <v>63</v>
      </c>
      <c r="G52" s="106">
        <v>866.0</v>
      </c>
      <c r="H52" s="105">
        <v>1.0</v>
      </c>
      <c r="I52" s="105">
        <v>1.0</v>
      </c>
    </row>
    <row r="53" ht="15.75" customHeight="1">
      <c r="B53" s="104" t="s">
        <v>67</v>
      </c>
      <c r="C53" s="104" t="s">
        <v>61</v>
      </c>
      <c r="D53" s="104" t="s">
        <v>65</v>
      </c>
      <c r="E53" s="105">
        <v>2.0</v>
      </c>
      <c r="F53" s="104" t="s">
        <v>66</v>
      </c>
      <c r="G53" s="106">
        <v>565.0</v>
      </c>
      <c r="H53" s="105">
        <v>1.0</v>
      </c>
      <c r="I53" s="105">
        <v>1.0</v>
      </c>
    </row>
    <row r="54" ht="15.75" customHeight="1">
      <c r="B54" s="104" t="s">
        <v>67</v>
      </c>
      <c r="C54" s="104" t="s">
        <v>61</v>
      </c>
      <c r="D54" s="104" t="s">
        <v>65</v>
      </c>
      <c r="E54" s="105">
        <v>2.0</v>
      </c>
      <c r="F54" s="104" t="s">
        <v>63</v>
      </c>
      <c r="G54" s="106">
        <v>686.0</v>
      </c>
      <c r="H54" s="105">
        <v>1.0</v>
      </c>
      <c r="I54" s="105">
        <v>1.0</v>
      </c>
    </row>
    <row r="55" ht="15.75" customHeight="1">
      <c r="B55" s="104" t="s">
        <v>67</v>
      </c>
      <c r="C55" s="104" t="s">
        <v>61</v>
      </c>
      <c r="D55" s="104" t="s">
        <v>65</v>
      </c>
      <c r="E55" s="105">
        <v>2.0</v>
      </c>
      <c r="F55" s="104" t="s">
        <v>66</v>
      </c>
      <c r="G55" s="106">
        <v>468.0</v>
      </c>
      <c r="H55" s="105">
        <v>1.0</v>
      </c>
      <c r="I55" s="105">
        <v>1.0</v>
      </c>
    </row>
    <row r="56" ht="15.75" customHeight="1">
      <c r="B56" s="104" t="s">
        <v>67</v>
      </c>
      <c r="C56" s="104" t="s">
        <v>61</v>
      </c>
      <c r="D56" s="104" t="s">
        <v>62</v>
      </c>
      <c r="E56" s="105">
        <v>1.0</v>
      </c>
      <c r="F56" s="104" t="s">
        <v>66</v>
      </c>
      <c r="G56" s="106">
        <v>514.0</v>
      </c>
      <c r="H56" s="105">
        <v>1.0</v>
      </c>
      <c r="I56" s="105">
        <v>1.0</v>
      </c>
    </row>
    <row r="57" ht="15.75" customHeight="1">
      <c r="B57" s="104" t="s">
        <v>67</v>
      </c>
      <c r="C57" s="104" t="s">
        <v>64</v>
      </c>
      <c r="D57" s="104" t="s">
        <v>62</v>
      </c>
      <c r="E57" s="105">
        <v>1.0</v>
      </c>
      <c r="F57" s="104" t="s">
        <v>66</v>
      </c>
      <c r="G57" s="106">
        <v>605.0</v>
      </c>
      <c r="H57" s="105">
        <v>1.0</v>
      </c>
      <c r="I57" s="105">
        <v>2.0</v>
      </c>
    </row>
    <row r="58" ht="15.75" customHeight="1">
      <c r="B58" s="104" t="s">
        <v>67</v>
      </c>
      <c r="C58" s="104" t="s">
        <v>64</v>
      </c>
      <c r="D58" s="104" t="s">
        <v>65</v>
      </c>
      <c r="E58" s="105">
        <v>2.0</v>
      </c>
      <c r="F58" s="104" t="s">
        <v>66</v>
      </c>
      <c r="G58" s="106">
        <v>765.0</v>
      </c>
      <c r="H58" s="105">
        <v>1.0</v>
      </c>
      <c r="I58" s="105">
        <v>1.0</v>
      </c>
    </row>
    <row r="59" ht="15.75" customHeight="1">
      <c r="B59" s="104" t="s">
        <v>67</v>
      </c>
      <c r="C59" s="104" t="s">
        <v>61</v>
      </c>
      <c r="D59" s="104" t="s">
        <v>65</v>
      </c>
      <c r="E59" s="105">
        <v>2.0</v>
      </c>
      <c r="F59" s="104" t="s">
        <v>66</v>
      </c>
      <c r="G59" s="106">
        <v>440.0</v>
      </c>
      <c r="H59" s="105">
        <v>1.0</v>
      </c>
      <c r="I59" s="105">
        <v>2.0</v>
      </c>
    </row>
    <row r="60" ht="15.75" customHeight="1">
      <c r="B60" s="107" t="s">
        <v>67</v>
      </c>
      <c r="C60" s="104" t="s">
        <v>64</v>
      </c>
      <c r="D60" s="104" t="s">
        <v>62</v>
      </c>
      <c r="E60" s="105">
        <v>1.0</v>
      </c>
      <c r="F60" s="104" t="s">
        <v>66</v>
      </c>
      <c r="G60" s="106">
        <v>559.0</v>
      </c>
      <c r="H60" s="105">
        <v>1.0</v>
      </c>
      <c r="I60" s="105">
        <v>2.0</v>
      </c>
    </row>
    <row r="61" ht="15.75" customHeight="1">
      <c r="B61" s="104" t="s">
        <v>67</v>
      </c>
      <c r="C61" s="104" t="s">
        <v>64</v>
      </c>
      <c r="D61" s="104" t="s">
        <v>65</v>
      </c>
      <c r="E61" s="105">
        <v>2.0</v>
      </c>
      <c r="F61" s="104" t="s">
        <v>66</v>
      </c>
      <c r="G61" s="106">
        <v>554.0</v>
      </c>
      <c r="H61" s="105">
        <v>1.0</v>
      </c>
      <c r="I61" s="105">
        <v>1.0</v>
      </c>
    </row>
    <row r="62" ht="15.75" customHeight="1">
      <c r="B62" s="104" t="s">
        <v>67</v>
      </c>
      <c r="C62" s="104" t="s">
        <v>64</v>
      </c>
      <c r="D62" s="104" t="s">
        <v>62</v>
      </c>
      <c r="E62" s="105">
        <v>1.0</v>
      </c>
      <c r="F62" s="104" t="s">
        <v>66</v>
      </c>
      <c r="G62" s="106">
        <v>372.0</v>
      </c>
      <c r="H62" s="105">
        <v>1.0</v>
      </c>
      <c r="I62" s="105">
        <v>1.0</v>
      </c>
    </row>
    <row r="63" ht="15.75" customHeight="1">
      <c r="B63" s="108" t="s">
        <v>67</v>
      </c>
      <c r="C63" s="108" t="s">
        <v>61</v>
      </c>
      <c r="D63" s="108" t="s">
        <v>65</v>
      </c>
      <c r="E63" s="109">
        <v>2.0</v>
      </c>
      <c r="F63" s="108" t="s">
        <v>63</v>
      </c>
      <c r="G63" s="110">
        <v>404.0</v>
      </c>
      <c r="H63" s="109">
        <v>1.0</v>
      </c>
      <c r="I63" s="109">
        <v>2.0</v>
      </c>
    </row>
    <row r="64" ht="15.75" customHeight="1"/>
    <row r="65" ht="15.75" customHeight="1">
      <c r="C65" s="28" t="s">
        <v>68</v>
      </c>
      <c r="D65" s="28" t="s">
        <v>23</v>
      </c>
      <c r="E65" s="28" t="s">
        <v>16</v>
      </c>
      <c r="F65" s="28" t="s">
        <v>17</v>
      </c>
      <c r="G65" s="28" t="s">
        <v>18</v>
      </c>
      <c r="H65" s="28" t="s">
        <v>27</v>
      </c>
      <c r="I65" s="29" t="s">
        <v>13</v>
      </c>
      <c r="J65" s="69" t="s">
        <v>19</v>
      </c>
    </row>
    <row r="66" ht="15.75" customHeight="1">
      <c r="A66" s="30" t="s">
        <v>69</v>
      </c>
      <c r="B66" s="30"/>
      <c r="C66" s="96">
        <f>COUNTIFS(E4:E63, "1", I4:I63, "1")</f>
        <v>13</v>
      </c>
      <c r="D66" s="31">
        <f>SUMIFS(G4:G63,E4:E63, "1", I4:I63, "1")/C66</f>
        <v>553.7692308</v>
      </c>
      <c r="E66" s="97">
        <f t="array" ref="E66">MEDIAN(IF($E$4:$E$63*$I$4:$I$63=1, $G$4:$G$63))</f>
        <v>514</v>
      </c>
      <c r="F66" s="97">
        <f>minifs($G$4:$G$63, $E$4:$E$63,"1",$I$4:$I$63,"1")</f>
        <v>372</v>
      </c>
      <c r="G66" s="97">
        <f>MAXIFS($G$4:$G$63, $E$4:$E$63,"1",$I$4:$I$63,"1")</f>
        <v>798</v>
      </c>
      <c r="H66" s="31">
        <f t="shared" ref="H66:H69" si="1">(C66-I66)/C66*100</f>
        <v>0</v>
      </c>
      <c r="I66" s="32">
        <f>COUNTIFS(E4:E63, "1", I4:I63, "1", H4:H63, "1")</f>
        <v>13</v>
      </c>
      <c r="J66" s="98">
        <f t="array" ref="J66">STDEV(IF(E4:E63*I4:I63=1, G4:G63))</f>
        <v>141.5775134</v>
      </c>
    </row>
    <row r="67" ht="15.75" customHeight="1">
      <c r="A67" s="30" t="s">
        <v>70</v>
      </c>
      <c r="B67" s="30"/>
      <c r="C67" s="97">
        <f>COUNTIFS(E4:E63, "1", I4:I63, "2")</f>
        <v>14</v>
      </c>
      <c r="D67" s="31">
        <f>SUMIFS(G4:G63,E4:E63, "1", I4:I63, "2")/C67</f>
        <v>517.6428571</v>
      </c>
      <c r="E67" s="97">
        <f t="array" ref="E67">MEDIAN(IF($E$4:$E$63-$I$4:$I$63=-1, $G$4:$G$63))</f>
        <v>557.5</v>
      </c>
      <c r="F67" s="97">
        <f>minifs($G$4:$G$63, $E$4:$E$63,"1",$I$4:$I$63,"2")</f>
        <v>312</v>
      </c>
      <c r="G67" s="97">
        <f>MAXIFS($G$4:$G$63, $E$4:$E$63,"1",$I$4:$I$63,"2")</f>
        <v>637</v>
      </c>
      <c r="H67" s="31">
        <f t="shared" si="1"/>
        <v>0</v>
      </c>
      <c r="I67" s="99">
        <f>COUNTIFS(E4:E63, "1", I4:I63, "2", H4:H63, "1")</f>
        <v>14</v>
      </c>
      <c r="J67" s="100">
        <f t="array" ref="J67">STDEV(IF(E4:E63-I4:I63=-1, G4:G63))</f>
        <v>97.75212541</v>
      </c>
    </row>
    <row r="68" ht="15.75" customHeight="1">
      <c r="A68" s="30" t="s">
        <v>71</v>
      </c>
      <c r="B68" s="30"/>
      <c r="C68" s="97">
        <f>COUNTIFS(E4:E63, "2", I4:I63, "1")</f>
        <v>19</v>
      </c>
      <c r="D68" s="31">
        <f>SUMIFS(G4:G63,E4:E63, "2", I4:I63, "1")/C68</f>
        <v>549.0526316</v>
      </c>
      <c r="E68" s="97">
        <f t="array" ref="E68">MEDIAN(IF($E$4:$E$63-$I$4:$I$63=1, $G$4:$G$63))</f>
        <v>509</v>
      </c>
      <c r="F68" s="97">
        <f>minifs($G$4:$G$63, $E$4:$E$63,"2",$I$4:$I$63,"1")</f>
        <v>343</v>
      </c>
      <c r="G68" s="97">
        <f>maxifs($G$4:$G$63, $E$4:$E$63,"2",$I$4:$I$63,"1")</f>
        <v>888</v>
      </c>
      <c r="H68" s="31">
        <f t="shared" si="1"/>
        <v>5.263157895</v>
      </c>
      <c r="I68" s="99">
        <f>COUNTIFS(E4:E63, "2", I4:I63, "1", H4:H63, "1")</f>
        <v>18</v>
      </c>
      <c r="J68" s="100">
        <f t="array" ref="J68">STDEV(IF(E4:E63-I4:I63=1, G4:G63))</f>
        <v>154.9191451</v>
      </c>
    </row>
    <row r="69" ht="15.75" customHeight="1">
      <c r="A69" s="30" t="s">
        <v>72</v>
      </c>
      <c r="B69" s="30"/>
      <c r="C69" s="97">
        <f>COUNTIFS(E4:E63, "2", I4:I63, "2")</f>
        <v>14</v>
      </c>
      <c r="D69" s="31">
        <f>SUMIFS(G4:G63,E4:E63, "2", I4:I63, "2")/C69</f>
        <v>602.8571429</v>
      </c>
      <c r="E69" s="97">
        <f t="array" ref="E69">MEDIAN(IF($E$4:$E$63*$I$4:$I$63=4, $G$4:$G$63))</f>
        <v>515.5</v>
      </c>
      <c r="F69" s="97">
        <f>minifs($G$4:$G$63, $E$4:$E$63,"2",$I$4:$I$63,"2")</f>
        <v>404</v>
      </c>
      <c r="G69" s="97">
        <f>maxifs($G$4:$G$63, $E$4:$E$63,"2",$I$4:$I$63,"2")</f>
        <v>977</v>
      </c>
      <c r="H69" s="31">
        <f t="shared" si="1"/>
        <v>7.142857143</v>
      </c>
      <c r="I69" s="32">
        <f>COUNTIFS(E4:E63, "2", I4:I63, "2", H4:H63, "1")</f>
        <v>13</v>
      </c>
      <c r="J69" s="100">
        <f t="array" ref="J69">STDEV(IF(E4:E63*I4:I63=4, G4:G63))</f>
        <v>195.2571705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15" width="11.0"/>
  </cols>
  <sheetData>
    <row r="1" ht="15.75" customHeight="1"/>
    <row r="2" ht="15.75" customHeight="1">
      <c r="B2" s="111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ht="15.75" customHeight="1">
      <c r="B3" s="112" t="s">
        <v>73</v>
      </c>
      <c r="C3" s="112" t="s">
        <v>74</v>
      </c>
      <c r="D3" s="112" t="s">
        <v>75</v>
      </c>
      <c r="E3" s="112" t="s">
        <v>76</v>
      </c>
      <c r="F3" s="112" t="s">
        <v>77</v>
      </c>
      <c r="G3" s="112" t="s">
        <v>78</v>
      </c>
      <c r="H3" s="112" t="s">
        <v>79</v>
      </c>
      <c r="I3" s="112" t="s">
        <v>80</v>
      </c>
      <c r="J3" s="113" t="s">
        <v>81</v>
      </c>
      <c r="K3" s="113" t="s">
        <v>82</v>
      </c>
      <c r="L3" s="112" t="s">
        <v>83</v>
      </c>
      <c r="M3" s="112" t="s">
        <v>84</v>
      </c>
      <c r="N3" s="112" t="s">
        <v>85</v>
      </c>
      <c r="O3" s="114" t="s">
        <v>86</v>
      </c>
    </row>
    <row r="4" ht="15.75" customHeight="1">
      <c r="B4" s="59">
        <v>40.0</v>
      </c>
      <c r="C4" s="59">
        <v>4.0</v>
      </c>
      <c r="D4" s="59">
        <v>0.0</v>
      </c>
      <c r="E4" s="59">
        <v>1.0</v>
      </c>
      <c r="F4" s="58" t="s">
        <v>64</v>
      </c>
      <c r="G4" s="58" t="s">
        <v>87</v>
      </c>
      <c r="H4" s="59">
        <v>2.0</v>
      </c>
      <c r="I4" s="58" t="s">
        <v>50</v>
      </c>
      <c r="J4" s="60">
        <v>1380.0</v>
      </c>
      <c r="K4" s="59">
        <v>1.0</v>
      </c>
      <c r="L4" s="59">
        <v>4.0</v>
      </c>
      <c r="M4" s="59">
        <v>0.0</v>
      </c>
      <c r="N4" s="59">
        <v>0.0</v>
      </c>
      <c r="O4" s="59">
        <v>0.0</v>
      </c>
    </row>
    <row r="5" ht="15.75" customHeight="1">
      <c r="B5" s="63">
        <v>35.0</v>
      </c>
      <c r="C5" s="63">
        <v>4.0</v>
      </c>
      <c r="D5" s="63">
        <v>0.0</v>
      </c>
      <c r="E5" s="63">
        <v>2.0</v>
      </c>
      <c r="F5" s="62" t="s">
        <v>64</v>
      </c>
      <c r="G5" s="62" t="s">
        <v>87</v>
      </c>
      <c r="H5" s="63">
        <v>1.0</v>
      </c>
      <c r="I5" s="62" t="s">
        <v>49</v>
      </c>
      <c r="J5" s="64">
        <v>1109.0</v>
      </c>
      <c r="K5" s="63">
        <v>1.0</v>
      </c>
      <c r="L5" s="63">
        <v>4.0</v>
      </c>
      <c r="M5" s="63">
        <v>0.0</v>
      </c>
      <c r="N5" s="63">
        <v>0.0</v>
      </c>
      <c r="O5" s="63">
        <v>0.0</v>
      </c>
    </row>
    <row r="6" ht="15.75" customHeight="1">
      <c r="B6" s="63">
        <v>52.0</v>
      </c>
      <c r="C6" s="63">
        <v>2.0</v>
      </c>
      <c r="D6" s="63">
        <v>0.0</v>
      </c>
      <c r="E6" s="63">
        <v>3.0</v>
      </c>
      <c r="F6" s="62" t="s">
        <v>64</v>
      </c>
      <c r="G6" s="62" t="s">
        <v>88</v>
      </c>
      <c r="H6" s="63">
        <v>1.0</v>
      </c>
      <c r="I6" s="62" t="s">
        <v>50</v>
      </c>
      <c r="J6" s="64">
        <v>946.0</v>
      </c>
      <c r="K6" s="63">
        <v>1.0</v>
      </c>
      <c r="L6" s="63">
        <v>2.0</v>
      </c>
      <c r="M6" s="63">
        <v>0.0</v>
      </c>
      <c r="N6" s="63">
        <v>0.0</v>
      </c>
      <c r="O6" s="63">
        <v>0.0</v>
      </c>
    </row>
    <row r="7" ht="15.75" customHeight="1">
      <c r="B7" s="63">
        <v>34.0</v>
      </c>
      <c r="C7" s="63">
        <v>4.0</v>
      </c>
      <c r="D7" s="63">
        <v>0.0</v>
      </c>
      <c r="E7" s="63">
        <v>4.0</v>
      </c>
      <c r="F7" s="62" t="s">
        <v>64</v>
      </c>
      <c r="G7" s="62" t="s">
        <v>87</v>
      </c>
      <c r="H7" s="63">
        <v>1.0</v>
      </c>
      <c r="I7" s="62" t="s">
        <v>48</v>
      </c>
      <c r="J7" s="64">
        <v>1655.0</v>
      </c>
      <c r="K7" s="63">
        <v>1.0</v>
      </c>
      <c r="L7" s="63">
        <v>4.0</v>
      </c>
      <c r="M7" s="63">
        <v>0.0</v>
      </c>
      <c r="N7" s="63">
        <v>0.0</v>
      </c>
      <c r="O7" s="63">
        <v>0.0</v>
      </c>
    </row>
    <row r="8" ht="15.75" customHeight="1">
      <c r="B8" s="63">
        <v>33.0</v>
      </c>
      <c r="C8" s="63">
        <v>4.0</v>
      </c>
      <c r="D8" s="63">
        <v>0.0</v>
      </c>
      <c r="E8" s="63">
        <v>5.0</v>
      </c>
      <c r="F8" s="62" t="s">
        <v>64</v>
      </c>
      <c r="G8" s="62" t="s">
        <v>87</v>
      </c>
      <c r="H8" s="63">
        <v>1.0</v>
      </c>
      <c r="I8" s="62" t="s">
        <v>51</v>
      </c>
      <c r="J8" s="64">
        <v>1053.0</v>
      </c>
      <c r="K8" s="63">
        <v>1.0</v>
      </c>
      <c r="L8" s="63">
        <v>4.0</v>
      </c>
      <c r="M8" s="63">
        <v>0.0</v>
      </c>
      <c r="N8" s="63">
        <v>0.0</v>
      </c>
      <c r="O8" s="63">
        <v>0.0</v>
      </c>
    </row>
    <row r="9" ht="15.75" customHeight="1">
      <c r="B9" s="63">
        <v>1.0</v>
      </c>
      <c r="C9" s="63">
        <v>1.0</v>
      </c>
      <c r="D9" s="63">
        <v>0.0</v>
      </c>
      <c r="E9" s="63">
        <v>6.0</v>
      </c>
      <c r="F9" s="62" t="s">
        <v>64</v>
      </c>
      <c r="G9" s="62" t="s">
        <v>89</v>
      </c>
      <c r="H9" s="63">
        <v>1.0</v>
      </c>
      <c r="I9" s="62" t="s">
        <v>51</v>
      </c>
      <c r="J9" s="64">
        <v>949.0</v>
      </c>
      <c r="K9" s="63">
        <v>1.0</v>
      </c>
      <c r="L9" s="63">
        <v>1.0</v>
      </c>
      <c r="M9" s="63">
        <v>0.0</v>
      </c>
      <c r="N9" s="63">
        <v>0.0</v>
      </c>
      <c r="O9" s="63">
        <v>0.0</v>
      </c>
    </row>
    <row r="10" ht="15.75" customHeight="1">
      <c r="B10" s="63">
        <v>39.0</v>
      </c>
      <c r="C10" s="63">
        <v>4.0</v>
      </c>
      <c r="D10" s="63">
        <v>0.0</v>
      </c>
      <c r="E10" s="63">
        <v>7.0</v>
      </c>
      <c r="F10" s="62" t="s">
        <v>64</v>
      </c>
      <c r="G10" s="62" t="s">
        <v>87</v>
      </c>
      <c r="H10" s="63">
        <v>2.0</v>
      </c>
      <c r="I10" s="62" t="s">
        <v>49</v>
      </c>
      <c r="J10" s="64">
        <v>1323.0</v>
      </c>
      <c r="K10" s="63">
        <v>1.0</v>
      </c>
      <c r="L10" s="63">
        <v>4.0</v>
      </c>
      <c r="M10" s="63">
        <v>0.0</v>
      </c>
      <c r="N10" s="63">
        <v>0.0</v>
      </c>
      <c r="O10" s="63">
        <v>0.0</v>
      </c>
    </row>
    <row r="11" ht="15.75" customHeight="1">
      <c r="B11" s="63">
        <v>7.0</v>
      </c>
      <c r="C11" s="63">
        <v>1.0</v>
      </c>
      <c r="D11" s="63">
        <v>0.0</v>
      </c>
      <c r="E11" s="63">
        <v>8.0</v>
      </c>
      <c r="F11" s="62" t="s">
        <v>64</v>
      </c>
      <c r="G11" s="62" t="s">
        <v>89</v>
      </c>
      <c r="H11" s="63">
        <v>2.0</v>
      </c>
      <c r="I11" s="62" t="s">
        <v>49</v>
      </c>
      <c r="J11" s="64">
        <v>863.0</v>
      </c>
      <c r="K11" s="63">
        <v>1.0</v>
      </c>
      <c r="L11" s="63">
        <v>1.0</v>
      </c>
      <c r="M11" s="63">
        <v>0.0</v>
      </c>
      <c r="N11" s="63">
        <v>0.0</v>
      </c>
      <c r="O11" s="63">
        <v>0.0</v>
      </c>
    </row>
    <row r="12" ht="15.75" customHeight="1">
      <c r="B12" s="63">
        <v>56.0</v>
      </c>
      <c r="C12" s="63">
        <v>2.0</v>
      </c>
      <c r="D12" s="63">
        <v>0.0</v>
      </c>
      <c r="E12" s="63">
        <v>9.0</v>
      </c>
      <c r="F12" s="62" t="s">
        <v>64</v>
      </c>
      <c r="G12" s="62" t="s">
        <v>88</v>
      </c>
      <c r="H12" s="63">
        <v>2.0</v>
      </c>
      <c r="I12" s="62" t="s">
        <v>50</v>
      </c>
      <c r="J12" s="64">
        <v>759.0</v>
      </c>
      <c r="K12" s="63">
        <v>1.0</v>
      </c>
      <c r="L12" s="63">
        <v>2.0</v>
      </c>
      <c r="M12" s="63">
        <v>0.0</v>
      </c>
      <c r="N12" s="63">
        <v>0.0</v>
      </c>
      <c r="O12" s="63">
        <v>0.0</v>
      </c>
    </row>
    <row r="13" ht="15.75" customHeight="1">
      <c r="B13" s="63">
        <v>14.0</v>
      </c>
      <c r="C13" s="63">
        <v>1.0</v>
      </c>
      <c r="D13" s="63">
        <v>0.0</v>
      </c>
      <c r="E13" s="63">
        <v>10.0</v>
      </c>
      <c r="F13" s="62" t="s">
        <v>64</v>
      </c>
      <c r="G13" s="62" t="s">
        <v>89</v>
      </c>
      <c r="H13" s="63">
        <v>4.0</v>
      </c>
      <c r="I13" s="62" t="s">
        <v>48</v>
      </c>
      <c r="J13" s="64">
        <v>1299.0</v>
      </c>
      <c r="K13" s="63">
        <v>1.0</v>
      </c>
      <c r="L13" s="63">
        <v>1.0</v>
      </c>
      <c r="M13" s="63">
        <v>0.0</v>
      </c>
      <c r="N13" s="63">
        <v>0.0</v>
      </c>
      <c r="O13" s="63">
        <v>0.0</v>
      </c>
    </row>
    <row r="14" ht="15.75" customHeight="1">
      <c r="B14" s="63">
        <v>62.0</v>
      </c>
      <c r="C14" s="63">
        <v>4.0</v>
      </c>
      <c r="D14" s="63">
        <v>2.0</v>
      </c>
      <c r="E14" s="63">
        <v>1.0</v>
      </c>
      <c r="F14" s="62" t="s">
        <v>12</v>
      </c>
      <c r="G14" s="62" t="s">
        <v>88</v>
      </c>
      <c r="H14" s="63">
        <v>4.0</v>
      </c>
      <c r="I14" s="62" t="s">
        <v>48</v>
      </c>
      <c r="J14" s="64">
        <v>928.0</v>
      </c>
      <c r="K14" s="63">
        <v>2.0</v>
      </c>
      <c r="L14" s="63">
        <v>2.0</v>
      </c>
      <c r="M14" s="63">
        <v>1.0</v>
      </c>
      <c r="N14" s="63">
        <v>1.0</v>
      </c>
      <c r="O14" s="63">
        <v>0.0</v>
      </c>
    </row>
    <row r="15" ht="15.75" customHeight="1">
      <c r="B15" s="63">
        <v>58.0</v>
      </c>
      <c r="C15" s="63">
        <v>3.0</v>
      </c>
      <c r="D15" s="63">
        <v>2.0</v>
      </c>
      <c r="E15" s="63">
        <v>2.0</v>
      </c>
      <c r="F15" s="62" t="s">
        <v>12</v>
      </c>
      <c r="G15" s="62" t="s">
        <v>88</v>
      </c>
      <c r="H15" s="63">
        <v>3.0</v>
      </c>
      <c r="I15" s="62" t="s">
        <v>48</v>
      </c>
      <c r="J15" s="64">
        <v>855.0</v>
      </c>
      <c r="K15" s="63">
        <v>1.0</v>
      </c>
      <c r="L15" s="63">
        <v>3.0</v>
      </c>
      <c r="M15" s="63">
        <v>0.0</v>
      </c>
      <c r="N15" s="63">
        <v>0.0</v>
      </c>
      <c r="O15" s="63">
        <v>0.0</v>
      </c>
    </row>
    <row r="16" ht="15.75" customHeight="1">
      <c r="B16" s="63">
        <v>26.0</v>
      </c>
      <c r="C16" s="63">
        <v>3.0</v>
      </c>
      <c r="D16" s="63">
        <v>3.0</v>
      </c>
      <c r="E16" s="63">
        <v>3.0</v>
      </c>
      <c r="F16" s="62" t="s">
        <v>12</v>
      </c>
      <c r="G16" s="62" t="s">
        <v>90</v>
      </c>
      <c r="H16" s="63">
        <v>3.0</v>
      </c>
      <c r="I16" s="62" t="s">
        <v>48</v>
      </c>
      <c r="J16" s="64">
        <v>862.0</v>
      </c>
      <c r="K16" s="63">
        <v>1.0</v>
      </c>
      <c r="L16" s="63">
        <v>3.0</v>
      </c>
      <c r="M16" s="63">
        <v>0.0</v>
      </c>
      <c r="N16" s="63">
        <v>0.0</v>
      </c>
      <c r="O16" s="63">
        <v>0.0</v>
      </c>
    </row>
    <row r="17" ht="15.75" customHeight="1">
      <c r="B17" s="63">
        <v>30.0</v>
      </c>
      <c r="C17" s="63">
        <v>4.0</v>
      </c>
      <c r="D17" s="63">
        <v>3.0</v>
      </c>
      <c r="E17" s="63">
        <v>4.0</v>
      </c>
      <c r="F17" s="62" t="s">
        <v>12</v>
      </c>
      <c r="G17" s="62" t="s">
        <v>90</v>
      </c>
      <c r="H17" s="63">
        <v>4.0</v>
      </c>
      <c r="I17" s="62" t="s">
        <v>48</v>
      </c>
      <c r="J17" s="64">
        <v>771.0</v>
      </c>
      <c r="K17" s="63">
        <v>1.0</v>
      </c>
      <c r="L17" s="63">
        <v>4.0</v>
      </c>
      <c r="M17" s="63">
        <v>0.0</v>
      </c>
      <c r="N17" s="63">
        <v>0.0</v>
      </c>
      <c r="O17" s="63">
        <v>0.0</v>
      </c>
    </row>
    <row r="18" ht="15.75" customHeight="1">
      <c r="B18" s="63">
        <v>50.0</v>
      </c>
      <c r="C18" s="63">
        <v>1.0</v>
      </c>
      <c r="D18" s="63">
        <v>2.0</v>
      </c>
      <c r="E18" s="63">
        <v>5.0</v>
      </c>
      <c r="F18" s="62" t="s">
        <v>12</v>
      </c>
      <c r="G18" s="62" t="s">
        <v>88</v>
      </c>
      <c r="H18" s="63">
        <v>1.0</v>
      </c>
      <c r="I18" s="62" t="s">
        <v>48</v>
      </c>
      <c r="J18" s="64">
        <v>702.0</v>
      </c>
      <c r="K18" s="63">
        <v>1.0</v>
      </c>
      <c r="L18" s="63">
        <v>1.0</v>
      </c>
      <c r="M18" s="63">
        <v>0.0</v>
      </c>
      <c r="N18" s="63">
        <v>0.0</v>
      </c>
      <c r="O18" s="63">
        <v>0.0</v>
      </c>
    </row>
    <row r="19" ht="15.75" customHeight="1">
      <c r="B19" s="63">
        <v>17.0</v>
      </c>
      <c r="C19" s="63">
        <v>1.0</v>
      </c>
      <c r="D19" s="63">
        <v>3.0</v>
      </c>
      <c r="E19" s="63">
        <v>6.0</v>
      </c>
      <c r="F19" s="62" t="s">
        <v>12</v>
      </c>
      <c r="G19" s="62" t="s">
        <v>90</v>
      </c>
      <c r="H19" s="63">
        <v>1.0</v>
      </c>
      <c r="I19" s="62" t="s">
        <v>51</v>
      </c>
      <c r="J19" s="64">
        <v>1097.0</v>
      </c>
      <c r="K19" s="63">
        <v>2.0</v>
      </c>
      <c r="L19" s="63">
        <v>3.0</v>
      </c>
      <c r="M19" s="63">
        <v>1.0</v>
      </c>
      <c r="N19" s="63">
        <v>1.0</v>
      </c>
      <c r="O19" s="63">
        <v>0.0</v>
      </c>
    </row>
    <row r="20" ht="15.75" customHeight="1">
      <c r="B20" s="63">
        <v>11.0</v>
      </c>
      <c r="C20" s="63">
        <v>3.0</v>
      </c>
      <c r="D20" s="63">
        <v>1.0</v>
      </c>
      <c r="E20" s="63">
        <v>7.0</v>
      </c>
      <c r="F20" s="62" t="s">
        <v>12</v>
      </c>
      <c r="G20" s="62" t="s">
        <v>89</v>
      </c>
      <c r="H20" s="63">
        <v>3.0</v>
      </c>
      <c r="I20" s="62" t="s">
        <v>49</v>
      </c>
      <c r="J20" s="64">
        <v>964.0</v>
      </c>
      <c r="K20" s="63">
        <v>1.0</v>
      </c>
      <c r="L20" s="63">
        <v>3.0</v>
      </c>
      <c r="M20" s="63">
        <v>0.0</v>
      </c>
      <c r="N20" s="63">
        <v>0.0</v>
      </c>
      <c r="O20" s="63">
        <v>0.0</v>
      </c>
    </row>
    <row r="21" ht="15.75" customHeight="1">
      <c r="B21" s="63">
        <v>53.0</v>
      </c>
      <c r="C21" s="63">
        <v>2.0</v>
      </c>
      <c r="D21" s="63">
        <v>2.0</v>
      </c>
      <c r="E21" s="63">
        <v>8.0</v>
      </c>
      <c r="F21" s="62" t="s">
        <v>12</v>
      </c>
      <c r="G21" s="62" t="s">
        <v>88</v>
      </c>
      <c r="H21" s="63">
        <v>2.0</v>
      </c>
      <c r="I21" s="62" t="s">
        <v>51</v>
      </c>
      <c r="J21" s="64">
        <v>635.0</v>
      </c>
      <c r="K21" s="63">
        <v>1.0</v>
      </c>
      <c r="L21" s="63">
        <v>2.0</v>
      </c>
      <c r="M21" s="63">
        <v>0.0</v>
      </c>
      <c r="N21" s="63">
        <v>0.0</v>
      </c>
      <c r="O21" s="63">
        <v>0.0</v>
      </c>
    </row>
    <row r="22" ht="15.75" customHeight="1">
      <c r="B22" s="63">
        <v>16.0</v>
      </c>
      <c r="C22" s="63">
        <v>4.0</v>
      </c>
      <c r="D22" s="63">
        <v>1.0</v>
      </c>
      <c r="E22" s="63">
        <v>9.0</v>
      </c>
      <c r="F22" s="62" t="s">
        <v>12</v>
      </c>
      <c r="G22" s="62" t="s">
        <v>89</v>
      </c>
      <c r="H22" s="63">
        <v>4.0</v>
      </c>
      <c r="I22" s="62" t="s">
        <v>50</v>
      </c>
      <c r="J22" s="64">
        <v>776.0</v>
      </c>
      <c r="K22" s="63">
        <v>1.0</v>
      </c>
      <c r="L22" s="63">
        <v>4.0</v>
      </c>
      <c r="M22" s="63">
        <v>0.0</v>
      </c>
      <c r="N22" s="63">
        <v>0.0</v>
      </c>
      <c r="O22" s="63">
        <v>0.0</v>
      </c>
    </row>
    <row r="23" ht="15.75" customHeight="1">
      <c r="B23" s="63">
        <v>37.0</v>
      </c>
      <c r="C23" s="63">
        <v>2.0</v>
      </c>
      <c r="D23" s="63">
        <v>4.0</v>
      </c>
      <c r="E23" s="63">
        <v>10.0</v>
      </c>
      <c r="F23" s="62" t="s">
        <v>12</v>
      </c>
      <c r="G23" s="62" t="s">
        <v>87</v>
      </c>
      <c r="H23" s="63">
        <v>2.0</v>
      </c>
      <c r="I23" s="62" t="s">
        <v>51</v>
      </c>
      <c r="J23" s="64">
        <v>680.0</v>
      </c>
      <c r="K23" s="63">
        <v>1.0</v>
      </c>
      <c r="L23" s="63">
        <v>2.0</v>
      </c>
      <c r="M23" s="63">
        <v>0.0</v>
      </c>
      <c r="N23" s="63">
        <v>0.0</v>
      </c>
      <c r="O23" s="63">
        <v>0.0</v>
      </c>
    </row>
    <row r="24" ht="15.75" customHeight="1">
      <c r="B24" s="63">
        <v>46.0</v>
      </c>
      <c r="C24" s="63">
        <v>2.0</v>
      </c>
      <c r="D24" s="63">
        <v>4.0</v>
      </c>
      <c r="E24" s="63">
        <v>1.0</v>
      </c>
      <c r="F24" s="62" t="s">
        <v>61</v>
      </c>
      <c r="G24" s="62" t="s">
        <v>87</v>
      </c>
      <c r="H24" s="63">
        <v>4.0</v>
      </c>
      <c r="I24" s="62" t="s">
        <v>48</v>
      </c>
      <c r="J24" s="64">
        <v>1908.0</v>
      </c>
      <c r="K24" s="63">
        <v>2.0</v>
      </c>
      <c r="L24" s="63">
        <v>4.0</v>
      </c>
      <c r="M24" s="63">
        <v>1.0</v>
      </c>
      <c r="N24" s="63">
        <v>1.0</v>
      </c>
      <c r="O24" s="63">
        <v>0.0</v>
      </c>
    </row>
    <row r="25" ht="15.75" customHeight="1">
      <c r="B25" s="63">
        <v>45.0</v>
      </c>
      <c r="C25" s="63">
        <v>3.0</v>
      </c>
      <c r="D25" s="63">
        <v>4.0</v>
      </c>
      <c r="E25" s="63">
        <v>2.0</v>
      </c>
      <c r="F25" s="62" t="s">
        <v>61</v>
      </c>
      <c r="G25" s="62" t="s">
        <v>87</v>
      </c>
      <c r="H25" s="63">
        <v>4.0</v>
      </c>
      <c r="I25" s="62" t="s">
        <v>51</v>
      </c>
      <c r="J25" s="64">
        <v>687.0</v>
      </c>
      <c r="K25" s="63">
        <v>1.0</v>
      </c>
      <c r="L25" s="63">
        <v>3.0</v>
      </c>
      <c r="M25" s="63">
        <v>0.0</v>
      </c>
      <c r="N25" s="63">
        <v>0.0</v>
      </c>
      <c r="O25" s="63">
        <v>0.0</v>
      </c>
    </row>
    <row r="26" ht="15.75" customHeight="1">
      <c r="B26" s="63">
        <v>27.0</v>
      </c>
      <c r="C26" s="63">
        <v>1.0</v>
      </c>
      <c r="D26" s="63">
        <v>3.0</v>
      </c>
      <c r="E26" s="63">
        <v>3.0</v>
      </c>
      <c r="F26" s="62" t="s">
        <v>61</v>
      </c>
      <c r="G26" s="62" t="s">
        <v>90</v>
      </c>
      <c r="H26" s="63">
        <v>3.0</v>
      </c>
      <c r="I26" s="62" t="s">
        <v>49</v>
      </c>
      <c r="J26" s="64">
        <v>710.0</v>
      </c>
      <c r="K26" s="63">
        <v>1.0</v>
      </c>
      <c r="L26" s="63">
        <v>1.0</v>
      </c>
      <c r="M26" s="63">
        <v>0.0</v>
      </c>
      <c r="N26" s="63">
        <v>0.0</v>
      </c>
      <c r="O26" s="63">
        <v>0.0</v>
      </c>
    </row>
    <row r="27" ht="15.75" customHeight="1">
      <c r="B27" s="63">
        <v>15.0</v>
      </c>
      <c r="C27" s="63">
        <v>1.0</v>
      </c>
      <c r="D27" s="63">
        <v>4.0</v>
      </c>
      <c r="E27" s="63">
        <v>4.0</v>
      </c>
      <c r="F27" s="62" t="s">
        <v>61</v>
      </c>
      <c r="G27" s="62" t="s">
        <v>89</v>
      </c>
      <c r="H27" s="63">
        <v>4.0</v>
      </c>
      <c r="I27" s="62" t="s">
        <v>49</v>
      </c>
      <c r="J27" s="64">
        <v>813.0</v>
      </c>
      <c r="K27" s="63">
        <v>1.0</v>
      </c>
      <c r="L27" s="63">
        <v>1.0</v>
      </c>
      <c r="M27" s="63">
        <v>0.0</v>
      </c>
      <c r="N27" s="63">
        <v>0.0</v>
      </c>
      <c r="O27" s="63">
        <v>0.0</v>
      </c>
    </row>
    <row r="28" ht="15.75" customHeight="1">
      <c r="B28" s="63">
        <v>19.0</v>
      </c>
      <c r="C28" s="63">
        <v>1.0</v>
      </c>
      <c r="D28" s="63">
        <v>1.0</v>
      </c>
      <c r="E28" s="63">
        <v>5.0</v>
      </c>
      <c r="F28" s="62" t="s">
        <v>61</v>
      </c>
      <c r="G28" s="62" t="s">
        <v>90</v>
      </c>
      <c r="H28" s="63">
        <v>1.0</v>
      </c>
      <c r="I28" s="62" t="s">
        <v>49</v>
      </c>
      <c r="J28" s="64">
        <v>510.0</v>
      </c>
      <c r="K28" s="63">
        <v>1.0</v>
      </c>
      <c r="L28" s="63">
        <v>1.0</v>
      </c>
      <c r="M28" s="63">
        <v>0.0</v>
      </c>
      <c r="N28" s="63">
        <v>0.0</v>
      </c>
      <c r="O28" s="63">
        <v>0.0</v>
      </c>
    </row>
    <row r="29" ht="15.75" customHeight="1">
      <c r="B29" s="63">
        <v>57.0</v>
      </c>
      <c r="C29" s="63">
        <v>3.0</v>
      </c>
      <c r="D29" s="63">
        <v>3.0</v>
      </c>
      <c r="E29" s="63">
        <v>6.0</v>
      </c>
      <c r="F29" s="62" t="s">
        <v>61</v>
      </c>
      <c r="G29" s="62" t="s">
        <v>88</v>
      </c>
      <c r="H29" s="63">
        <v>3.0</v>
      </c>
      <c r="I29" s="62" t="s">
        <v>51</v>
      </c>
      <c r="J29" s="64">
        <v>968.0</v>
      </c>
      <c r="K29" s="63">
        <v>1.0</v>
      </c>
      <c r="L29" s="63">
        <v>3.0</v>
      </c>
      <c r="M29" s="63">
        <v>0.0</v>
      </c>
      <c r="N29" s="63">
        <v>0.0</v>
      </c>
      <c r="O29" s="63">
        <v>0.0</v>
      </c>
    </row>
    <row r="30" ht="15.75" customHeight="1">
      <c r="B30" s="63">
        <v>22.0</v>
      </c>
      <c r="C30" s="63">
        <v>2.0</v>
      </c>
      <c r="D30" s="63">
        <v>2.0</v>
      </c>
      <c r="E30" s="63">
        <v>7.0</v>
      </c>
      <c r="F30" s="62" t="s">
        <v>61</v>
      </c>
      <c r="G30" s="62" t="s">
        <v>90</v>
      </c>
      <c r="H30" s="63">
        <v>2.0</v>
      </c>
      <c r="I30" s="62" t="s">
        <v>48</v>
      </c>
      <c r="J30" s="64">
        <v>630.0</v>
      </c>
      <c r="K30" s="63">
        <v>1.0</v>
      </c>
      <c r="L30" s="63">
        <v>2.0</v>
      </c>
      <c r="M30" s="63">
        <v>0.0</v>
      </c>
      <c r="N30" s="63">
        <v>0.0</v>
      </c>
      <c r="O30" s="63">
        <v>0.0</v>
      </c>
    </row>
    <row r="31" ht="15.75" customHeight="1">
      <c r="B31" s="63">
        <v>49.0</v>
      </c>
      <c r="C31" s="63">
        <v>3.0</v>
      </c>
      <c r="D31" s="63">
        <v>1.0</v>
      </c>
      <c r="E31" s="63">
        <v>8.0</v>
      </c>
      <c r="F31" s="62" t="s">
        <v>61</v>
      </c>
      <c r="G31" s="62" t="s">
        <v>88</v>
      </c>
      <c r="H31" s="63">
        <v>1.0</v>
      </c>
      <c r="I31" s="62" t="s">
        <v>51</v>
      </c>
      <c r="J31" s="64">
        <v>1228.0</v>
      </c>
      <c r="K31" s="63">
        <v>1.0</v>
      </c>
      <c r="L31" s="63">
        <v>3.0</v>
      </c>
      <c r="M31" s="63">
        <v>0.0</v>
      </c>
      <c r="N31" s="63">
        <v>0.0</v>
      </c>
      <c r="O31" s="63">
        <v>0.0</v>
      </c>
    </row>
    <row r="32" ht="15.75" customHeight="1">
      <c r="B32" s="63">
        <v>51.0</v>
      </c>
      <c r="C32" s="63">
        <v>1.0</v>
      </c>
      <c r="D32" s="63">
        <v>1.0</v>
      </c>
      <c r="E32" s="63">
        <v>9.0</v>
      </c>
      <c r="F32" s="62" t="s">
        <v>61</v>
      </c>
      <c r="G32" s="62" t="s">
        <v>88</v>
      </c>
      <c r="H32" s="63">
        <v>1.0</v>
      </c>
      <c r="I32" s="62" t="s">
        <v>49</v>
      </c>
      <c r="J32" s="64">
        <v>844.0</v>
      </c>
      <c r="K32" s="63">
        <v>1.0</v>
      </c>
      <c r="L32" s="63">
        <v>1.0</v>
      </c>
      <c r="M32" s="63">
        <v>0.0</v>
      </c>
      <c r="N32" s="63">
        <v>0.0</v>
      </c>
      <c r="O32" s="63">
        <v>0.0</v>
      </c>
    </row>
    <row r="33" ht="15.75" customHeight="1">
      <c r="B33" s="63">
        <v>13.0</v>
      </c>
      <c r="C33" s="63">
        <v>3.0</v>
      </c>
      <c r="D33" s="63">
        <v>4.0</v>
      </c>
      <c r="E33" s="63">
        <v>10.0</v>
      </c>
      <c r="F33" s="62" t="s">
        <v>61</v>
      </c>
      <c r="G33" s="62" t="s">
        <v>89</v>
      </c>
      <c r="H33" s="63">
        <v>4.0</v>
      </c>
      <c r="I33" s="62" t="s">
        <v>51</v>
      </c>
      <c r="J33" s="64">
        <v>1007.0</v>
      </c>
      <c r="K33" s="63">
        <v>1.0</v>
      </c>
      <c r="L33" s="63">
        <v>3.0</v>
      </c>
      <c r="M33" s="63">
        <v>0.0</v>
      </c>
      <c r="N33" s="63">
        <v>0.0</v>
      </c>
      <c r="O33" s="63">
        <v>0.0</v>
      </c>
    </row>
    <row r="34" ht="15.75" customHeight="1">
      <c r="B34" s="63">
        <v>32.0</v>
      </c>
      <c r="C34" s="63">
        <v>3.0</v>
      </c>
      <c r="D34" s="63">
        <v>4.0</v>
      </c>
      <c r="E34" s="63">
        <v>1.0</v>
      </c>
      <c r="F34" s="62" t="s">
        <v>64</v>
      </c>
      <c r="G34" s="62" t="s">
        <v>90</v>
      </c>
      <c r="H34" s="63">
        <v>4.0</v>
      </c>
      <c r="I34" s="62" t="s">
        <v>50</v>
      </c>
      <c r="J34" s="64">
        <v>822.0</v>
      </c>
      <c r="K34" s="63">
        <v>2.0</v>
      </c>
      <c r="L34" s="63">
        <v>4.0</v>
      </c>
      <c r="M34" s="63">
        <v>1.0</v>
      </c>
      <c r="N34" s="63">
        <v>1.0</v>
      </c>
      <c r="O34" s="63">
        <v>0.0</v>
      </c>
    </row>
    <row r="35" ht="15.75" customHeight="1">
      <c r="B35" s="63">
        <v>28.0</v>
      </c>
      <c r="C35" s="63">
        <v>3.0</v>
      </c>
      <c r="D35" s="63">
        <v>4.0</v>
      </c>
      <c r="E35" s="63">
        <v>2.0</v>
      </c>
      <c r="F35" s="62" t="s">
        <v>64</v>
      </c>
      <c r="G35" s="62" t="s">
        <v>90</v>
      </c>
      <c r="H35" s="63">
        <v>3.0</v>
      </c>
      <c r="I35" s="62" t="s">
        <v>50</v>
      </c>
      <c r="J35" s="64">
        <v>1550.0</v>
      </c>
      <c r="K35" s="63">
        <v>1.0</v>
      </c>
      <c r="L35" s="63">
        <v>3.0</v>
      </c>
      <c r="M35" s="63">
        <v>0.0</v>
      </c>
      <c r="N35" s="63">
        <v>0.0</v>
      </c>
      <c r="O35" s="63">
        <v>0.0</v>
      </c>
    </row>
    <row r="36" ht="15.75" customHeight="1">
      <c r="B36" s="63">
        <v>23.0</v>
      </c>
      <c r="C36" s="63">
        <v>3.0</v>
      </c>
      <c r="D36" s="63">
        <v>1.0</v>
      </c>
      <c r="E36" s="63">
        <v>3.0</v>
      </c>
      <c r="F36" s="62" t="s">
        <v>64</v>
      </c>
      <c r="G36" s="62" t="s">
        <v>90</v>
      </c>
      <c r="H36" s="63">
        <v>2.0</v>
      </c>
      <c r="I36" s="62" t="s">
        <v>49</v>
      </c>
      <c r="J36" s="64">
        <v>1188.0</v>
      </c>
      <c r="K36" s="63">
        <v>1.0</v>
      </c>
      <c r="L36" s="63">
        <v>3.0</v>
      </c>
      <c r="M36" s="63">
        <v>0.0</v>
      </c>
      <c r="N36" s="63">
        <v>0.0</v>
      </c>
      <c r="O36" s="63">
        <v>0.0</v>
      </c>
    </row>
    <row r="37" ht="15.75" customHeight="1">
      <c r="B37" s="63">
        <v>9.0</v>
      </c>
      <c r="C37" s="63">
        <v>1.0</v>
      </c>
      <c r="D37" s="63">
        <v>3.0</v>
      </c>
      <c r="E37" s="63">
        <v>4.0</v>
      </c>
      <c r="F37" s="62" t="s">
        <v>64</v>
      </c>
      <c r="G37" s="62" t="s">
        <v>89</v>
      </c>
      <c r="H37" s="63">
        <v>3.0</v>
      </c>
      <c r="I37" s="62" t="s">
        <v>51</v>
      </c>
      <c r="J37" s="64">
        <v>1130.0</v>
      </c>
      <c r="K37" s="63">
        <v>1.0</v>
      </c>
      <c r="L37" s="63">
        <v>1.0</v>
      </c>
      <c r="M37" s="63">
        <v>0.0</v>
      </c>
      <c r="N37" s="63">
        <v>0.0</v>
      </c>
      <c r="O37" s="63">
        <v>0.0</v>
      </c>
    </row>
    <row r="38" ht="15.75" customHeight="1">
      <c r="B38" s="63">
        <v>64.0</v>
      </c>
      <c r="C38" s="63">
        <v>2.0</v>
      </c>
      <c r="D38" s="63">
        <v>4.0</v>
      </c>
      <c r="E38" s="63">
        <v>5.0</v>
      </c>
      <c r="F38" s="62" t="s">
        <v>64</v>
      </c>
      <c r="G38" s="62" t="s">
        <v>88</v>
      </c>
      <c r="H38" s="63">
        <v>4.0</v>
      </c>
      <c r="I38" s="62" t="s">
        <v>50</v>
      </c>
      <c r="J38" s="64">
        <v>1422.0</v>
      </c>
      <c r="K38" s="63">
        <v>1.0</v>
      </c>
      <c r="L38" s="63">
        <v>2.0</v>
      </c>
      <c r="M38" s="63">
        <v>0.0</v>
      </c>
      <c r="N38" s="63">
        <v>0.0</v>
      </c>
      <c r="O38" s="63">
        <v>0.0</v>
      </c>
    </row>
    <row r="39" ht="15.75" customHeight="1">
      <c r="B39" s="63">
        <v>36.0</v>
      </c>
      <c r="C39" s="63">
        <v>4.0</v>
      </c>
      <c r="D39" s="63">
        <v>4.0</v>
      </c>
      <c r="E39" s="63">
        <v>6.0</v>
      </c>
      <c r="F39" s="62" t="s">
        <v>64</v>
      </c>
      <c r="G39" s="62" t="s">
        <v>87</v>
      </c>
      <c r="H39" s="63">
        <v>1.0</v>
      </c>
      <c r="I39" s="62" t="s">
        <v>50</v>
      </c>
      <c r="J39" s="64">
        <v>1029.0</v>
      </c>
      <c r="K39" s="63">
        <v>1.0</v>
      </c>
      <c r="L39" s="63">
        <v>4.0</v>
      </c>
      <c r="M39" s="63">
        <v>0.0</v>
      </c>
      <c r="N39" s="63">
        <v>0.0</v>
      </c>
      <c r="O39" s="63">
        <v>0.0</v>
      </c>
    </row>
    <row r="40" ht="15.75" customHeight="1">
      <c r="B40" s="63">
        <v>63.0</v>
      </c>
      <c r="C40" s="63">
        <v>2.0</v>
      </c>
      <c r="D40" s="63">
        <v>1.0</v>
      </c>
      <c r="E40" s="63">
        <v>7.0</v>
      </c>
      <c r="F40" s="62" t="s">
        <v>64</v>
      </c>
      <c r="G40" s="62" t="s">
        <v>88</v>
      </c>
      <c r="H40" s="63">
        <v>4.0</v>
      </c>
      <c r="I40" s="62" t="s">
        <v>49</v>
      </c>
      <c r="J40" s="64">
        <v>899.0</v>
      </c>
      <c r="K40" s="63">
        <v>1.0</v>
      </c>
      <c r="L40" s="63">
        <v>2.0</v>
      </c>
      <c r="M40" s="63">
        <v>0.0</v>
      </c>
      <c r="N40" s="63">
        <v>0.0</v>
      </c>
      <c r="O40" s="63">
        <v>0.0</v>
      </c>
    </row>
    <row r="41" ht="15.75" customHeight="1">
      <c r="B41" s="63">
        <v>59.0</v>
      </c>
      <c r="C41" s="63">
        <v>2.0</v>
      </c>
      <c r="D41" s="63">
        <v>1.0</v>
      </c>
      <c r="E41" s="63">
        <v>8.0</v>
      </c>
      <c r="F41" s="62" t="s">
        <v>64</v>
      </c>
      <c r="G41" s="62" t="s">
        <v>88</v>
      </c>
      <c r="H41" s="63">
        <v>3.0</v>
      </c>
      <c r="I41" s="62" t="s">
        <v>49</v>
      </c>
      <c r="J41" s="64">
        <v>760.0</v>
      </c>
      <c r="K41" s="63">
        <v>1.0</v>
      </c>
      <c r="L41" s="63">
        <v>2.0</v>
      </c>
      <c r="M41" s="63">
        <v>0.0</v>
      </c>
      <c r="N41" s="63">
        <v>0.0</v>
      </c>
      <c r="O41" s="63">
        <v>0.0</v>
      </c>
    </row>
    <row r="42" ht="15.75" customHeight="1">
      <c r="B42" s="63">
        <v>20.0</v>
      </c>
      <c r="C42" s="63">
        <v>3.0</v>
      </c>
      <c r="D42" s="63">
        <v>4.0</v>
      </c>
      <c r="E42" s="63">
        <v>9.0</v>
      </c>
      <c r="F42" s="62" t="s">
        <v>64</v>
      </c>
      <c r="G42" s="62" t="s">
        <v>90</v>
      </c>
      <c r="H42" s="63">
        <v>1.0</v>
      </c>
      <c r="I42" s="62" t="s">
        <v>50</v>
      </c>
      <c r="J42" s="64">
        <v>1060.0</v>
      </c>
      <c r="K42" s="63">
        <v>1.0</v>
      </c>
      <c r="L42" s="63">
        <v>3.0</v>
      </c>
      <c r="M42" s="63">
        <v>0.0</v>
      </c>
      <c r="N42" s="63">
        <v>0.0</v>
      </c>
      <c r="O42" s="63">
        <v>0.0</v>
      </c>
    </row>
    <row r="43" ht="15.75" customHeight="1">
      <c r="B43" s="63">
        <v>2.0</v>
      </c>
      <c r="C43" s="63">
        <v>1.0</v>
      </c>
      <c r="D43" s="63">
        <v>2.0</v>
      </c>
      <c r="E43" s="63">
        <v>10.0</v>
      </c>
      <c r="F43" s="62" t="s">
        <v>64</v>
      </c>
      <c r="G43" s="62" t="s">
        <v>89</v>
      </c>
      <c r="H43" s="63">
        <v>1.0</v>
      </c>
      <c r="I43" s="62" t="s">
        <v>48</v>
      </c>
      <c r="J43" s="64">
        <v>973.0</v>
      </c>
      <c r="K43" s="63">
        <v>1.0</v>
      </c>
      <c r="L43" s="63">
        <v>1.0</v>
      </c>
      <c r="M43" s="63">
        <v>0.0</v>
      </c>
      <c r="N43" s="63">
        <v>0.0</v>
      </c>
      <c r="O43" s="63">
        <v>0.0</v>
      </c>
    </row>
    <row r="44" ht="15.75" customHeight="1">
      <c r="B44" s="63">
        <v>24.0</v>
      </c>
      <c r="C44" s="63">
        <v>2.0</v>
      </c>
      <c r="D44" s="63">
        <v>3.0</v>
      </c>
      <c r="E44" s="63">
        <v>1.0</v>
      </c>
      <c r="F44" s="62" t="s">
        <v>12</v>
      </c>
      <c r="G44" s="62" t="s">
        <v>90</v>
      </c>
      <c r="H44" s="63">
        <v>2.0</v>
      </c>
      <c r="I44" s="62" t="s">
        <v>50</v>
      </c>
      <c r="J44" s="64">
        <v>1095.0</v>
      </c>
      <c r="K44" s="63">
        <v>2.0</v>
      </c>
      <c r="L44" s="63">
        <v>3.0</v>
      </c>
      <c r="M44" s="63">
        <v>1.0</v>
      </c>
      <c r="N44" s="63">
        <v>1.0</v>
      </c>
      <c r="O44" s="63">
        <v>0.0</v>
      </c>
    </row>
    <row r="45" ht="15.75" customHeight="1">
      <c r="B45" s="63">
        <v>5.0</v>
      </c>
      <c r="C45" s="63">
        <v>2.0</v>
      </c>
      <c r="D45" s="63">
        <v>1.0</v>
      </c>
      <c r="E45" s="63">
        <v>2.0</v>
      </c>
      <c r="F45" s="62" t="s">
        <v>12</v>
      </c>
      <c r="G45" s="62" t="s">
        <v>89</v>
      </c>
      <c r="H45" s="63">
        <v>2.0</v>
      </c>
      <c r="I45" s="62" t="s">
        <v>51</v>
      </c>
      <c r="J45" s="64">
        <v>2345.0</v>
      </c>
      <c r="K45" s="63">
        <v>1.0</v>
      </c>
      <c r="L45" s="63">
        <v>2.0</v>
      </c>
      <c r="M45" s="63">
        <v>0.0</v>
      </c>
      <c r="N45" s="63">
        <v>0.0</v>
      </c>
      <c r="O45" s="63">
        <v>0.0</v>
      </c>
    </row>
    <row r="46" ht="15.75" customHeight="1">
      <c r="B46" s="63">
        <v>42.0</v>
      </c>
      <c r="C46" s="63">
        <v>3.0</v>
      </c>
      <c r="D46" s="63">
        <v>4.0</v>
      </c>
      <c r="E46" s="63">
        <v>3.0</v>
      </c>
      <c r="F46" s="62" t="s">
        <v>12</v>
      </c>
      <c r="G46" s="62" t="s">
        <v>87</v>
      </c>
      <c r="H46" s="63">
        <v>3.0</v>
      </c>
      <c r="I46" s="62" t="s">
        <v>48</v>
      </c>
      <c r="J46" s="64">
        <v>772.0</v>
      </c>
      <c r="K46" s="63">
        <v>1.0</v>
      </c>
      <c r="L46" s="63">
        <v>3.0</v>
      </c>
      <c r="M46" s="63">
        <v>0.0</v>
      </c>
      <c r="N46" s="63">
        <v>0.0</v>
      </c>
      <c r="O46" s="63">
        <v>0.0</v>
      </c>
    </row>
    <row r="47" ht="15.75" customHeight="1">
      <c r="B47" s="63">
        <v>10.0</v>
      </c>
      <c r="C47" s="63">
        <v>3.0</v>
      </c>
      <c r="D47" s="63">
        <v>1.0</v>
      </c>
      <c r="E47" s="63">
        <v>4.0</v>
      </c>
      <c r="F47" s="62" t="s">
        <v>12</v>
      </c>
      <c r="G47" s="62" t="s">
        <v>89</v>
      </c>
      <c r="H47" s="63">
        <v>3.0</v>
      </c>
      <c r="I47" s="62" t="s">
        <v>48</v>
      </c>
      <c r="J47" s="64">
        <v>1172.0</v>
      </c>
      <c r="K47" s="63">
        <v>1.0</v>
      </c>
      <c r="L47" s="63">
        <v>3.0</v>
      </c>
      <c r="M47" s="63">
        <v>0.0</v>
      </c>
      <c r="N47" s="63">
        <v>0.0</v>
      </c>
      <c r="O47" s="63">
        <v>0.0</v>
      </c>
    </row>
    <row r="48" ht="15.75" customHeight="1">
      <c r="B48" s="63">
        <v>29.0</v>
      </c>
      <c r="C48" s="63">
        <v>4.0</v>
      </c>
      <c r="D48" s="63">
        <v>3.0</v>
      </c>
      <c r="E48" s="63">
        <v>5.0</v>
      </c>
      <c r="F48" s="62" t="s">
        <v>12</v>
      </c>
      <c r="G48" s="62" t="s">
        <v>90</v>
      </c>
      <c r="H48" s="63">
        <v>4.0</v>
      </c>
      <c r="I48" s="62" t="s">
        <v>51</v>
      </c>
      <c r="J48" s="64">
        <v>644.0</v>
      </c>
      <c r="K48" s="63">
        <v>1.0</v>
      </c>
      <c r="L48" s="63">
        <v>4.0</v>
      </c>
      <c r="M48" s="63">
        <v>0.0</v>
      </c>
      <c r="N48" s="63">
        <v>0.0</v>
      </c>
      <c r="O48" s="63">
        <v>0.0</v>
      </c>
    </row>
    <row r="49" ht="15.75" customHeight="1">
      <c r="B49" s="63">
        <v>47.0</v>
      </c>
      <c r="C49" s="63">
        <v>4.0</v>
      </c>
      <c r="D49" s="63">
        <v>4.0</v>
      </c>
      <c r="E49" s="63">
        <v>6.0</v>
      </c>
      <c r="F49" s="62" t="s">
        <v>12</v>
      </c>
      <c r="G49" s="62" t="s">
        <v>87</v>
      </c>
      <c r="H49" s="63">
        <v>4.0</v>
      </c>
      <c r="I49" s="62" t="s">
        <v>49</v>
      </c>
      <c r="J49" s="64">
        <v>680.0</v>
      </c>
      <c r="K49" s="63">
        <v>1.0</v>
      </c>
      <c r="L49" s="63">
        <v>4.0</v>
      </c>
      <c r="M49" s="63">
        <v>0.0</v>
      </c>
      <c r="N49" s="63">
        <v>0.0</v>
      </c>
      <c r="O49" s="63">
        <v>0.0</v>
      </c>
    </row>
    <row r="50" ht="15.75" customHeight="1">
      <c r="B50" s="63">
        <v>31.0</v>
      </c>
      <c r="C50" s="63">
        <v>4.0</v>
      </c>
      <c r="D50" s="63">
        <v>3.0</v>
      </c>
      <c r="E50" s="63">
        <v>7.0</v>
      </c>
      <c r="F50" s="62" t="s">
        <v>12</v>
      </c>
      <c r="G50" s="62" t="s">
        <v>90</v>
      </c>
      <c r="H50" s="63">
        <v>4.0</v>
      </c>
      <c r="I50" s="62" t="s">
        <v>49</v>
      </c>
      <c r="J50" s="64">
        <v>676.0</v>
      </c>
      <c r="K50" s="63">
        <v>1.0</v>
      </c>
      <c r="L50" s="63">
        <v>4.0</v>
      </c>
      <c r="M50" s="63">
        <v>0.0</v>
      </c>
      <c r="N50" s="63">
        <v>0.0</v>
      </c>
      <c r="O50" s="63">
        <v>0.0</v>
      </c>
    </row>
    <row r="51" ht="15.75" customHeight="1">
      <c r="B51" s="63">
        <v>38.0</v>
      </c>
      <c r="C51" s="63">
        <v>2.0</v>
      </c>
      <c r="D51" s="63">
        <v>4.0</v>
      </c>
      <c r="E51" s="63">
        <v>8.0</v>
      </c>
      <c r="F51" s="62" t="s">
        <v>12</v>
      </c>
      <c r="G51" s="62" t="s">
        <v>87</v>
      </c>
      <c r="H51" s="63">
        <v>2.0</v>
      </c>
      <c r="I51" s="62" t="s">
        <v>48</v>
      </c>
      <c r="J51" s="64">
        <v>1065.0</v>
      </c>
      <c r="K51" s="63">
        <v>1.0</v>
      </c>
      <c r="L51" s="63">
        <v>2.0</v>
      </c>
      <c r="M51" s="63">
        <v>0.0</v>
      </c>
      <c r="N51" s="63">
        <v>0.0</v>
      </c>
      <c r="O51" s="63">
        <v>0.0</v>
      </c>
    </row>
    <row r="52" ht="15.75" customHeight="1">
      <c r="B52" s="63">
        <v>21.0</v>
      </c>
      <c r="C52" s="63">
        <v>2.0</v>
      </c>
      <c r="D52" s="63">
        <v>3.0</v>
      </c>
      <c r="E52" s="63">
        <v>9.0</v>
      </c>
      <c r="F52" s="62" t="s">
        <v>12</v>
      </c>
      <c r="G52" s="62" t="s">
        <v>90</v>
      </c>
      <c r="H52" s="63">
        <v>2.0</v>
      </c>
      <c r="I52" s="62" t="s">
        <v>51</v>
      </c>
      <c r="J52" s="64">
        <v>880.0</v>
      </c>
      <c r="K52" s="63">
        <v>1.0</v>
      </c>
      <c r="L52" s="63">
        <v>2.0</v>
      </c>
      <c r="M52" s="63">
        <v>0.0</v>
      </c>
      <c r="N52" s="63">
        <v>0.0</v>
      </c>
      <c r="O52" s="63">
        <v>0.0</v>
      </c>
    </row>
    <row r="53" ht="15.75" customHeight="1">
      <c r="B53" s="63">
        <v>6.0</v>
      </c>
      <c r="C53" s="63">
        <v>2.0</v>
      </c>
      <c r="D53" s="63">
        <v>1.0</v>
      </c>
      <c r="E53" s="63">
        <v>10.0</v>
      </c>
      <c r="F53" s="62" t="s">
        <v>12</v>
      </c>
      <c r="G53" s="62" t="s">
        <v>89</v>
      </c>
      <c r="H53" s="63">
        <v>2.0</v>
      </c>
      <c r="I53" s="62" t="s">
        <v>48</v>
      </c>
      <c r="J53" s="64">
        <v>610.0</v>
      </c>
      <c r="K53" s="63">
        <v>1.0</v>
      </c>
      <c r="L53" s="63">
        <v>2.0</v>
      </c>
      <c r="M53" s="63">
        <v>0.0</v>
      </c>
      <c r="N53" s="63">
        <v>0.0</v>
      </c>
      <c r="O53" s="63">
        <v>0.0</v>
      </c>
    </row>
    <row r="54" ht="15.75" customHeight="1">
      <c r="B54" s="63">
        <v>12.0</v>
      </c>
      <c r="C54" s="63">
        <v>4.0</v>
      </c>
      <c r="D54" s="63">
        <v>3.0</v>
      </c>
      <c r="E54" s="63">
        <v>1.0</v>
      </c>
      <c r="F54" s="62" t="s">
        <v>61</v>
      </c>
      <c r="G54" s="62" t="s">
        <v>89</v>
      </c>
      <c r="H54" s="63">
        <v>3.0</v>
      </c>
      <c r="I54" s="62" t="s">
        <v>50</v>
      </c>
      <c r="J54" s="64">
        <v>872.0</v>
      </c>
      <c r="K54" s="63">
        <v>2.0</v>
      </c>
      <c r="L54" s="63">
        <v>3.0</v>
      </c>
      <c r="M54" s="63">
        <v>1.0</v>
      </c>
      <c r="N54" s="63">
        <v>1.0</v>
      </c>
      <c r="O54" s="63">
        <v>0.0</v>
      </c>
    </row>
    <row r="55" ht="15.75" customHeight="1">
      <c r="B55" s="63">
        <v>61.0</v>
      </c>
      <c r="C55" s="63">
        <v>3.0</v>
      </c>
      <c r="D55" s="63">
        <v>4.0</v>
      </c>
      <c r="E55" s="63">
        <v>2.0</v>
      </c>
      <c r="F55" s="62" t="s">
        <v>61</v>
      </c>
      <c r="G55" s="62" t="s">
        <v>88</v>
      </c>
      <c r="H55" s="63">
        <v>4.0</v>
      </c>
      <c r="I55" s="62" t="s">
        <v>51</v>
      </c>
      <c r="J55" s="64">
        <v>1396.0</v>
      </c>
      <c r="K55" s="63">
        <v>2.0</v>
      </c>
      <c r="L55" s="63">
        <v>2.0</v>
      </c>
      <c r="M55" s="63">
        <v>1.0</v>
      </c>
      <c r="N55" s="63">
        <v>0.0</v>
      </c>
      <c r="O55" s="63">
        <v>1.0</v>
      </c>
    </row>
    <row r="56" ht="15.75" customHeight="1">
      <c r="B56" s="63">
        <v>55.0</v>
      </c>
      <c r="C56" s="63">
        <v>1.0</v>
      </c>
      <c r="D56" s="63">
        <v>2.0</v>
      </c>
      <c r="E56" s="63">
        <v>3.0</v>
      </c>
      <c r="F56" s="62" t="s">
        <v>61</v>
      </c>
      <c r="G56" s="62" t="s">
        <v>88</v>
      </c>
      <c r="H56" s="63">
        <v>2.0</v>
      </c>
      <c r="I56" s="62" t="s">
        <v>49</v>
      </c>
      <c r="J56" s="64">
        <v>1077.0</v>
      </c>
      <c r="K56" s="63">
        <v>1.0</v>
      </c>
      <c r="L56" s="63">
        <v>1.0</v>
      </c>
      <c r="M56" s="63">
        <v>0.0</v>
      </c>
      <c r="N56" s="63">
        <v>0.0</v>
      </c>
      <c r="O56" s="63">
        <v>0.0</v>
      </c>
    </row>
    <row r="57" ht="15.75" customHeight="1">
      <c r="B57" s="63">
        <v>41.0</v>
      </c>
      <c r="C57" s="63">
        <v>3.0</v>
      </c>
      <c r="D57" s="63">
        <v>3.0</v>
      </c>
      <c r="E57" s="63">
        <v>4.0</v>
      </c>
      <c r="F57" s="62" t="s">
        <v>61</v>
      </c>
      <c r="G57" s="62" t="s">
        <v>87</v>
      </c>
      <c r="H57" s="63">
        <v>3.0</v>
      </c>
      <c r="I57" s="62" t="s">
        <v>51</v>
      </c>
      <c r="J57" s="64">
        <v>844.0</v>
      </c>
      <c r="K57" s="63">
        <v>1.0</v>
      </c>
      <c r="L57" s="63">
        <v>3.0</v>
      </c>
      <c r="M57" s="63">
        <v>0.0</v>
      </c>
      <c r="N57" s="63">
        <v>0.0</v>
      </c>
      <c r="O57" s="63">
        <v>0.0</v>
      </c>
    </row>
    <row r="58" ht="15.75" customHeight="1">
      <c r="B58" s="63">
        <v>44.0</v>
      </c>
      <c r="C58" s="63">
        <v>4.0</v>
      </c>
      <c r="D58" s="63">
        <v>3.0</v>
      </c>
      <c r="E58" s="63">
        <v>5.0</v>
      </c>
      <c r="F58" s="62" t="s">
        <v>61</v>
      </c>
      <c r="G58" s="62" t="s">
        <v>87</v>
      </c>
      <c r="H58" s="63">
        <v>3.0</v>
      </c>
      <c r="I58" s="62" t="s">
        <v>50</v>
      </c>
      <c r="J58" s="64">
        <v>928.0</v>
      </c>
      <c r="K58" s="63">
        <v>1.0</v>
      </c>
      <c r="L58" s="63">
        <v>4.0</v>
      </c>
      <c r="M58" s="63">
        <v>0.0</v>
      </c>
      <c r="N58" s="63">
        <v>0.0</v>
      </c>
      <c r="O58" s="63">
        <v>0.0</v>
      </c>
    </row>
    <row r="59" ht="15.75" customHeight="1">
      <c r="B59" s="63">
        <v>4.0</v>
      </c>
      <c r="C59" s="63">
        <v>4.0</v>
      </c>
      <c r="D59" s="63">
        <v>1.0</v>
      </c>
      <c r="E59" s="63">
        <v>6.0</v>
      </c>
      <c r="F59" s="62" t="s">
        <v>61</v>
      </c>
      <c r="G59" s="62" t="s">
        <v>89</v>
      </c>
      <c r="H59" s="63">
        <v>1.0</v>
      </c>
      <c r="I59" s="62" t="s">
        <v>50</v>
      </c>
      <c r="J59" s="64">
        <v>981.0</v>
      </c>
      <c r="K59" s="63">
        <v>1.0</v>
      </c>
      <c r="L59" s="63">
        <v>4.0</v>
      </c>
      <c r="M59" s="63">
        <v>0.0</v>
      </c>
      <c r="N59" s="63">
        <v>0.0</v>
      </c>
      <c r="O59" s="63">
        <v>0.0</v>
      </c>
    </row>
    <row r="60" ht="15.75" customHeight="1">
      <c r="B60" s="63">
        <v>60.0</v>
      </c>
      <c r="C60" s="63">
        <v>4.0</v>
      </c>
      <c r="D60" s="63">
        <v>3.0</v>
      </c>
      <c r="E60" s="63">
        <v>7.0</v>
      </c>
      <c r="F60" s="62" t="s">
        <v>61</v>
      </c>
      <c r="G60" s="62" t="s">
        <v>88</v>
      </c>
      <c r="H60" s="63">
        <v>3.0</v>
      </c>
      <c r="I60" s="62" t="s">
        <v>50</v>
      </c>
      <c r="J60" s="64">
        <v>642.0</v>
      </c>
      <c r="K60" s="63">
        <v>1.0</v>
      </c>
      <c r="L60" s="63">
        <v>4.0</v>
      </c>
      <c r="M60" s="63">
        <v>0.0</v>
      </c>
      <c r="N60" s="63">
        <v>0.0</v>
      </c>
      <c r="O60" s="63">
        <v>0.0</v>
      </c>
    </row>
    <row r="61" ht="15.75" customHeight="1">
      <c r="B61" s="63">
        <v>43.0</v>
      </c>
      <c r="C61" s="63">
        <v>1.0</v>
      </c>
      <c r="D61" s="63">
        <v>3.0</v>
      </c>
      <c r="E61" s="63">
        <v>8.0</v>
      </c>
      <c r="F61" s="62" t="s">
        <v>61</v>
      </c>
      <c r="G61" s="62" t="s">
        <v>87</v>
      </c>
      <c r="H61" s="63">
        <v>3.0</v>
      </c>
      <c r="I61" s="62" t="s">
        <v>49</v>
      </c>
      <c r="J61" s="64">
        <v>946.0</v>
      </c>
      <c r="K61" s="63">
        <v>1.0</v>
      </c>
      <c r="L61" s="63">
        <v>1.0</v>
      </c>
      <c r="M61" s="63">
        <v>0.0</v>
      </c>
      <c r="N61" s="63">
        <v>0.0</v>
      </c>
      <c r="O61" s="63">
        <v>0.0</v>
      </c>
    </row>
    <row r="62" ht="15.75" customHeight="1">
      <c r="B62" s="63">
        <v>8.0</v>
      </c>
      <c r="C62" s="63">
        <v>4.0</v>
      </c>
      <c r="D62" s="63">
        <v>2.0</v>
      </c>
      <c r="E62" s="63">
        <v>9.0</v>
      </c>
      <c r="F62" s="62" t="s">
        <v>61</v>
      </c>
      <c r="G62" s="62" t="s">
        <v>89</v>
      </c>
      <c r="H62" s="63">
        <v>2.0</v>
      </c>
      <c r="I62" s="62" t="s">
        <v>50</v>
      </c>
      <c r="J62" s="64">
        <v>942.0</v>
      </c>
      <c r="K62" s="63">
        <v>1.0</v>
      </c>
      <c r="L62" s="63">
        <v>4.0</v>
      </c>
      <c r="M62" s="63">
        <v>0.0</v>
      </c>
      <c r="N62" s="63">
        <v>0.0</v>
      </c>
      <c r="O62" s="63">
        <v>0.0</v>
      </c>
    </row>
    <row r="63" ht="15.75" customHeight="1">
      <c r="B63" s="67">
        <v>18.0</v>
      </c>
      <c r="C63" s="67">
        <v>2.0</v>
      </c>
      <c r="D63" s="67">
        <v>1.0</v>
      </c>
      <c r="E63" s="67">
        <v>10.0</v>
      </c>
      <c r="F63" s="65" t="s">
        <v>61</v>
      </c>
      <c r="G63" s="65" t="s">
        <v>90</v>
      </c>
      <c r="H63" s="67">
        <v>1.0</v>
      </c>
      <c r="I63" s="65" t="s">
        <v>48</v>
      </c>
      <c r="J63" s="68">
        <v>820.0</v>
      </c>
      <c r="K63" s="67">
        <v>1.0</v>
      </c>
      <c r="L63" s="67">
        <v>2.0</v>
      </c>
      <c r="M63" s="67">
        <v>0.0</v>
      </c>
      <c r="N63" s="67">
        <v>0.0</v>
      </c>
      <c r="O63" s="67">
        <v>0.0</v>
      </c>
    </row>
    <row r="64" ht="15.75" customHeight="1"/>
    <row r="65" ht="15.75" customHeight="1">
      <c r="C65" s="28" t="s">
        <v>26</v>
      </c>
      <c r="D65" s="28" t="s">
        <v>23</v>
      </c>
      <c r="E65" s="28" t="s">
        <v>16</v>
      </c>
      <c r="F65" s="28" t="s">
        <v>17</v>
      </c>
      <c r="G65" s="28" t="s">
        <v>18</v>
      </c>
      <c r="H65" s="115" t="s">
        <v>27</v>
      </c>
      <c r="I65" s="29" t="s">
        <v>13</v>
      </c>
      <c r="J65" s="6" t="s">
        <v>19</v>
      </c>
    </row>
    <row r="66" ht="15.75" customHeight="1">
      <c r="B66" s="30" t="s">
        <v>91</v>
      </c>
      <c r="C66" s="31">
        <v>60.0</v>
      </c>
      <c r="D66" s="31">
        <f>average(J4:J63)</f>
        <v>985.5166667</v>
      </c>
      <c r="E66" s="97">
        <f>MEDIAN(J4:J63)</f>
        <v>935</v>
      </c>
      <c r="F66" s="97">
        <f>min(J4:J63)</f>
        <v>510</v>
      </c>
      <c r="G66" s="97">
        <f>MAX(J4:J63)</f>
        <v>2345</v>
      </c>
      <c r="H66" s="116">
        <f>(C66-I66)/C66*100</f>
        <v>11.66666667</v>
      </c>
      <c r="I66" s="32">
        <f>countif(K4:K63, "1")</f>
        <v>53</v>
      </c>
      <c r="J66" s="18">
        <f>stdev(J4:J63)</f>
        <v>325.4284525</v>
      </c>
    </row>
    <row r="67" ht="15.75" customHeight="1">
      <c r="H67" s="117"/>
    </row>
    <row r="68" ht="15.75" customHeight="1">
      <c r="H68" s="117"/>
    </row>
    <row r="69" ht="15.75" customHeight="1">
      <c r="C69" s="5" t="s">
        <v>26</v>
      </c>
      <c r="D69" s="5" t="s">
        <v>23</v>
      </c>
      <c r="E69" s="5" t="s">
        <v>16</v>
      </c>
      <c r="F69" s="5" t="s">
        <v>17</v>
      </c>
      <c r="G69" s="5" t="s">
        <v>18</v>
      </c>
      <c r="H69" s="117" t="s">
        <v>27</v>
      </c>
    </row>
    <row r="70" ht="15.75" customHeight="1">
      <c r="B70" s="5" t="s">
        <v>91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117">
        <v>8.3333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15" width="11.0"/>
  </cols>
  <sheetData>
    <row r="1" ht="15.75" customHeight="1"/>
    <row r="2" ht="15.75" customHeight="1">
      <c r="B2" s="111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ht="15.75" customHeight="1">
      <c r="B3" s="112" t="s">
        <v>73</v>
      </c>
      <c r="C3" s="112" t="s">
        <v>74</v>
      </c>
      <c r="D3" s="112" t="s">
        <v>75</v>
      </c>
      <c r="E3" s="112" t="s">
        <v>76</v>
      </c>
      <c r="F3" s="112" t="s">
        <v>77</v>
      </c>
      <c r="G3" s="112" t="s">
        <v>78</v>
      </c>
      <c r="H3" s="112" t="s">
        <v>79</v>
      </c>
      <c r="I3" s="112" t="s">
        <v>80</v>
      </c>
      <c r="J3" s="113" t="s">
        <v>81</v>
      </c>
      <c r="K3" s="113" t="s">
        <v>82</v>
      </c>
      <c r="L3" s="112" t="s">
        <v>83</v>
      </c>
      <c r="M3" s="112" t="s">
        <v>84</v>
      </c>
      <c r="N3" s="112" t="s">
        <v>85</v>
      </c>
      <c r="O3" s="114" t="s">
        <v>86</v>
      </c>
    </row>
    <row r="4" ht="15.75" customHeight="1">
      <c r="B4" s="72">
        <v>40.0</v>
      </c>
      <c r="C4" s="72">
        <v>4.0</v>
      </c>
      <c r="D4" s="72">
        <v>0.0</v>
      </c>
      <c r="E4" s="72">
        <v>1.0</v>
      </c>
      <c r="F4" s="71" t="s">
        <v>64</v>
      </c>
      <c r="G4" s="71" t="s">
        <v>87</v>
      </c>
      <c r="H4" s="72">
        <v>2.0</v>
      </c>
      <c r="I4" s="71" t="s">
        <v>50</v>
      </c>
      <c r="J4" s="73">
        <v>1524.0</v>
      </c>
      <c r="K4" s="72">
        <v>1.0</v>
      </c>
      <c r="L4" s="72">
        <v>4.0</v>
      </c>
      <c r="M4" s="72">
        <v>0.0</v>
      </c>
      <c r="N4" s="72">
        <v>0.0</v>
      </c>
      <c r="O4" s="72">
        <v>0.0</v>
      </c>
    </row>
    <row r="5" ht="15.75" customHeight="1">
      <c r="B5" s="75">
        <v>35.0</v>
      </c>
      <c r="C5" s="75">
        <v>4.0</v>
      </c>
      <c r="D5" s="75">
        <v>0.0</v>
      </c>
      <c r="E5" s="75">
        <v>2.0</v>
      </c>
      <c r="F5" s="74" t="s">
        <v>64</v>
      </c>
      <c r="G5" s="74" t="s">
        <v>87</v>
      </c>
      <c r="H5" s="75">
        <v>1.0</v>
      </c>
      <c r="I5" s="74" t="s">
        <v>49</v>
      </c>
      <c r="J5" s="76">
        <v>1301.0</v>
      </c>
      <c r="K5" s="75">
        <v>1.0</v>
      </c>
      <c r="L5" s="75">
        <v>4.0</v>
      </c>
      <c r="M5" s="75">
        <v>0.0</v>
      </c>
      <c r="N5" s="75">
        <v>0.0</v>
      </c>
      <c r="O5" s="75">
        <v>0.0</v>
      </c>
    </row>
    <row r="6" ht="15.75" customHeight="1">
      <c r="B6" s="75">
        <v>52.0</v>
      </c>
      <c r="C6" s="75">
        <v>2.0</v>
      </c>
      <c r="D6" s="75">
        <v>0.0</v>
      </c>
      <c r="E6" s="75">
        <v>3.0</v>
      </c>
      <c r="F6" s="74" t="s">
        <v>64</v>
      </c>
      <c r="G6" s="74" t="s">
        <v>88</v>
      </c>
      <c r="H6" s="75">
        <v>1.0</v>
      </c>
      <c r="I6" s="74" t="s">
        <v>50</v>
      </c>
      <c r="J6" s="76">
        <v>662.0</v>
      </c>
      <c r="K6" s="75">
        <v>1.0</v>
      </c>
      <c r="L6" s="75">
        <v>2.0</v>
      </c>
      <c r="M6" s="75">
        <v>0.0</v>
      </c>
      <c r="N6" s="75">
        <v>0.0</v>
      </c>
      <c r="O6" s="75">
        <v>0.0</v>
      </c>
    </row>
    <row r="7" ht="15.75" customHeight="1">
      <c r="B7" s="75">
        <v>34.0</v>
      </c>
      <c r="C7" s="75">
        <v>4.0</v>
      </c>
      <c r="D7" s="75">
        <v>0.0</v>
      </c>
      <c r="E7" s="75">
        <v>4.0</v>
      </c>
      <c r="F7" s="74" t="s">
        <v>64</v>
      </c>
      <c r="G7" s="74" t="s">
        <v>87</v>
      </c>
      <c r="H7" s="75">
        <v>1.0</v>
      </c>
      <c r="I7" s="74" t="s">
        <v>48</v>
      </c>
      <c r="J7" s="76">
        <v>1145.0</v>
      </c>
      <c r="K7" s="75">
        <v>1.0</v>
      </c>
      <c r="L7" s="75">
        <v>4.0</v>
      </c>
      <c r="M7" s="75">
        <v>0.0</v>
      </c>
      <c r="N7" s="75">
        <v>0.0</v>
      </c>
      <c r="O7" s="75">
        <v>0.0</v>
      </c>
    </row>
    <row r="8" ht="15.75" customHeight="1">
      <c r="B8" s="75">
        <v>33.0</v>
      </c>
      <c r="C8" s="75">
        <v>4.0</v>
      </c>
      <c r="D8" s="75">
        <v>0.0</v>
      </c>
      <c r="E8" s="75">
        <v>5.0</v>
      </c>
      <c r="F8" s="74" t="s">
        <v>64</v>
      </c>
      <c r="G8" s="74" t="s">
        <v>87</v>
      </c>
      <c r="H8" s="75">
        <v>1.0</v>
      </c>
      <c r="I8" s="74" t="s">
        <v>51</v>
      </c>
      <c r="J8" s="76">
        <v>798.0</v>
      </c>
      <c r="K8" s="75">
        <v>1.0</v>
      </c>
      <c r="L8" s="75">
        <v>4.0</v>
      </c>
      <c r="M8" s="75">
        <v>0.0</v>
      </c>
      <c r="N8" s="75">
        <v>0.0</v>
      </c>
      <c r="O8" s="75">
        <v>0.0</v>
      </c>
    </row>
    <row r="9" ht="15.75" customHeight="1">
      <c r="B9" s="75">
        <v>1.0</v>
      </c>
      <c r="C9" s="75">
        <v>1.0</v>
      </c>
      <c r="D9" s="75">
        <v>0.0</v>
      </c>
      <c r="E9" s="75">
        <v>6.0</v>
      </c>
      <c r="F9" s="74" t="s">
        <v>64</v>
      </c>
      <c r="G9" s="74" t="s">
        <v>89</v>
      </c>
      <c r="H9" s="75">
        <v>1.0</v>
      </c>
      <c r="I9" s="74" t="s">
        <v>51</v>
      </c>
      <c r="J9" s="76">
        <v>1508.0</v>
      </c>
      <c r="K9" s="75">
        <v>1.0</v>
      </c>
      <c r="L9" s="75">
        <v>1.0</v>
      </c>
      <c r="M9" s="75">
        <v>0.0</v>
      </c>
      <c r="N9" s="75">
        <v>0.0</v>
      </c>
      <c r="O9" s="75">
        <v>0.0</v>
      </c>
    </row>
    <row r="10" ht="15.75" customHeight="1">
      <c r="B10" s="75">
        <v>39.0</v>
      </c>
      <c r="C10" s="75">
        <v>4.0</v>
      </c>
      <c r="D10" s="75">
        <v>0.0</v>
      </c>
      <c r="E10" s="75">
        <v>7.0</v>
      </c>
      <c r="F10" s="74" t="s">
        <v>64</v>
      </c>
      <c r="G10" s="74" t="s">
        <v>87</v>
      </c>
      <c r="H10" s="75">
        <v>2.0</v>
      </c>
      <c r="I10" s="74" t="s">
        <v>49</v>
      </c>
      <c r="J10" s="76">
        <v>939.0</v>
      </c>
      <c r="K10" s="75">
        <v>1.0</v>
      </c>
      <c r="L10" s="75">
        <v>4.0</v>
      </c>
      <c r="M10" s="75">
        <v>0.0</v>
      </c>
      <c r="N10" s="75">
        <v>0.0</v>
      </c>
      <c r="O10" s="75">
        <v>0.0</v>
      </c>
    </row>
    <row r="11" ht="15.75" customHeight="1">
      <c r="B11" s="75">
        <v>7.0</v>
      </c>
      <c r="C11" s="75">
        <v>1.0</v>
      </c>
      <c r="D11" s="75">
        <v>0.0</v>
      </c>
      <c r="E11" s="75">
        <v>8.0</v>
      </c>
      <c r="F11" s="74" t="s">
        <v>64</v>
      </c>
      <c r="G11" s="74" t="s">
        <v>89</v>
      </c>
      <c r="H11" s="75">
        <v>2.0</v>
      </c>
      <c r="I11" s="74" t="s">
        <v>49</v>
      </c>
      <c r="J11" s="76">
        <v>1301.0</v>
      </c>
      <c r="K11" s="75">
        <v>1.0</v>
      </c>
      <c r="L11" s="75">
        <v>1.0</v>
      </c>
      <c r="M11" s="75">
        <v>0.0</v>
      </c>
      <c r="N11" s="75">
        <v>0.0</v>
      </c>
      <c r="O11" s="75">
        <v>0.0</v>
      </c>
    </row>
    <row r="12" ht="15.75" customHeight="1">
      <c r="B12" s="75">
        <v>56.0</v>
      </c>
      <c r="C12" s="75">
        <v>2.0</v>
      </c>
      <c r="D12" s="75">
        <v>0.0</v>
      </c>
      <c r="E12" s="75">
        <v>9.0</v>
      </c>
      <c r="F12" s="74" t="s">
        <v>64</v>
      </c>
      <c r="G12" s="74" t="s">
        <v>88</v>
      </c>
      <c r="H12" s="75">
        <v>2.0</v>
      </c>
      <c r="I12" s="74" t="s">
        <v>50</v>
      </c>
      <c r="J12" s="76">
        <v>959.0</v>
      </c>
      <c r="K12" s="75">
        <v>1.0</v>
      </c>
      <c r="L12" s="75">
        <v>2.0</v>
      </c>
      <c r="M12" s="75">
        <v>0.0</v>
      </c>
      <c r="N12" s="75">
        <v>0.0</v>
      </c>
      <c r="O12" s="75">
        <v>0.0</v>
      </c>
    </row>
    <row r="13" ht="15.75" customHeight="1">
      <c r="B13" s="75">
        <v>14.0</v>
      </c>
      <c r="C13" s="75">
        <v>1.0</v>
      </c>
      <c r="D13" s="75">
        <v>0.0</v>
      </c>
      <c r="E13" s="75">
        <v>10.0</v>
      </c>
      <c r="F13" s="74" t="s">
        <v>64</v>
      </c>
      <c r="G13" s="74" t="s">
        <v>89</v>
      </c>
      <c r="H13" s="75">
        <v>4.0</v>
      </c>
      <c r="I13" s="74" t="s">
        <v>48</v>
      </c>
      <c r="J13" s="76">
        <v>1166.0</v>
      </c>
      <c r="K13" s="75">
        <v>1.0</v>
      </c>
      <c r="L13" s="75">
        <v>1.0</v>
      </c>
      <c r="M13" s="75">
        <v>0.0</v>
      </c>
      <c r="N13" s="75">
        <v>0.0</v>
      </c>
      <c r="O13" s="75">
        <v>0.0</v>
      </c>
    </row>
    <row r="14" ht="15.75" customHeight="1">
      <c r="B14" s="75">
        <v>62.0</v>
      </c>
      <c r="C14" s="75">
        <v>4.0</v>
      </c>
      <c r="D14" s="75">
        <v>2.0</v>
      </c>
      <c r="E14" s="75">
        <v>1.0</v>
      </c>
      <c r="F14" s="74" t="s">
        <v>12</v>
      </c>
      <c r="G14" s="74" t="s">
        <v>88</v>
      </c>
      <c r="H14" s="75">
        <v>4.0</v>
      </c>
      <c r="I14" s="74" t="s">
        <v>48</v>
      </c>
      <c r="J14" s="76">
        <v>1037.0</v>
      </c>
      <c r="K14" s="75">
        <v>2.0</v>
      </c>
      <c r="L14" s="75">
        <v>2.0</v>
      </c>
      <c r="M14" s="75">
        <v>1.0</v>
      </c>
      <c r="N14" s="75">
        <v>1.0</v>
      </c>
      <c r="O14" s="75">
        <v>0.0</v>
      </c>
    </row>
    <row r="15" ht="15.75" customHeight="1">
      <c r="B15" s="75">
        <v>58.0</v>
      </c>
      <c r="C15" s="75">
        <v>3.0</v>
      </c>
      <c r="D15" s="75">
        <v>2.0</v>
      </c>
      <c r="E15" s="75">
        <v>2.0</v>
      </c>
      <c r="F15" s="74" t="s">
        <v>12</v>
      </c>
      <c r="G15" s="74" t="s">
        <v>88</v>
      </c>
      <c r="H15" s="75">
        <v>3.0</v>
      </c>
      <c r="I15" s="74" t="s">
        <v>48</v>
      </c>
      <c r="J15" s="76">
        <v>994.0</v>
      </c>
      <c r="K15" s="75">
        <v>1.0</v>
      </c>
      <c r="L15" s="75">
        <v>3.0</v>
      </c>
      <c r="M15" s="75">
        <v>0.0</v>
      </c>
      <c r="N15" s="75">
        <v>0.0</v>
      </c>
      <c r="O15" s="75">
        <v>0.0</v>
      </c>
    </row>
    <row r="16" ht="15.75" customHeight="1">
      <c r="B16" s="75">
        <v>26.0</v>
      </c>
      <c r="C16" s="75">
        <v>3.0</v>
      </c>
      <c r="D16" s="75">
        <v>3.0</v>
      </c>
      <c r="E16" s="75">
        <v>3.0</v>
      </c>
      <c r="F16" s="74" t="s">
        <v>12</v>
      </c>
      <c r="G16" s="74" t="s">
        <v>90</v>
      </c>
      <c r="H16" s="75">
        <v>3.0</v>
      </c>
      <c r="I16" s="74" t="s">
        <v>48</v>
      </c>
      <c r="J16" s="76">
        <v>804.0</v>
      </c>
      <c r="K16" s="75">
        <v>1.0</v>
      </c>
      <c r="L16" s="75">
        <v>3.0</v>
      </c>
      <c r="M16" s="75">
        <v>0.0</v>
      </c>
      <c r="N16" s="75">
        <v>0.0</v>
      </c>
      <c r="O16" s="75">
        <v>0.0</v>
      </c>
    </row>
    <row r="17" ht="15.75" customHeight="1">
      <c r="B17" s="75">
        <v>30.0</v>
      </c>
      <c r="C17" s="75">
        <v>4.0</v>
      </c>
      <c r="D17" s="75">
        <v>3.0</v>
      </c>
      <c r="E17" s="75">
        <v>4.0</v>
      </c>
      <c r="F17" s="74" t="s">
        <v>12</v>
      </c>
      <c r="G17" s="74" t="s">
        <v>90</v>
      </c>
      <c r="H17" s="75">
        <v>4.0</v>
      </c>
      <c r="I17" s="74" t="s">
        <v>48</v>
      </c>
      <c r="J17" s="76">
        <v>1020.0</v>
      </c>
      <c r="K17" s="75">
        <v>1.0</v>
      </c>
      <c r="L17" s="75">
        <v>4.0</v>
      </c>
      <c r="M17" s="75">
        <v>0.0</v>
      </c>
      <c r="N17" s="75">
        <v>0.0</v>
      </c>
      <c r="O17" s="75">
        <v>0.0</v>
      </c>
    </row>
    <row r="18" ht="15.75" customHeight="1">
      <c r="B18" s="75">
        <v>50.0</v>
      </c>
      <c r="C18" s="75">
        <v>1.0</v>
      </c>
      <c r="D18" s="75">
        <v>2.0</v>
      </c>
      <c r="E18" s="75">
        <v>5.0</v>
      </c>
      <c r="F18" s="74" t="s">
        <v>12</v>
      </c>
      <c r="G18" s="74" t="s">
        <v>88</v>
      </c>
      <c r="H18" s="75">
        <v>1.0</v>
      </c>
      <c r="I18" s="74" t="s">
        <v>48</v>
      </c>
      <c r="J18" s="76">
        <v>880.0</v>
      </c>
      <c r="K18" s="75">
        <v>1.0</v>
      </c>
      <c r="L18" s="75">
        <v>1.0</v>
      </c>
      <c r="M18" s="75">
        <v>0.0</v>
      </c>
      <c r="N18" s="75">
        <v>0.0</v>
      </c>
      <c r="O18" s="75">
        <v>0.0</v>
      </c>
    </row>
    <row r="19" ht="15.75" customHeight="1">
      <c r="B19" s="75">
        <v>17.0</v>
      </c>
      <c r="C19" s="75">
        <v>1.0</v>
      </c>
      <c r="D19" s="75">
        <v>3.0</v>
      </c>
      <c r="E19" s="75">
        <v>6.0</v>
      </c>
      <c r="F19" s="74" t="s">
        <v>12</v>
      </c>
      <c r="G19" s="74" t="s">
        <v>90</v>
      </c>
      <c r="H19" s="75">
        <v>1.0</v>
      </c>
      <c r="I19" s="74" t="s">
        <v>51</v>
      </c>
      <c r="J19" s="76">
        <v>1114.0</v>
      </c>
      <c r="K19" s="75">
        <v>1.0</v>
      </c>
      <c r="L19" s="75">
        <v>1.0</v>
      </c>
      <c r="M19" s="75">
        <v>0.0</v>
      </c>
      <c r="N19" s="75">
        <v>0.0</v>
      </c>
      <c r="O19" s="75">
        <v>0.0</v>
      </c>
    </row>
    <row r="20" ht="15.75" customHeight="1">
      <c r="B20" s="75">
        <v>11.0</v>
      </c>
      <c r="C20" s="75">
        <v>3.0</v>
      </c>
      <c r="D20" s="75">
        <v>1.0</v>
      </c>
      <c r="E20" s="75">
        <v>7.0</v>
      </c>
      <c r="F20" s="74" t="s">
        <v>12</v>
      </c>
      <c r="G20" s="74" t="s">
        <v>89</v>
      </c>
      <c r="H20" s="75">
        <v>3.0</v>
      </c>
      <c r="I20" s="74" t="s">
        <v>49</v>
      </c>
      <c r="J20" s="76">
        <v>811.0</v>
      </c>
      <c r="K20" s="75">
        <v>1.0</v>
      </c>
      <c r="L20" s="75">
        <v>3.0</v>
      </c>
      <c r="M20" s="75">
        <v>0.0</v>
      </c>
      <c r="N20" s="75">
        <v>0.0</v>
      </c>
      <c r="O20" s="75">
        <v>0.0</v>
      </c>
    </row>
    <row r="21" ht="15.75" customHeight="1">
      <c r="B21" s="75">
        <v>53.0</v>
      </c>
      <c r="C21" s="75">
        <v>2.0</v>
      </c>
      <c r="D21" s="75">
        <v>2.0</v>
      </c>
      <c r="E21" s="75">
        <v>8.0</v>
      </c>
      <c r="F21" s="74" t="s">
        <v>12</v>
      </c>
      <c r="G21" s="74" t="s">
        <v>88</v>
      </c>
      <c r="H21" s="75">
        <v>2.0</v>
      </c>
      <c r="I21" s="74" t="s">
        <v>51</v>
      </c>
      <c r="J21" s="76">
        <v>799.0</v>
      </c>
      <c r="K21" s="75">
        <v>1.0</v>
      </c>
      <c r="L21" s="75">
        <v>2.0</v>
      </c>
      <c r="M21" s="75">
        <v>0.0</v>
      </c>
      <c r="N21" s="75">
        <v>0.0</v>
      </c>
      <c r="O21" s="75">
        <v>0.0</v>
      </c>
    </row>
    <row r="22" ht="15.75" customHeight="1">
      <c r="B22" s="75">
        <v>16.0</v>
      </c>
      <c r="C22" s="75">
        <v>4.0</v>
      </c>
      <c r="D22" s="75">
        <v>1.0</v>
      </c>
      <c r="E22" s="75">
        <v>9.0</v>
      </c>
      <c r="F22" s="74" t="s">
        <v>12</v>
      </c>
      <c r="G22" s="74" t="s">
        <v>89</v>
      </c>
      <c r="H22" s="75">
        <v>4.0</v>
      </c>
      <c r="I22" s="74" t="s">
        <v>50</v>
      </c>
      <c r="J22" s="76">
        <v>1424.0</v>
      </c>
      <c r="K22" s="75">
        <v>1.0</v>
      </c>
      <c r="L22" s="75">
        <v>4.0</v>
      </c>
      <c r="M22" s="75">
        <v>0.0</v>
      </c>
      <c r="N22" s="75">
        <v>0.0</v>
      </c>
      <c r="O22" s="75">
        <v>0.0</v>
      </c>
    </row>
    <row r="23" ht="15.75" customHeight="1">
      <c r="B23" s="75">
        <v>37.0</v>
      </c>
      <c r="C23" s="75">
        <v>2.0</v>
      </c>
      <c r="D23" s="75">
        <v>4.0</v>
      </c>
      <c r="E23" s="75">
        <v>10.0</v>
      </c>
      <c r="F23" s="74" t="s">
        <v>12</v>
      </c>
      <c r="G23" s="74" t="s">
        <v>87</v>
      </c>
      <c r="H23" s="75">
        <v>2.0</v>
      </c>
      <c r="I23" s="74" t="s">
        <v>51</v>
      </c>
      <c r="J23" s="76">
        <v>934.0</v>
      </c>
      <c r="K23" s="75">
        <v>1.0</v>
      </c>
      <c r="L23" s="75">
        <v>2.0</v>
      </c>
      <c r="M23" s="75">
        <v>0.0</v>
      </c>
      <c r="N23" s="75">
        <v>0.0</v>
      </c>
      <c r="O23" s="75">
        <v>0.0</v>
      </c>
    </row>
    <row r="24" ht="15.75" customHeight="1">
      <c r="B24" s="75">
        <v>46.0</v>
      </c>
      <c r="C24" s="75">
        <v>2.0</v>
      </c>
      <c r="D24" s="75">
        <v>4.0</v>
      </c>
      <c r="E24" s="75">
        <v>1.0</v>
      </c>
      <c r="F24" s="74" t="s">
        <v>61</v>
      </c>
      <c r="G24" s="74" t="s">
        <v>87</v>
      </c>
      <c r="H24" s="75">
        <v>4.0</v>
      </c>
      <c r="I24" s="74" t="s">
        <v>48</v>
      </c>
      <c r="J24" s="76">
        <v>1024.0</v>
      </c>
      <c r="K24" s="75">
        <v>2.0</v>
      </c>
      <c r="L24" s="75">
        <v>4.0</v>
      </c>
      <c r="M24" s="75">
        <v>1.0</v>
      </c>
      <c r="N24" s="75">
        <v>1.0</v>
      </c>
      <c r="O24" s="75">
        <v>0.0</v>
      </c>
    </row>
    <row r="25" ht="15.75" customHeight="1">
      <c r="B25" s="75">
        <v>45.0</v>
      </c>
      <c r="C25" s="75">
        <v>3.0</v>
      </c>
      <c r="D25" s="75">
        <v>4.0</v>
      </c>
      <c r="E25" s="75">
        <v>2.0</v>
      </c>
      <c r="F25" s="74" t="s">
        <v>61</v>
      </c>
      <c r="G25" s="74" t="s">
        <v>87</v>
      </c>
      <c r="H25" s="75">
        <v>4.0</v>
      </c>
      <c r="I25" s="74" t="s">
        <v>51</v>
      </c>
      <c r="J25" s="76">
        <v>797.0</v>
      </c>
      <c r="K25" s="75">
        <v>1.0</v>
      </c>
      <c r="L25" s="75">
        <v>3.0</v>
      </c>
      <c r="M25" s="75">
        <v>0.0</v>
      </c>
      <c r="N25" s="75">
        <v>0.0</v>
      </c>
      <c r="O25" s="75">
        <v>0.0</v>
      </c>
    </row>
    <row r="26" ht="15.75" customHeight="1">
      <c r="B26" s="75">
        <v>27.0</v>
      </c>
      <c r="C26" s="75">
        <v>1.0</v>
      </c>
      <c r="D26" s="75">
        <v>3.0</v>
      </c>
      <c r="E26" s="75">
        <v>3.0</v>
      </c>
      <c r="F26" s="74" t="s">
        <v>61</v>
      </c>
      <c r="G26" s="74" t="s">
        <v>90</v>
      </c>
      <c r="H26" s="75">
        <v>3.0</v>
      </c>
      <c r="I26" s="74" t="s">
        <v>49</v>
      </c>
      <c r="J26" s="76">
        <v>1841.0</v>
      </c>
      <c r="K26" s="75">
        <v>1.0</v>
      </c>
      <c r="L26" s="75">
        <v>1.0</v>
      </c>
      <c r="M26" s="75">
        <v>0.0</v>
      </c>
      <c r="N26" s="75">
        <v>0.0</v>
      </c>
      <c r="O26" s="75">
        <v>0.0</v>
      </c>
    </row>
    <row r="27" ht="15.75" customHeight="1">
      <c r="B27" s="75">
        <v>15.0</v>
      </c>
      <c r="C27" s="75">
        <v>1.0</v>
      </c>
      <c r="D27" s="75">
        <v>4.0</v>
      </c>
      <c r="E27" s="75">
        <v>4.0</v>
      </c>
      <c r="F27" s="74" t="s">
        <v>61</v>
      </c>
      <c r="G27" s="74" t="s">
        <v>89</v>
      </c>
      <c r="H27" s="75">
        <v>4.0</v>
      </c>
      <c r="I27" s="74" t="s">
        <v>49</v>
      </c>
      <c r="J27" s="76">
        <v>1411.0</v>
      </c>
      <c r="K27" s="75">
        <v>1.0</v>
      </c>
      <c r="L27" s="75">
        <v>1.0</v>
      </c>
      <c r="M27" s="75">
        <v>0.0</v>
      </c>
      <c r="N27" s="75">
        <v>0.0</v>
      </c>
      <c r="O27" s="75">
        <v>0.0</v>
      </c>
    </row>
    <row r="28" ht="15.75" customHeight="1">
      <c r="B28" s="75">
        <v>19.0</v>
      </c>
      <c r="C28" s="75">
        <v>1.0</v>
      </c>
      <c r="D28" s="75">
        <v>1.0</v>
      </c>
      <c r="E28" s="75">
        <v>5.0</v>
      </c>
      <c r="F28" s="74" t="s">
        <v>61</v>
      </c>
      <c r="G28" s="74" t="s">
        <v>90</v>
      </c>
      <c r="H28" s="75">
        <v>1.0</v>
      </c>
      <c r="I28" s="74" t="s">
        <v>49</v>
      </c>
      <c r="J28" s="76">
        <v>1446.0</v>
      </c>
      <c r="K28" s="75">
        <v>1.0</v>
      </c>
      <c r="L28" s="75">
        <v>1.0</v>
      </c>
      <c r="M28" s="75">
        <v>0.0</v>
      </c>
      <c r="N28" s="75">
        <v>0.0</v>
      </c>
      <c r="O28" s="75">
        <v>0.0</v>
      </c>
    </row>
    <row r="29" ht="15.75" customHeight="1">
      <c r="B29" s="75">
        <v>57.0</v>
      </c>
      <c r="C29" s="75">
        <v>3.0</v>
      </c>
      <c r="D29" s="75">
        <v>3.0</v>
      </c>
      <c r="E29" s="75">
        <v>6.0</v>
      </c>
      <c r="F29" s="74" t="s">
        <v>61</v>
      </c>
      <c r="G29" s="74" t="s">
        <v>88</v>
      </c>
      <c r="H29" s="75">
        <v>3.0</v>
      </c>
      <c r="I29" s="74" t="s">
        <v>51</v>
      </c>
      <c r="J29" s="76">
        <v>800.0</v>
      </c>
      <c r="K29" s="75">
        <v>1.0</v>
      </c>
      <c r="L29" s="75">
        <v>3.0</v>
      </c>
      <c r="M29" s="75">
        <v>0.0</v>
      </c>
      <c r="N29" s="75">
        <v>0.0</v>
      </c>
      <c r="O29" s="75">
        <v>0.0</v>
      </c>
    </row>
    <row r="30" ht="15.75" customHeight="1">
      <c r="B30" s="75">
        <v>22.0</v>
      </c>
      <c r="C30" s="75">
        <v>2.0</v>
      </c>
      <c r="D30" s="75">
        <v>2.0</v>
      </c>
      <c r="E30" s="75">
        <v>7.0</v>
      </c>
      <c r="F30" s="74" t="s">
        <v>61</v>
      </c>
      <c r="G30" s="74" t="s">
        <v>90</v>
      </c>
      <c r="H30" s="75">
        <v>2.0</v>
      </c>
      <c r="I30" s="74" t="s">
        <v>48</v>
      </c>
      <c r="J30" s="76">
        <v>1344.0</v>
      </c>
      <c r="K30" s="75">
        <v>1.0</v>
      </c>
      <c r="L30" s="75">
        <v>2.0</v>
      </c>
      <c r="M30" s="75">
        <v>0.0</v>
      </c>
      <c r="N30" s="75">
        <v>0.0</v>
      </c>
      <c r="O30" s="75">
        <v>0.0</v>
      </c>
    </row>
    <row r="31" ht="15.75" customHeight="1">
      <c r="B31" s="75">
        <v>49.0</v>
      </c>
      <c r="C31" s="75">
        <v>3.0</v>
      </c>
      <c r="D31" s="75">
        <v>1.0</v>
      </c>
      <c r="E31" s="75">
        <v>8.0</v>
      </c>
      <c r="F31" s="74" t="s">
        <v>61</v>
      </c>
      <c r="G31" s="74" t="s">
        <v>88</v>
      </c>
      <c r="H31" s="75">
        <v>1.0</v>
      </c>
      <c r="I31" s="74" t="s">
        <v>51</v>
      </c>
      <c r="J31" s="76">
        <v>1059.0</v>
      </c>
      <c r="K31" s="75">
        <v>1.0</v>
      </c>
      <c r="L31" s="75">
        <v>3.0</v>
      </c>
      <c r="M31" s="75">
        <v>0.0</v>
      </c>
      <c r="N31" s="75">
        <v>0.0</v>
      </c>
      <c r="O31" s="75">
        <v>0.0</v>
      </c>
    </row>
    <row r="32" ht="15.75" customHeight="1">
      <c r="B32" s="75">
        <v>51.0</v>
      </c>
      <c r="C32" s="75">
        <v>1.0</v>
      </c>
      <c r="D32" s="75">
        <v>1.0</v>
      </c>
      <c r="E32" s="75">
        <v>9.0</v>
      </c>
      <c r="F32" s="74" t="s">
        <v>61</v>
      </c>
      <c r="G32" s="74" t="s">
        <v>88</v>
      </c>
      <c r="H32" s="75">
        <v>1.0</v>
      </c>
      <c r="I32" s="74" t="s">
        <v>49</v>
      </c>
      <c r="J32" s="76">
        <v>1032.0</v>
      </c>
      <c r="K32" s="75">
        <v>1.0</v>
      </c>
      <c r="L32" s="75">
        <v>1.0</v>
      </c>
      <c r="M32" s="75">
        <v>0.0</v>
      </c>
      <c r="N32" s="75">
        <v>0.0</v>
      </c>
      <c r="O32" s="75">
        <v>0.0</v>
      </c>
    </row>
    <row r="33" ht="15.75" customHeight="1">
      <c r="B33" s="75">
        <v>13.0</v>
      </c>
      <c r="C33" s="75">
        <v>3.0</v>
      </c>
      <c r="D33" s="75">
        <v>4.0</v>
      </c>
      <c r="E33" s="75">
        <v>10.0</v>
      </c>
      <c r="F33" s="74" t="s">
        <v>61</v>
      </c>
      <c r="G33" s="74" t="s">
        <v>89</v>
      </c>
      <c r="H33" s="75">
        <v>4.0</v>
      </c>
      <c r="I33" s="74" t="s">
        <v>51</v>
      </c>
      <c r="J33" s="76">
        <v>846.0</v>
      </c>
      <c r="K33" s="75">
        <v>1.0</v>
      </c>
      <c r="L33" s="75">
        <v>3.0</v>
      </c>
      <c r="M33" s="75">
        <v>0.0</v>
      </c>
      <c r="N33" s="75">
        <v>0.0</v>
      </c>
      <c r="O33" s="75">
        <v>0.0</v>
      </c>
    </row>
    <row r="34" ht="15.75" customHeight="1">
      <c r="B34" s="75">
        <v>32.0</v>
      </c>
      <c r="C34" s="75">
        <v>3.0</v>
      </c>
      <c r="D34" s="75">
        <v>4.0</v>
      </c>
      <c r="E34" s="75">
        <v>1.0</v>
      </c>
      <c r="F34" s="74" t="s">
        <v>64</v>
      </c>
      <c r="G34" s="74" t="s">
        <v>90</v>
      </c>
      <c r="H34" s="75">
        <v>4.0</v>
      </c>
      <c r="I34" s="74" t="s">
        <v>50</v>
      </c>
      <c r="J34" s="76">
        <v>1664.0</v>
      </c>
      <c r="K34" s="75">
        <v>2.0</v>
      </c>
      <c r="L34" s="75">
        <v>4.0</v>
      </c>
      <c r="M34" s="75">
        <v>1.0</v>
      </c>
      <c r="N34" s="75">
        <v>1.0</v>
      </c>
      <c r="O34" s="75">
        <v>0.0</v>
      </c>
    </row>
    <row r="35" ht="15.75" customHeight="1">
      <c r="B35" s="75">
        <v>28.0</v>
      </c>
      <c r="C35" s="75">
        <v>3.0</v>
      </c>
      <c r="D35" s="75">
        <v>4.0</v>
      </c>
      <c r="E35" s="75">
        <v>2.0</v>
      </c>
      <c r="F35" s="74" t="s">
        <v>64</v>
      </c>
      <c r="G35" s="74" t="s">
        <v>90</v>
      </c>
      <c r="H35" s="75">
        <v>3.0</v>
      </c>
      <c r="I35" s="74" t="s">
        <v>50</v>
      </c>
      <c r="J35" s="76">
        <v>1035.0</v>
      </c>
      <c r="K35" s="75">
        <v>1.0</v>
      </c>
      <c r="L35" s="75">
        <v>3.0</v>
      </c>
      <c r="M35" s="75">
        <v>0.0</v>
      </c>
      <c r="N35" s="75">
        <v>0.0</v>
      </c>
      <c r="O35" s="75">
        <v>0.0</v>
      </c>
    </row>
    <row r="36" ht="15.75" customHeight="1">
      <c r="B36" s="75">
        <v>23.0</v>
      </c>
      <c r="C36" s="75">
        <v>3.0</v>
      </c>
      <c r="D36" s="75">
        <v>1.0</v>
      </c>
      <c r="E36" s="75">
        <v>3.0</v>
      </c>
      <c r="F36" s="74" t="s">
        <v>64</v>
      </c>
      <c r="G36" s="74" t="s">
        <v>90</v>
      </c>
      <c r="H36" s="75">
        <v>2.0</v>
      </c>
      <c r="I36" s="74" t="s">
        <v>49</v>
      </c>
      <c r="J36" s="76">
        <v>1083.0</v>
      </c>
      <c r="K36" s="75">
        <v>1.0</v>
      </c>
      <c r="L36" s="75">
        <v>3.0</v>
      </c>
      <c r="M36" s="75">
        <v>0.0</v>
      </c>
      <c r="N36" s="75">
        <v>0.0</v>
      </c>
      <c r="O36" s="75">
        <v>0.0</v>
      </c>
    </row>
    <row r="37" ht="15.75" customHeight="1">
      <c r="B37" s="75">
        <v>9.0</v>
      </c>
      <c r="C37" s="75">
        <v>1.0</v>
      </c>
      <c r="D37" s="75">
        <v>3.0</v>
      </c>
      <c r="E37" s="75">
        <v>4.0</v>
      </c>
      <c r="F37" s="74" t="s">
        <v>64</v>
      </c>
      <c r="G37" s="74" t="s">
        <v>89</v>
      </c>
      <c r="H37" s="75">
        <v>3.0</v>
      </c>
      <c r="I37" s="74" t="s">
        <v>51</v>
      </c>
      <c r="J37" s="76">
        <v>941.0</v>
      </c>
      <c r="K37" s="75">
        <v>1.0</v>
      </c>
      <c r="L37" s="75">
        <v>1.0</v>
      </c>
      <c r="M37" s="75">
        <v>0.0</v>
      </c>
      <c r="N37" s="75">
        <v>0.0</v>
      </c>
      <c r="O37" s="75">
        <v>0.0</v>
      </c>
    </row>
    <row r="38" ht="15.75" customHeight="1">
      <c r="B38" s="75">
        <v>64.0</v>
      </c>
      <c r="C38" s="75">
        <v>2.0</v>
      </c>
      <c r="D38" s="75">
        <v>4.0</v>
      </c>
      <c r="E38" s="75">
        <v>5.0</v>
      </c>
      <c r="F38" s="74" t="s">
        <v>64</v>
      </c>
      <c r="G38" s="74" t="s">
        <v>88</v>
      </c>
      <c r="H38" s="75">
        <v>4.0</v>
      </c>
      <c r="I38" s="74" t="s">
        <v>50</v>
      </c>
      <c r="J38" s="76">
        <v>1133.0</v>
      </c>
      <c r="K38" s="75">
        <v>1.0</v>
      </c>
      <c r="L38" s="75">
        <v>2.0</v>
      </c>
      <c r="M38" s="75">
        <v>0.0</v>
      </c>
      <c r="N38" s="75">
        <v>0.0</v>
      </c>
      <c r="O38" s="75">
        <v>0.0</v>
      </c>
    </row>
    <row r="39" ht="15.75" customHeight="1">
      <c r="B39" s="75">
        <v>36.0</v>
      </c>
      <c r="C39" s="75">
        <v>4.0</v>
      </c>
      <c r="D39" s="75">
        <v>4.0</v>
      </c>
      <c r="E39" s="75">
        <v>6.0</v>
      </c>
      <c r="F39" s="74" t="s">
        <v>64</v>
      </c>
      <c r="G39" s="74" t="s">
        <v>87</v>
      </c>
      <c r="H39" s="75">
        <v>1.0</v>
      </c>
      <c r="I39" s="74" t="s">
        <v>50</v>
      </c>
      <c r="J39" s="76">
        <v>1307.0</v>
      </c>
      <c r="K39" s="75">
        <v>1.0</v>
      </c>
      <c r="L39" s="75">
        <v>4.0</v>
      </c>
      <c r="M39" s="75">
        <v>0.0</v>
      </c>
      <c r="N39" s="75">
        <v>0.0</v>
      </c>
      <c r="O39" s="75">
        <v>0.0</v>
      </c>
    </row>
    <row r="40" ht="15.75" customHeight="1">
      <c r="B40" s="75">
        <v>63.0</v>
      </c>
      <c r="C40" s="75">
        <v>2.0</v>
      </c>
      <c r="D40" s="75">
        <v>1.0</v>
      </c>
      <c r="E40" s="75">
        <v>7.0</v>
      </c>
      <c r="F40" s="74" t="s">
        <v>64</v>
      </c>
      <c r="G40" s="74" t="s">
        <v>88</v>
      </c>
      <c r="H40" s="75">
        <v>4.0</v>
      </c>
      <c r="I40" s="74" t="s">
        <v>49</v>
      </c>
      <c r="J40" s="76">
        <v>840.0</v>
      </c>
      <c r="K40" s="75">
        <v>1.0</v>
      </c>
      <c r="L40" s="75">
        <v>2.0</v>
      </c>
      <c r="M40" s="75">
        <v>0.0</v>
      </c>
      <c r="N40" s="75">
        <v>0.0</v>
      </c>
      <c r="O40" s="75">
        <v>0.0</v>
      </c>
    </row>
    <row r="41" ht="15.75" customHeight="1">
      <c r="B41" s="75">
        <v>59.0</v>
      </c>
      <c r="C41" s="75">
        <v>2.0</v>
      </c>
      <c r="D41" s="75">
        <v>1.0</v>
      </c>
      <c r="E41" s="75">
        <v>8.0</v>
      </c>
      <c r="F41" s="74" t="s">
        <v>64</v>
      </c>
      <c r="G41" s="74" t="s">
        <v>88</v>
      </c>
      <c r="H41" s="75">
        <v>3.0</v>
      </c>
      <c r="I41" s="74" t="s">
        <v>49</v>
      </c>
      <c r="J41" s="76">
        <v>775.0</v>
      </c>
      <c r="K41" s="75">
        <v>1.0</v>
      </c>
      <c r="L41" s="75">
        <v>2.0</v>
      </c>
      <c r="M41" s="75">
        <v>0.0</v>
      </c>
      <c r="N41" s="75">
        <v>0.0</v>
      </c>
      <c r="O41" s="75">
        <v>0.0</v>
      </c>
    </row>
    <row r="42" ht="15.75" customHeight="1">
      <c r="B42" s="75">
        <v>20.0</v>
      </c>
      <c r="C42" s="75">
        <v>3.0</v>
      </c>
      <c r="D42" s="75">
        <v>4.0</v>
      </c>
      <c r="E42" s="75">
        <v>9.0</v>
      </c>
      <c r="F42" s="74" t="s">
        <v>64</v>
      </c>
      <c r="G42" s="74" t="s">
        <v>90</v>
      </c>
      <c r="H42" s="75">
        <v>1.0</v>
      </c>
      <c r="I42" s="74" t="s">
        <v>50</v>
      </c>
      <c r="J42" s="76">
        <v>874.0</v>
      </c>
      <c r="K42" s="75">
        <v>1.0</v>
      </c>
      <c r="L42" s="75">
        <v>3.0</v>
      </c>
      <c r="M42" s="75">
        <v>0.0</v>
      </c>
      <c r="N42" s="75">
        <v>0.0</v>
      </c>
      <c r="O42" s="75">
        <v>0.0</v>
      </c>
    </row>
    <row r="43" ht="15.75" customHeight="1">
      <c r="B43" s="75">
        <v>2.0</v>
      </c>
      <c r="C43" s="75">
        <v>1.0</v>
      </c>
      <c r="D43" s="75">
        <v>2.0</v>
      </c>
      <c r="E43" s="75">
        <v>10.0</v>
      </c>
      <c r="F43" s="74" t="s">
        <v>64</v>
      </c>
      <c r="G43" s="74" t="s">
        <v>89</v>
      </c>
      <c r="H43" s="75">
        <v>1.0</v>
      </c>
      <c r="I43" s="74" t="s">
        <v>48</v>
      </c>
      <c r="J43" s="76">
        <v>1232.0</v>
      </c>
      <c r="K43" s="75">
        <v>1.0</v>
      </c>
      <c r="L43" s="75">
        <v>1.0</v>
      </c>
      <c r="M43" s="75">
        <v>0.0</v>
      </c>
      <c r="N43" s="75">
        <v>0.0</v>
      </c>
      <c r="O43" s="75">
        <v>0.0</v>
      </c>
    </row>
    <row r="44" ht="15.75" customHeight="1">
      <c r="B44" s="75">
        <v>24.0</v>
      </c>
      <c r="C44" s="75">
        <v>2.0</v>
      </c>
      <c r="D44" s="75">
        <v>3.0</v>
      </c>
      <c r="E44" s="75">
        <v>1.0</v>
      </c>
      <c r="F44" s="74" t="s">
        <v>12</v>
      </c>
      <c r="G44" s="74" t="s">
        <v>90</v>
      </c>
      <c r="H44" s="75">
        <v>2.0</v>
      </c>
      <c r="I44" s="74" t="s">
        <v>50</v>
      </c>
      <c r="J44" s="76">
        <v>1602.0</v>
      </c>
      <c r="K44" s="75">
        <v>2.0</v>
      </c>
      <c r="L44" s="75">
        <v>3.0</v>
      </c>
      <c r="M44" s="75">
        <v>1.0</v>
      </c>
      <c r="N44" s="75">
        <v>1.0</v>
      </c>
      <c r="O44" s="75">
        <v>0.0</v>
      </c>
    </row>
    <row r="45" ht="15.75" customHeight="1">
      <c r="B45" s="75">
        <v>5.0</v>
      </c>
      <c r="C45" s="75">
        <v>2.0</v>
      </c>
      <c r="D45" s="75">
        <v>1.0</v>
      </c>
      <c r="E45" s="75">
        <v>2.0</v>
      </c>
      <c r="F45" s="74" t="s">
        <v>12</v>
      </c>
      <c r="G45" s="74" t="s">
        <v>89</v>
      </c>
      <c r="H45" s="75">
        <v>2.0</v>
      </c>
      <c r="I45" s="74" t="s">
        <v>51</v>
      </c>
      <c r="J45" s="76">
        <v>774.0</v>
      </c>
      <c r="K45" s="75">
        <v>1.0</v>
      </c>
      <c r="L45" s="75">
        <v>2.0</v>
      </c>
      <c r="M45" s="75">
        <v>0.0</v>
      </c>
      <c r="N45" s="75">
        <v>0.0</v>
      </c>
      <c r="O45" s="75">
        <v>0.0</v>
      </c>
    </row>
    <row r="46" ht="15.75" customHeight="1">
      <c r="B46" s="75">
        <v>42.0</v>
      </c>
      <c r="C46" s="75">
        <v>3.0</v>
      </c>
      <c r="D46" s="75">
        <v>4.0</v>
      </c>
      <c r="E46" s="75">
        <v>3.0</v>
      </c>
      <c r="F46" s="74" t="s">
        <v>12</v>
      </c>
      <c r="G46" s="74" t="s">
        <v>87</v>
      </c>
      <c r="H46" s="75">
        <v>3.0</v>
      </c>
      <c r="I46" s="74" t="s">
        <v>48</v>
      </c>
      <c r="J46" s="76">
        <v>926.0</v>
      </c>
      <c r="K46" s="75">
        <v>1.0</v>
      </c>
      <c r="L46" s="75">
        <v>3.0</v>
      </c>
      <c r="M46" s="75">
        <v>0.0</v>
      </c>
      <c r="N46" s="75">
        <v>0.0</v>
      </c>
      <c r="O46" s="75">
        <v>0.0</v>
      </c>
    </row>
    <row r="47" ht="15.75" customHeight="1">
      <c r="B47" s="75">
        <v>10.0</v>
      </c>
      <c r="C47" s="75">
        <v>3.0</v>
      </c>
      <c r="D47" s="75">
        <v>1.0</v>
      </c>
      <c r="E47" s="75">
        <v>4.0</v>
      </c>
      <c r="F47" s="74" t="s">
        <v>12</v>
      </c>
      <c r="G47" s="74" t="s">
        <v>89</v>
      </c>
      <c r="H47" s="75">
        <v>3.0</v>
      </c>
      <c r="I47" s="74" t="s">
        <v>48</v>
      </c>
      <c r="J47" s="76">
        <v>866.0</v>
      </c>
      <c r="K47" s="75">
        <v>1.0</v>
      </c>
      <c r="L47" s="75">
        <v>3.0</v>
      </c>
      <c r="M47" s="75">
        <v>0.0</v>
      </c>
      <c r="N47" s="75">
        <v>0.0</v>
      </c>
      <c r="O47" s="75">
        <v>0.0</v>
      </c>
    </row>
    <row r="48" ht="15.75" customHeight="1">
      <c r="B48" s="75">
        <v>29.0</v>
      </c>
      <c r="C48" s="75">
        <v>4.0</v>
      </c>
      <c r="D48" s="75">
        <v>3.0</v>
      </c>
      <c r="E48" s="75">
        <v>5.0</v>
      </c>
      <c r="F48" s="74" t="s">
        <v>12</v>
      </c>
      <c r="G48" s="74" t="s">
        <v>90</v>
      </c>
      <c r="H48" s="75">
        <v>4.0</v>
      </c>
      <c r="I48" s="74" t="s">
        <v>51</v>
      </c>
      <c r="J48" s="76">
        <v>781.0</v>
      </c>
      <c r="K48" s="75">
        <v>1.0</v>
      </c>
      <c r="L48" s="75">
        <v>4.0</v>
      </c>
      <c r="M48" s="75">
        <v>0.0</v>
      </c>
      <c r="N48" s="75">
        <v>0.0</v>
      </c>
      <c r="O48" s="75">
        <v>0.0</v>
      </c>
    </row>
    <row r="49" ht="15.75" customHeight="1">
      <c r="B49" s="75">
        <v>47.0</v>
      </c>
      <c r="C49" s="75">
        <v>4.0</v>
      </c>
      <c r="D49" s="75">
        <v>4.0</v>
      </c>
      <c r="E49" s="75">
        <v>6.0</v>
      </c>
      <c r="F49" s="74" t="s">
        <v>12</v>
      </c>
      <c r="G49" s="74" t="s">
        <v>87</v>
      </c>
      <c r="H49" s="75">
        <v>4.0</v>
      </c>
      <c r="I49" s="74" t="s">
        <v>49</v>
      </c>
      <c r="J49" s="76">
        <v>1352.0</v>
      </c>
      <c r="K49" s="75">
        <v>1.0</v>
      </c>
      <c r="L49" s="75">
        <v>4.0</v>
      </c>
      <c r="M49" s="75">
        <v>0.0</v>
      </c>
      <c r="N49" s="75">
        <v>0.0</v>
      </c>
      <c r="O49" s="75">
        <v>0.0</v>
      </c>
    </row>
    <row r="50" ht="15.75" customHeight="1">
      <c r="B50" s="75">
        <v>31.0</v>
      </c>
      <c r="C50" s="75">
        <v>4.0</v>
      </c>
      <c r="D50" s="75">
        <v>3.0</v>
      </c>
      <c r="E50" s="75">
        <v>7.0</v>
      </c>
      <c r="F50" s="74" t="s">
        <v>12</v>
      </c>
      <c r="G50" s="74" t="s">
        <v>90</v>
      </c>
      <c r="H50" s="75">
        <v>4.0</v>
      </c>
      <c r="I50" s="74" t="s">
        <v>49</v>
      </c>
      <c r="J50" s="76">
        <v>812.0</v>
      </c>
      <c r="K50" s="75">
        <v>1.0</v>
      </c>
      <c r="L50" s="75">
        <v>4.0</v>
      </c>
      <c r="M50" s="75">
        <v>0.0</v>
      </c>
      <c r="N50" s="75">
        <v>0.0</v>
      </c>
      <c r="O50" s="75">
        <v>0.0</v>
      </c>
    </row>
    <row r="51" ht="15.75" customHeight="1">
      <c r="B51" s="75">
        <v>38.0</v>
      </c>
      <c r="C51" s="75">
        <v>2.0</v>
      </c>
      <c r="D51" s="75">
        <v>4.0</v>
      </c>
      <c r="E51" s="75">
        <v>8.0</v>
      </c>
      <c r="F51" s="74" t="s">
        <v>12</v>
      </c>
      <c r="G51" s="74" t="s">
        <v>87</v>
      </c>
      <c r="H51" s="75">
        <v>2.0</v>
      </c>
      <c r="I51" s="74" t="s">
        <v>48</v>
      </c>
      <c r="J51" s="76">
        <v>920.0</v>
      </c>
      <c r="K51" s="75">
        <v>1.0</v>
      </c>
      <c r="L51" s="75">
        <v>2.0</v>
      </c>
      <c r="M51" s="75">
        <v>0.0</v>
      </c>
      <c r="N51" s="75">
        <v>0.0</v>
      </c>
      <c r="O51" s="75">
        <v>0.0</v>
      </c>
    </row>
    <row r="52" ht="15.75" customHeight="1">
      <c r="B52" s="75">
        <v>21.0</v>
      </c>
      <c r="C52" s="75">
        <v>2.0</v>
      </c>
      <c r="D52" s="75">
        <v>3.0</v>
      </c>
      <c r="E52" s="75">
        <v>9.0</v>
      </c>
      <c r="F52" s="74" t="s">
        <v>12</v>
      </c>
      <c r="G52" s="74" t="s">
        <v>90</v>
      </c>
      <c r="H52" s="75">
        <v>2.0</v>
      </c>
      <c r="I52" s="74" t="s">
        <v>51</v>
      </c>
      <c r="J52" s="76">
        <v>792.0</v>
      </c>
      <c r="K52" s="75">
        <v>1.0</v>
      </c>
      <c r="L52" s="75">
        <v>2.0</v>
      </c>
      <c r="M52" s="75">
        <v>0.0</v>
      </c>
      <c r="N52" s="75">
        <v>0.0</v>
      </c>
      <c r="O52" s="75">
        <v>0.0</v>
      </c>
    </row>
    <row r="53" ht="15.75" customHeight="1">
      <c r="B53" s="75">
        <v>6.0</v>
      </c>
      <c r="C53" s="75">
        <v>2.0</v>
      </c>
      <c r="D53" s="75">
        <v>1.0</v>
      </c>
      <c r="E53" s="75">
        <v>10.0</v>
      </c>
      <c r="F53" s="74" t="s">
        <v>12</v>
      </c>
      <c r="G53" s="74" t="s">
        <v>89</v>
      </c>
      <c r="H53" s="75">
        <v>2.0</v>
      </c>
      <c r="I53" s="74" t="s">
        <v>48</v>
      </c>
      <c r="J53" s="76">
        <v>775.0</v>
      </c>
      <c r="K53" s="75">
        <v>1.0</v>
      </c>
      <c r="L53" s="75">
        <v>2.0</v>
      </c>
      <c r="M53" s="75">
        <v>0.0</v>
      </c>
      <c r="N53" s="75">
        <v>0.0</v>
      </c>
      <c r="O53" s="75">
        <v>0.0</v>
      </c>
    </row>
    <row r="54" ht="15.75" customHeight="1">
      <c r="B54" s="75">
        <v>12.0</v>
      </c>
      <c r="C54" s="75">
        <v>4.0</v>
      </c>
      <c r="D54" s="75">
        <v>3.0</v>
      </c>
      <c r="E54" s="75">
        <v>1.0</v>
      </c>
      <c r="F54" s="74" t="s">
        <v>61</v>
      </c>
      <c r="G54" s="74" t="s">
        <v>89</v>
      </c>
      <c r="H54" s="75">
        <v>3.0</v>
      </c>
      <c r="I54" s="74" t="s">
        <v>50</v>
      </c>
      <c r="J54" s="76">
        <v>908.0</v>
      </c>
      <c r="K54" s="75">
        <v>2.0</v>
      </c>
      <c r="L54" s="75">
        <v>3.0</v>
      </c>
      <c r="M54" s="75">
        <v>1.0</v>
      </c>
      <c r="N54" s="75">
        <v>1.0</v>
      </c>
      <c r="O54" s="75">
        <v>0.0</v>
      </c>
    </row>
    <row r="55" ht="15.75" customHeight="1">
      <c r="B55" s="75">
        <v>61.0</v>
      </c>
      <c r="C55" s="75">
        <v>3.0</v>
      </c>
      <c r="D55" s="75">
        <v>4.0</v>
      </c>
      <c r="E55" s="75">
        <v>2.0</v>
      </c>
      <c r="F55" s="74" t="s">
        <v>61</v>
      </c>
      <c r="G55" s="74" t="s">
        <v>88</v>
      </c>
      <c r="H55" s="75">
        <v>4.0</v>
      </c>
      <c r="I55" s="74" t="s">
        <v>51</v>
      </c>
      <c r="J55" s="76">
        <v>1095.0</v>
      </c>
      <c r="K55" s="75">
        <v>2.0</v>
      </c>
      <c r="L55" s="75">
        <v>4.0</v>
      </c>
      <c r="M55" s="75">
        <v>1.0</v>
      </c>
      <c r="N55" s="75">
        <v>1.0</v>
      </c>
      <c r="O55" s="75">
        <v>0.0</v>
      </c>
    </row>
    <row r="56" ht="15.75" customHeight="1">
      <c r="B56" s="75">
        <v>55.0</v>
      </c>
      <c r="C56" s="75">
        <v>1.0</v>
      </c>
      <c r="D56" s="75">
        <v>2.0</v>
      </c>
      <c r="E56" s="75">
        <v>3.0</v>
      </c>
      <c r="F56" s="74" t="s">
        <v>61</v>
      </c>
      <c r="G56" s="74" t="s">
        <v>88</v>
      </c>
      <c r="H56" s="75">
        <v>2.0</v>
      </c>
      <c r="I56" s="74" t="s">
        <v>49</v>
      </c>
      <c r="J56" s="76">
        <v>1596.0</v>
      </c>
      <c r="K56" s="75">
        <v>2.0</v>
      </c>
      <c r="L56" s="75">
        <v>2.0</v>
      </c>
      <c r="M56" s="75">
        <v>1.0</v>
      </c>
      <c r="N56" s="75">
        <v>1.0</v>
      </c>
      <c r="O56" s="75">
        <v>0.0</v>
      </c>
    </row>
    <row r="57" ht="15.75" customHeight="1">
      <c r="B57" s="75">
        <v>41.0</v>
      </c>
      <c r="C57" s="75">
        <v>3.0</v>
      </c>
      <c r="D57" s="75">
        <v>3.0</v>
      </c>
      <c r="E57" s="75">
        <v>4.0</v>
      </c>
      <c r="F57" s="74" t="s">
        <v>61</v>
      </c>
      <c r="G57" s="74" t="s">
        <v>87</v>
      </c>
      <c r="H57" s="75">
        <v>3.0</v>
      </c>
      <c r="I57" s="74" t="s">
        <v>51</v>
      </c>
      <c r="J57" s="76">
        <v>1500.0</v>
      </c>
      <c r="K57" s="75">
        <v>1.0</v>
      </c>
      <c r="L57" s="75">
        <v>3.0</v>
      </c>
      <c r="M57" s="75">
        <v>0.0</v>
      </c>
      <c r="N57" s="75">
        <v>0.0</v>
      </c>
      <c r="O57" s="75">
        <v>0.0</v>
      </c>
    </row>
    <row r="58" ht="15.75" customHeight="1">
      <c r="B58" s="75">
        <v>44.0</v>
      </c>
      <c r="C58" s="75">
        <v>4.0</v>
      </c>
      <c r="D58" s="75">
        <v>3.0</v>
      </c>
      <c r="E58" s="75">
        <v>5.0</v>
      </c>
      <c r="F58" s="74" t="s">
        <v>61</v>
      </c>
      <c r="G58" s="74" t="s">
        <v>87</v>
      </c>
      <c r="H58" s="75">
        <v>3.0</v>
      </c>
      <c r="I58" s="74" t="s">
        <v>50</v>
      </c>
      <c r="J58" s="76">
        <v>3062.0</v>
      </c>
      <c r="K58" s="75">
        <v>2.0</v>
      </c>
      <c r="L58" s="75">
        <v>3.0</v>
      </c>
      <c r="M58" s="75">
        <v>1.0</v>
      </c>
      <c r="N58" s="75">
        <v>1.0</v>
      </c>
      <c r="O58" s="75">
        <v>0.0</v>
      </c>
    </row>
    <row r="59" ht="15.75" customHeight="1">
      <c r="B59" s="75">
        <v>4.0</v>
      </c>
      <c r="C59" s="75">
        <v>4.0</v>
      </c>
      <c r="D59" s="75">
        <v>1.0</v>
      </c>
      <c r="E59" s="75">
        <v>6.0</v>
      </c>
      <c r="F59" s="74" t="s">
        <v>61</v>
      </c>
      <c r="G59" s="74" t="s">
        <v>89</v>
      </c>
      <c r="H59" s="75">
        <v>1.0</v>
      </c>
      <c r="I59" s="74" t="s">
        <v>50</v>
      </c>
      <c r="J59" s="76">
        <v>1930.0</v>
      </c>
      <c r="K59" s="75">
        <v>1.0</v>
      </c>
      <c r="L59" s="75">
        <v>4.0</v>
      </c>
      <c r="M59" s="75">
        <v>0.0</v>
      </c>
      <c r="N59" s="75">
        <v>0.0</v>
      </c>
      <c r="O59" s="75">
        <v>0.0</v>
      </c>
    </row>
    <row r="60" ht="15.75" customHeight="1">
      <c r="B60" s="75">
        <v>60.0</v>
      </c>
      <c r="C60" s="75">
        <v>4.0</v>
      </c>
      <c r="D60" s="75">
        <v>3.0</v>
      </c>
      <c r="E60" s="75">
        <v>7.0</v>
      </c>
      <c r="F60" s="74" t="s">
        <v>61</v>
      </c>
      <c r="G60" s="74" t="s">
        <v>88</v>
      </c>
      <c r="H60" s="75">
        <v>3.0</v>
      </c>
      <c r="I60" s="74" t="s">
        <v>50</v>
      </c>
      <c r="J60" s="76">
        <v>1018.0</v>
      </c>
      <c r="K60" s="75">
        <v>1.0</v>
      </c>
      <c r="L60" s="75">
        <v>4.0</v>
      </c>
      <c r="M60" s="75">
        <v>0.0</v>
      </c>
      <c r="N60" s="75">
        <v>0.0</v>
      </c>
      <c r="O60" s="75">
        <v>0.0</v>
      </c>
    </row>
    <row r="61" ht="15.75" customHeight="1">
      <c r="B61" s="75">
        <v>43.0</v>
      </c>
      <c r="C61" s="75">
        <v>1.0</v>
      </c>
      <c r="D61" s="75">
        <v>3.0</v>
      </c>
      <c r="E61" s="75">
        <v>8.0</v>
      </c>
      <c r="F61" s="74" t="s">
        <v>61</v>
      </c>
      <c r="G61" s="74" t="s">
        <v>87</v>
      </c>
      <c r="H61" s="75">
        <v>3.0</v>
      </c>
      <c r="I61" s="74" t="s">
        <v>49</v>
      </c>
      <c r="J61" s="76">
        <v>1937.0</v>
      </c>
      <c r="K61" s="75">
        <v>1.0</v>
      </c>
      <c r="L61" s="75">
        <v>1.0</v>
      </c>
      <c r="M61" s="75">
        <v>0.0</v>
      </c>
      <c r="N61" s="75">
        <v>0.0</v>
      </c>
      <c r="O61" s="75">
        <v>0.0</v>
      </c>
    </row>
    <row r="62" ht="15.75" customHeight="1">
      <c r="B62" s="75">
        <v>8.0</v>
      </c>
      <c r="C62" s="75">
        <v>4.0</v>
      </c>
      <c r="D62" s="75">
        <v>2.0</v>
      </c>
      <c r="E62" s="75">
        <v>9.0</v>
      </c>
      <c r="F62" s="74" t="s">
        <v>61</v>
      </c>
      <c r="G62" s="74" t="s">
        <v>89</v>
      </c>
      <c r="H62" s="75">
        <v>2.0</v>
      </c>
      <c r="I62" s="74" t="s">
        <v>50</v>
      </c>
      <c r="J62" s="76">
        <v>2110.0</v>
      </c>
      <c r="K62" s="75">
        <v>2.0</v>
      </c>
      <c r="L62" s="75">
        <v>2.0</v>
      </c>
      <c r="M62" s="75">
        <v>1.0</v>
      </c>
      <c r="N62" s="75">
        <v>1.0</v>
      </c>
      <c r="O62" s="75">
        <v>0.0</v>
      </c>
    </row>
    <row r="63" ht="15.75" customHeight="1">
      <c r="B63" s="79">
        <v>18.0</v>
      </c>
      <c r="C63" s="79">
        <v>2.0</v>
      </c>
      <c r="D63" s="79">
        <v>1.0</v>
      </c>
      <c r="E63" s="79">
        <v>10.0</v>
      </c>
      <c r="F63" s="77" t="s">
        <v>61</v>
      </c>
      <c r="G63" s="77" t="s">
        <v>90</v>
      </c>
      <c r="H63" s="79">
        <v>1.0</v>
      </c>
      <c r="I63" s="77" t="s">
        <v>48</v>
      </c>
      <c r="J63" s="80">
        <v>2087.0</v>
      </c>
      <c r="K63" s="79">
        <v>2.0</v>
      </c>
      <c r="L63" s="79">
        <v>3.0</v>
      </c>
      <c r="M63" s="79">
        <v>1.0</v>
      </c>
      <c r="N63" s="79">
        <v>0.0</v>
      </c>
      <c r="O63" s="79">
        <v>1.0</v>
      </c>
    </row>
    <row r="64" ht="15.75" customHeight="1"/>
    <row r="65" ht="15.75" customHeight="1">
      <c r="C65" s="28" t="s">
        <v>26</v>
      </c>
      <c r="D65" s="28" t="s">
        <v>23</v>
      </c>
      <c r="E65" s="28" t="s">
        <v>16</v>
      </c>
      <c r="F65" s="28" t="s">
        <v>17</v>
      </c>
      <c r="G65" s="28" t="s">
        <v>18</v>
      </c>
      <c r="H65" s="115" t="s">
        <v>27</v>
      </c>
      <c r="I65" s="29" t="s">
        <v>13</v>
      </c>
      <c r="J65" s="69" t="s">
        <v>19</v>
      </c>
    </row>
    <row r="66" ht="15.75" customHeight="1">
      <c r="B66" s="30" t="s">
        <v>91</v>
      </c>
      <c r="C66" s="31">
        <v>60.0</v>
      </c>
      <c r="D66" s="31">
        <f>average(J4:J63)</f>
        <v>1174.116667</v>
      </c>
      <c r="E66" s="97">
        <f>MEDIAN(J4:J63)</f>
        <v>1033.5</v>
      </c>
      <c r="F66" s="97">
        <f>min(J4:J63)</f>
        <v>662</v>
      </c>
      <c r="G66" s="97">
        <f>MAX(J4:J63)</f>
        <v>3062</v>
      </c>
      <c r="H66" s="116">
        <f>(C66-I66)/C66*100</f>
        <v>16.66666667</v>
      </c>
      <c r="I66" s="32">
        <f>countif(K4:K63, "1")</f>
        <v>50</v>
      </c>
      <c r="J66" s="18">
        <f>stdev(J4:J63)</f>
        <v>436.1111307</v>
      </c>
    </row>
    <row r="67" ht="15.75" customHeight="1">
      <c r="H67" s="117"/>
    </row>
    <row r="68" ht="15.75" customHeight="1">
      <c r="H68" s="117"/>
    </row>
    <row r="69" ht="15.75" customHeight="1">
      <c r="C69" s="5" t="s">
        <v>26</v>
      </c>
      <c r="D69" s="5" t="s">
        <v>23</v>
      </c>
      <c r="E69" s="5" t="s">
        <v>16</v>
      </c>
      <c r="F69" s="5" t="s">
        <v>17</v>
      </c>
      <c r="G69" s="5" t="s">
        <v>18</v>
      </c>
      <c r="H69" s="117" t="s">
        <v>27</v>
      </c>
    </row>
    <row r="70" ht="15.75" customHeight="1">
      <c r="B70" s="5" t="s">
        <v>91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117">
        <v>8.3333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15" width="11.0"/>
  </cols>
  <sheetData>
    <row r="1" ht="15.75" customHeight="1"/>
    <row r="2" ht="15.75" customHeight="1">
      <c r="B2" s="111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ht="15.75" customHeight="1">
      <c r="B3" s="112" t="s">
        <v>73</v>
      </c>
      <c r="C3" s="112" t="s">
        <v>74</v>
      </c>
      <c r="D3" s="112" t="s">
        <v>75</v>
      </c>
      <c r="E3" s="112" t="s">
        <v>76</v>
      </c>
      <c r="F3" s="112" t="s">
        <v>77</v>
      </c>
      <c r="G3" s="112" t="s">
        <v>78</v>
      </c>
      <c r="H3" s="112" t="s">
        <v>79</v>
      </c>
      <c r="I3" s="112" t="s">
        <v>80</v>
      </c>
      <c r="J3" s="113" t="s">
        <v>81</v>
      </c>
      <c r="K3" s="113" t="s">
        <v>82</v>
      </c>
      <c r="L3" s="118" t="s">
        <v>83</v>
      </c>
      <c r="M3" s="112" t="s">
        <v>84</v>
      </c>
      <c r="N3" s="112" t="s">
        <v>85</v>
      </c>
      <c r="O3" s="114" t="s">
        <v>86</v>
      </c>
    </row>
    <row r="4" ht="15.75" customHeight="1">
      <c r="B4" s="72">
        <v>40.0</v>
      </c>
      <c r="C4" s="72">
        <v>4.0</v>
      </c>
      <c r="D4" s="72">
        <v>0.0</v>
      </c>
      <c r="E4" s="72">
        <v>1.0</v>
      </c>
      <c r="F4" s="71" t="s">
        <v>64</v>
      </c>
      <c r="G4" s="71" t="s">
        <v>87</v>
      </c>
      <c r="H4" s="72">
        <v>2.0</v>
      </c>
      <c r="I4" s="71" t="s">
        <v>50</v>
      </c>
      <c r="J4" s="73">
        <v>1703.0</v>
      </c>
      <c r="K4" s="72">
        <v>1.0</v>
      </c>
      <c r="L4" s="72">
        <v>4.0</v>
      </c>
      <c r="M4" s="72">
        <v>0.0</v>
      </c>
      <c r="N4" s="72">
        <v>0.0</v>
      </c>
      <c r="O4" s="72">
        <v>0.0</v>
      </c>
    </row>
    <row r="5" ht="15.75" customHeight="1">
      <c r="B5" s="75">
        <v>35.0</v>
      </c>
      <c r="C5" s="75">
        <v>4.0</v>
      </c>
      <c r="D5" s="75">
        <v>0.0</v>
      </c>
      <c r="E5" s="75">
        <v>2.0</v>
      </c>
      <c r="F5" s="74" t="s">
        <v>64</v>
      </c>
      <c r="G5" s="74" t="s">
        <v>87</v>
      </c>
      <c r="H5" s="75">
        <v>1.0</v>
      </c>
      <c r="I5" s="74" t="s">
        <v>49</v>
      </c>
      <c r="J5" s="76">
        <v>1602.0</v>
      </c>
      <c r="K5" s="75">
        <v>1.0</v>
      </c>
      <c r="L5" s="75">
        <v>4.0</v>
      </c>
      <c r="M5" s="75">
        <v>0.0</v>
      </c>
      <c r="N5" s="75">
        <v>0.0</v>
      </c>
      <c r="O5" s="75">
        <v>0.0</v>
      </c>
    </row>
    <row r="6" ht="15.75" customHeight="1">
      <c r="B6" s="75">
        <v>52.0</v>
      </c>
      <c r="C6" s="75">
        <v>2.0</v>
      </c>
      <c r="D6" s="75">
        <v>0.0</v>
      </c>
      <c r="E6" s="75">
        <v>3.0</v>
      </c>
      <c r="F6" s="74" t="s">
        <v>64</v>
      </c>
      <c r="G6" s="74" t="s">
        <v>88</v>
      </c>
      <c r="H6" s="75">
        <v>1.0</v>
      </c>
      <c r="I6" s="74" t="s">
        <v>50</v>
      </c>
      <c r="J6" s="76">
        <v>803.0</v>
      </c>
      <c r="K6" s="75">
        <v>1.0</v>
      </c>
      <c r="L6" s="75">
        <v>2.0</v>
      </c>
      <c r="M6" s="75">
        <v>0.0</v>
      </c>
      <c r="N6" s="75">
        <v>0.0</v>
      </c>
      <c r="O6" s="75">
        <v>0.0</v>
      </c>
    </row>
    <row r="7" ht="15.75" customHeight="1">
      <c r="B7" s="75">
        <v>34.0</v>
      </c>
      <c r="C7" s="75">
        <v>4.0</v>
      </c>
      <c r="D7" s="75">
        <v>0.0</v>
      </c>
      <c r="E7" s="75">
        <v>4.0</v>
      </c>
      <c r="F7" s="74" t="s">
        <v>64</v>
      </c>
      <c r="G7" s="74" t="s">
        <v>87</v>
      </c>
      <c r="H7" s="75">
        <v>1.0</v>
      </c>
      <c r="I7" s="74" t="s">
        <v>48</v>
      </c>
      <c r="J7" s="76">
        <v>1410.0</v>
      </c>
      <c r="K7" s="75">
        <v>1.0</v>
      </c>
      <c r="L7" s="75">
        <v>4.0</v>
      </c>
      <c r="M7" s="75">
        <v>0.0</v>
      </c>
      <c r="N7" s="75">
        <v>0.0</v>
      </c>
      <c r="O7" s="75">
        <v>0.0</v>
      </c>
    </row>
    <row r="8" ht="15.75" customHeight="1">
      <c r="B8" s="75">
        <v>33.0</v>
      </c>
      <c r="C8" s="75">
        <v>4.0</v>
      </c>
      <c r="D8" s="75">
        <v>0.0</v>
      </c>
      <c r="E8" s="75">
        <v>5.0</v>
      </c>
      <c r="F8" s="74" t="s">
        <v>64</v>
      </c>
      <c r="G8" s="74" t="s">
        <v>87</v>
      </c>
      <c r="H8" s="75">
        <v>1.0</v>
      </c>
      <c r="I8" s="74" t="s">
        <v>51</v>
      </c>
      <c r="J8" s="76">
        <v>1484.0</v>
      </c>
      <c r="K8" s="75">
        <v>1.0</v>
      </c>
      <c r="L8" s="75">
        <v>4.0</v>
      </c>
      <c r="M8" s="75">
        <v>0.0</v>
      </c>
      <c r="N8" s="75">
        <v>0.0</v>
      </c>
      <c r="O8" s="75">
        <v>0.0</v>
      </c>
    </row>
    <row r="9" ht="15.75" customHeight="1">
      <c r="B9" s="75">
        <v>1.0</v>
      </c>
      <c r="C9" s="75">
        <v>1.0</v>
      </c>
      <c r="D9" s="75">
        <v>0.0</v>
      </c>
      <c r="E9" s="75">
        <v>6.0</v>
      </c>
      <c r="F9" s="74" t="s">
        <v>64</v>
      </c>
      <c r="G9" s="74" t="s">
        <v>89</v>
      </c>
      <c r="H9" s="75">
        <v>1.0</v>
      </c>
      <c r="I9" s="74" t="s">
        <v>51</v>
      </c>
      <c r="J9" s="76">
        <v>1359.0</v>
      </c>
      <c r="K9" s="75">
        <v>1.0</v>
      </c>
      <c r="L9" s="75">
        <v>1.0</v>
      </c>
      <c r="M9" s="75">
        <v>0.0</v>
      </c>
      <c r="N9" s="75">
        <v>0.0</v>
      </c>
      <c r="O9" s="75">
        <v>0.0</v>
      </c>
    </row>
    <row r="10" ht="15.75" customHeight="1">
      <c r="B10" s="75">
        <v>39.0</v>
      </c>
      <c r="C10" s="75">
        <v>4.0</v>
      </c>
      <c r="D10" s="75">
        <v>0.0</v>
      </c>
      <c r="E10" s="75">
        <v>7.0</v>
      </c>
      <c r="F10" s="74" t="s">
        <v>64</v>
      </c>
      <c r="G10" s="74" t="s">
        <v>87</v>
      </c>
      <c r="H10" s="75">
        <v>2.0</v>
      </c>
      <c r="I10" s="74" t="s">
        <v>49</v>
      </c>
      <c r="J10" s="76">
        <v>1074.0</v>
      </c>
      <c r="K10" s="75">
        <v>1.0</v>
      </c>
      <c r="L10" s="75">
        <v>4.0</v>
      </c>
      <c r="M10" s="75">
        <v>0.0</v>
      </c>
      <c r="N10" s="75">
        <v>0.0</v>
      </c>
      <c r="O10" s="75">
        <v>0.0</v>
      </c>
    </row>
    <row r="11" ht="15.75" customHeight="1">
      <c r="B11" s="75">
        <v>7.0</v>
      </c>
      <c r="C11" s="75">
        <v>1.0</v>
      </c>
      <c r="D11" s="75">
        <v>0.0</v>
      </c>
      <c r="E11" s="75">
        <v>8.0</v>
      </c>
      <c r="F11" s="74" t="s">
        <v>64</v>
      </c>
      <c r="G11" s="74" t="s">
        <v>89</v>
      </c>
      <c r="H11" s="75">
        <v>2.0</v>
      </c>
      <c r="I11" s="74" t="s">
        <v>49</v>
      </c>
      <c r="J11" s="76">
        <v>872.0</v>
      </c>
      <c r="K11" s="75">
        <v>1.0</v>
      </c>
      <c r="L11" s="75">
        <v>1.0</v>
      </c>
      <c r="M11" s="75">
        <v>0.0</v>
      </c>
      <c r="N11" s="75">
        <v>0.0</v>
      </c>
      <c r="O11" s="75">
        <v>0.0</v>
      </c>
    </row>
    <row r="12" ht="15.75" customHeight="1">
      <c r="B12" s="75">
        <v>56.0</v>
      </c>
      <c r="C12" s="75">
        <v>2.0</v>
      </c>
      <c r="D12" s="75">
        <v>0.0</v>
      </c>
      <c r="E12" s="75">
        <v>9.0</v>
      </c>
      <c r="F12" s="74" t="s">
        <v>64</v>
      </c>
      <c r="G12" s="74" t="s">
        <v>88</v>
      </c>
      <c r="H12" s="75">
        <v>2.0</v>
      </c>
      <c r="I12" s="74" t="s">
        <v>50</v>
      </c>
      <c r="J12" s="76">
        <v>781.0</v>
      </c>
      <c r="K12" s="75">
        <v>1.0</v>
      </c>
      <c r="L12" s="75">
        <v>2.0</v>
      </c>
      <c r="M12" s="75">
        <v>0.0</v>
      </c>
      <c r="N12" s="75">
        <v>0.0</v>
      </c>
      <c r="O12" s="75">
        <v>0.0</v>
      </c>
    </row>
    <row r="13" ht="15.75" customHeight="1">
      <c r="B13" s="75">
        <v>14.0</v>
      </c>
      <c r="C13" s="75">
        <v>1.0</v>
      </c>
      <c r="D13" s="75">
        <v>0.0</v>
      </c>
      <c r="E13" s="75">
        <v>10.0</v>
      </c>
      <c r="F13" s="74" t="s">
        <v>64</v>
      </c>
      <c r="G13" s="74" t="s">
        <v>89</v>
      </c>
      <c r="H13" s="75">
        <v>4.0</v>
      </c>
      <c r="I13" s="74" t="s">
        <v>48</v>
      </c>
      <c r="J13" s="76">
        <v>1229.0</v>
      </c>
      <c r="K13" s="75">
        <v>1.0</v>
      </c>
      <c r="L13" s="75">
        <v>1.0</v>
      </c>
      <c r="M13" s="75">
        <v>0.0</v>
      </c>
      <c r="N13" s="75">
        <v>0.0</v>
      </c>
      <c r="O13" s="75">
        <v>0.0</v>
      </c>
    </row>
    <row r="14" ht="15.75" customHeight="1">
      <c r="B14" s="75">
        <v>62.0</v>
      </c>
      <c r="C14" s="75">
        <v>4.0</v>
      </c>
      <c r="D14" s="75">
        <v>2.0</v>
      </c>
      <c r="E14" s="75">
        <v>1.0</v>
      </c>
      <c r="F14" s="74" t="s">
        <v>12</v>
      </c>
      <c r="G14" s="74" t="s">
        <v>88</v>
      </c>
      <c r="H14" s="75">
        <v>4.0</v>
      </c>
      <c r="I14" s="74" t="s">
        <v>48</v>
      </c>
      <c r="J14" s="76">
        <v>1248.0</v>
      </c>
      <c r="K14" s="75">
        <v>2.0</v>
      </c>
      <c r="L14" s="75">
        <v>2.0</v>
      </c>
      <c r="M14" s="75">
        <v>1.0</v>
      </c>
      <c r="N14" s="75">
        <v>1.0</v>
      </c>
      <c r="O14" s="75">
        <v>0.0</v>
      </c>
    </row>
    <row r="15" ht="15.75" customHeight="1">
      <c r="B15" s="75">
        <v>58.0</v>
      </c>
      <c r="C15" s="75">
        <v>3.0</v>
      </c>
      <c r="D15" s="75">
        <v>2.0</v>
      </c>
      <c r="E15" s="75">
        <v>2.0</v>
      </c>
      <c r="F15" s="74" t="s">
        <v>12</v>
      </c>
      <c r="G15" s="74" t="s">
        <v>88</v>
      </c>
      <c r="H15" s="75">
        <v>3.0</v>
      </c>
      <c r="I15" s="74" t="s">
        <v>48</v>
      </c>
      <c r="J15" s="76">
        <v>823.0</v>
      </c>
      <c r="K15" s="75">
        <v>1.0</v>
      </c>
      <c r="L15" s="75">
        <v>3.0</v>
      </c>
      <c r="M15" s="75">
        <v>0.0</v>
      </c>
      <c r="N15" s="75">
        <v>0.0</v>
      </c>
      <c r="O15" s="75">
        <v>0.0</v>
      </c>
    </row>
    <row r="16" ht="15.75" customHeight="1">
      <c r="B16" s="75">
        <v>26.0</v>
      </c>
      <c r="C16" s="75">
        <v>3.0</v>
      </c>
      <c r="D16" s="75">
        <v>3.0</v>
      </c>
      <c r="E16" s="75">
        <v>3.0</v>
      </c>
      <c r="F16" s="74" t="s">
        <v>12</v>
      </c>
      <c r="G16" s="74" t="s">
        <v>90</v>
      </c>
      <c r="H16" s="75">
        <v>3.0</v>
      </c>
      <c r="I16" s="74" t="s">
        <v>48</v>
      </c>
      <c r="J16" s="76">
        <v>873.0</v>
      </c>
      <c r="K16" s="75">
        <v>1.0</v>
      </c>
      <c r="L16" s="75">
        <v>3.0</v>
      </c>
      <c r="M16" s="75">
        <v>0.0</v>
      </c>
      <c r="N16" s="75">
        <v>0.0</v>
      </c>
      <c r="O16" s="75">
        <v>0.0</v>
      </c>
    </row>
    <row r="17" ht="15.75" customHeight="1">
      <c r="B17" s="75">
        <v>30.0</v>
      </c>
      <c r="C17" s="75">
        <v>4.0</v>
      </c>
      <c r="D17" s="75">
        <v>3.0</v>
      </c>
      <c r="E17" s="75">
        <v>4.0</v>
      </c>
      <c r="F17" s="74" t="s">
        <v>12</v>
      </c>
      <c r="G17" s="74" t="s">
        <v>90</v>
      </c>
      <c r="H17" s="75">
        <v>4.0</v>
      </c>
      <c r="I17" s="74" t="s">
        <v>48</v>
      </c>
      <c r="J17" s="76">
        <v>1191.0</v>
      </c>
      <c r="K17" s="75">
        <v>1.0</v>
      </c>
      <c r="L17" s="75">
        <v>4.0</v>
      </c>
      <c r="M17" s="75">
        <v>0.0</v>
      </c>
      <c r="N17" s="75">
        <v>0.0</v>
      </c>
      <c r="O17" s="75">
        <v>0.0</v>
      </c>
    </row>
    <row r="18" ht="15.75" customHeight="1">
      <c r="B18" s="75">
        <v>50.0</v>
      </c>
      <c r="C18" s="75">
        <v>1.0</v>
      </c>
      <c r="D18" s="75">
        <v>2.0</v>
      </c>
      <c r="E18" s="75">
        <v>5.0</v>
      </c>
      <c r="F18" s="74" t="s">
        <v>12</v>
      </c>
      <c r="G18" s="74" t="s">
        <v>88</v>
      </c>
      <c r="H18" s="75">
        <v>1.0</v>
      </c>
      <c r="I18" s="74" t="s">
        <v>48</v>
      </c>
      <c r="J18" s="76">
        <v>1230.0</v>
      </c>
      <c r="K18" s="75">
        <v>1.0</v>
      </c>
      <c r="L18" s="75">
        <v>1.0</v>
      </c>
      <c r="M18" s="75">
        <v>0.0</v>
      </c>
      <c r="N18" s="75">
        <v>0.0</v>
      </c>
      <c r="O18" s="75">
        <v>0.0</v>
      </c>
    </row>
    <row r="19" ht="15.75" customHeight="1">
      <c r="B19" s="75">
        <v>17.0</v>
      </c>
      <c r="C19" s="75">
        <v>1.0</v>
      </c>
      <c r="D19" s="75">
        <v>3.0</v>
      </c>
      <c r="E19" s="75">
        <v>6.0</v>
      </c>
      <c r="F19" s="74" t="s">
        <v>12</v>
      </c>
      <c r="G19" s="74" t="s">
        <v>90</v>
      </c>
      <c r="H19" s="75">
        <v>1.0</v>
      </c>
      <c r="I19" s="74" t="s">
        <v>51</v>
      </c>
      <c r="J19" s="76">
        <v>838.0</v>
      </c>
      <c r="K19" s="75">
        <v>1.0</v>
      </c>
      <c r="L19" s="75">
        <v>1.0</v>
      </c>
      <c r="M19" s="75">
        <v>0.0</v>
      </c>
      <c r="N19" s="75">
        <v>0.0</v>
      </c>
      <c r="O19" s="75">
        <v>0.0</v>
      </c>
    </row>
    <row r="20" ht="15.75" customHeight="1">
      <c r="B20" s="75">
        <v>11.0</v>
      </c>
      <c r="C20" s="75">
        <v>3.0</v>
      </c>
      <c r="D20" s="75">
        <v>1.0</v>
      </c>
      <c r="E20" s="75">
        <v>7.0</v>
      </c>
      <c r="F20" s="74" t="s">
        <v>12</v>
      </c>
      <c r="G20" s="74" t="s">
        <v>89</v>
      </c>
      <c r="H20" s="75">
        <v>3.0</v>
      </c>
      <c r="I20" s="74" t="s">
        <v>49</v>
      </c>
      <c r="J20" s="76">
        <v>1003.0</v>
      </c>
      <c r="K20" s="75">
        <v>1.0</v>
      </c>
      <c r="L20" s="75">
        <v>3.0</v>
      </c>
      <c r="M20" s="75">
        <v>0.0</v>
      </c>
      <c r="N20" s="75">
        <v>0.0</v>
      </c>
      <c r="O20" s="75">
        <v>0.0</v>
      </c>
    </row>
    <row r="21" ht="15.75" customHeight="1">
      <c r="B21" s="75">
        <v>53.0</v>
      </c>
      <c r="C21" s="75">
        <v>2.0</v>
      </c>
      <c r="D21" s="75">
        <v>2.0</v>
      </c>
      <c r="E21" s="75">
        <v>8.0</v>
      </c>
      <c r="F21" s="74" t="s">
        <v>12</v>
      </c>
      <c r="G21" s="74" t="s">
        <v>88</v>
      </c>
      <c r="H21" s="75">
        <v>2.0</v>
      </c>
      <c r="I21" s="74" t="s">
        <v>51</v>
      </c>
      <c r="J21" s="76">
        <v>713.0</v>
      </c>
      <c r="K21" s="75">
        <v>1.0</v>
      </c>
      <c r="L21" s="75">
        <v>2.0</v>
      </c>
      <c r="M21" s="75">
        <v>0.0</v>
      </c>
      <c r="N21" s="75">
        <v>0.0</v>
      </c>
      <c r="O21" s="75">
        <v>0.0</v>
      </c>
    </row>
    <row r="22" ht="15.75" customHeight="1">
      <c r="B22" s="75">
        <v>16.0</v>
      </c>
      <c r="C22" s="75">
        <v>4.0</v>
      </c>
      <c r="D22" s="75">
        <v>1.0</v>
      </c>
      <c r="E22" s="75">
        <v>9.0</v>
      </c>
      <c r="F22" s="74" t="s">
        <v>12</v>
      </c>
      <c r="G22" s="74" t="s">
        <v>89</v>
      </c>
      <c r="H22" s="75">
        <v>4.0</v>
      </c>
      <c r="I22" s="74" t="s">
        <v>50</v>
      </c>
      <c r="J22" s="76">
        <v>1111.0</v>
      </c>
      <c r="K22" s="75">
        <v>1.0</v>
      </c>
      <c r="L22" s="75">
        <v>4.0</v>
      </c>
      <c r="M22" s="75">
        <v>0.0</v>
      </c>
      <c r="N22" s="75">
        <v>0.0</v>
      </c>
      <c r="O22" s="75">
        <v>0.0</v>
      </c>
    </row>
    <row r="23" ht="15.75" customHeight="1">
      <c r="B23" s="75">
        <v>37.0</v>
      </c>
      <c r="C23" s="75">
        <v>2.0</v>
      </c>
      <c r="D23" s="75">
        <v>4.0</v>
      </c>
      <c r="E23" s="75">
        <v>10.0</v>
      </c>
      <c r="F23" s="74" t="s">
        <v>12</v>
      </c>
      <c r="G23" s="74" t="s">
        <v>87</v>
      </c>
      <c r="H23" s="75">
        <v>2.0</v>
      </c>
      <c r="I23" s="74" t="s">
        <v>51</v>
      </c>
      <c r="J23" s="76">
        <v>765.0</v>
      </c>
      <c r="K23" s="75">
        <v>1.0</v>
      </c>
      <c r="L23" s="75">
        <v>2.0</v>
      </c>
      <c r="M23" s="75">
        <v>0.0</v>
      </c>
      <c r="N23" s="75">
        <v>0.0</v>
      </c>
      <c r="O23" s="75">
        <v>0.0</v>
      </c>
    </row>
    <row r="24" ht="15.75" customHeight="1">
      <c r="B24" s="75">
        <v>46.0</v>
      </c>
      <c r="C24" s="75">
        <v>2.0</v>
      </c>
      <c r="D24" s="75">
        <v>4.0</v>
      </c>
      <c r="E24" s="75">
        <v>1.0</v>
      </c>
      <c r="F24" s="74" t="s">
        <v>61</v>
      </c>
      <c r="G24" s="74" t="s">
        <v>87</v>
      </c>
      <c r="H24" s="75">
        <v>4.0</v>
      </c>
      <c r="I24" s="74" t="s">
        <v>48</v>
      </c>
      <c r="J24" s="76">
        <v>1057.0</v>
      </c>
      <c r="K24" s="75">
        <v>2.0</v>
      </c>
      <c r="L24" s="75">
        <v>4.0</v>
      </c>
      <c r="M24" s="75">
        <v>1.0</v>
      </c>
      <c r="N24" s="75">
        <v>1.0</v>
      </c>
      <c r="O24" s="75">
        <v>0.0</v>
      </c>
    </row>
    <row r="25" ht="15.75" customHeight="1">
      <c r="B25" s="75">
        <v>45.0</v>
      </c>
      <c r="C25" s="75">
        <v>3.0</v>
      </c>
      <c r="D25" s="75">
        <v>4.0</v>
      </c>
      <c r="E25" s="75">
        <v>2.0</v>
      </c>
      <c r="F25" s="74" t="s">
        <v>61</v>
      </c>
      <c r="G25" s="74" t="s">
        <v>87</v>
      </c>
      <c r="H25" s="75">
        <v>4.0</v>
      </c>
      <c r="I25" s="74" t="s">
        <v>51</v>
      </c>
      <c r="J25" s="76">
        <v>712.0</v>
      </c>
      <c r="K25" s="75">
        <v>1.0</v>
      </c>
      <c r="L25" s="75">
        <v>3.0</v>
      </c>
      <c r="M25" s="75">
        <v>0.0</v>
      </c>
      <c r="N25" s="75">
        <v>0.0</v>
      </c>
      <c r="O25" s="75">
        <v>0.0</v>
      </c>
    </row>
    <row r="26" ht="15.75" customHeight="1">
      <c r="B26" s="75">
        <v>27.0</v>
      </c>
      <c r="C26" s="75">
        <v>1.0</v>
      </c>
      <c r="D26" s="75">
        <v>3.0</v>
      </c>
      <c r="E26" s="75">
        <v>3.0</v>
      </c>
      <c r="F26" s="74" t="s">
        <v>61</v>
      </c>
      <c r="G26" s="74" t="s">
        <v>90</v>
      </c>
      <c r="H26" s="75">
        <v>3.0</v>
      </c>
      <c r="I26" s="74" t="s">
        <v>49</v>
      </c>
      <c r="J26" s="76">
        <v>940.0</v>
      </c>
      <c r="K26" s="75">
        <v>1.0</v>
      </c>
      <c r="L26" s="75">
        <v>1.0</v>
      </c>
      <c r="M26" s="75">
        <v>0.0</v>
      </c>
      <c r="N26" s="75">
        <v>0.0</v>
      </c>
      <c r="O26" s="75">
        <v>0.0</v>
      </c>
    </row>
    <row r="27" ht="15.75" customHeight="1">
      <c r="B27" s="75">
        <v>15.0</v>
      </c>
      <c r="C27" s="75">
        <v>1.0</v>
      </c>
      <c r="D27" s="75">
        <v>4.0</v>
      </c>
      <c r="E27" s="75">
        <v>4.0</v>
      </c>
      <c r="F27" s="74" t="s">
        <v>61</v>
      </c>
      <c r="G27" s="74" t="s">
        <v>89</v>
      </c>
      <c r="H27" s="75">
        <v>4.0</v>
      </c>
      <c r="I27" s="74" t="s">
        <v>49</v>
      </c>
      <c r="J27" s="76">
        <v>732.0</v>
      </c>
      <c r="K27" s="75">
        <v>1.0</v>
      </c>
      <c r="L27" s="75">
        <v>1.0</v>
      </c>
      <c r="M27" s="75">
        <v>0.0</v>
      </c>
      <c r="N27" s="75">
        <v>0.0</v>
      </c>
      <c r="O27" s="75">
        <v>0.0</v>
      </c>
    </row>
    <row r="28" ht="15.75" customHeight="1">
      <c r="B28" s="75">
        <v>19.0</v>
      </c>
      <c r="C28" s="75">
        <v>1.0</v>
      </c>
      <c r="D28" s="75">
        <v>1.0</v>
      </c>
      <c r="E28" s="75">
        <v>5.0</v>
      </c>
      <c r="F28" s="74" t="s">
        <v>61</v>
      </c>
      <c r="G28" s="74" t="s">
        <v>90</v>
      </c>
      <c r="H28" s="75">
        <v>1.0</v>
      </c>
      <c r="I28" s="74" t="s">
        <v>49</v>
      </c>
      <c r="J28" s="76">
        <v>725.0</v>
      </c>
      <c r="K28" s="75">
        <v>1.0</v>
      </c>
      <c r="L28" s="75">
        <v>1.0</v>
      </c>
      <c r="M28" s="75">
        <v>0.0</v>
      </c>
      <c r="N28" s="75">
        <v>0.0</v>
      </c>
      <c r="O28" s="75">
        <v>0.0</v>
      </c>
    </row>
    <row r="29" ht="15.75" customHeight="1">
      <c r="B29" s="75">
        <v>57.0</v>
      </c>
      <c r="C29" s="75">
        <v>3.0</v>
      </c>
      <c r="D29" s="75">
        <v>3.0</v>
      </c>
      <c r="E29" s="75">
        <v>6.0</v>
      </c>
      <c r="F29" s="74" t="s">
        <v>61</v>
      </c>
      <c r="G29" s="74" t="s">
        <v>88</v>
      </c>
      <c r="H29" s="75">
        <v>3.0</v>
      </c>
      <c r="I29" s="74" t="s">
        <v>51</v>
      </c>
      <c r="J29" s="76">
        <v>1126.0</v>
      </c>
      <c r="K29" s="75">
        <v>1.0</v>
      </c>
      <c r="L29" s="75">
        <v>3.0</v>
      </c>
      <c r="M29" s="75">
        <v>0.0</v>
      </c>
      <c r="N29" s="75">
        <v>0.0</v>
      </c>
      <c r="O29" s="75">
        <v>0.0</v>
      </c>
    </row>
    <row r="30" ht="15.75" customHeight="1">
      <c r="B30" s="75">
        <v>22.0</v>
      </c>
      <c r="C30" s="75">
        <v>2.0</v>
      </c>
      <c r="D30" s="75">
        <v>2.0</v>
      </c>
      <c r="E30" s="75">
        <v>7.0</v>
      </c>
      <c r="F30" s="74" t="s">
        <v>61</v>
      </c>
      <c r="G30" s="74" t="s">
        <v>90</v>
      </c>
      <c r="H30" s="75">
        <v>2.0</v>
      </c>
      <c r="I30" s="74" t="s">
        <v>48</v>
      </c>
      <c r="J30" s="76">
        <v>841.0</v>
      </c>
      <c r="K30" s="75">
        <v>1.0</v>
      </c>
      <c r="L30" s="75">
        <v>2.0</v>
      </c>
      <c r="M30" s="75">
        <v>0.0</v>
      </c>
      <c r="N30" s="75">
        <v>0.0</v>
      </c>
      <c r="O30" s="75">
        <v>0.0</v>
      </c>
    </row>
    <row r="31" ht="15.75" customHeight="1">
      <c r="B31" s="75">
        <v>49.0</v>
      </c>
      <c r="C31" s="75">
        <v>3.0</v>
      </c>
      <c r="D31" s="75">
        <v>1.0</v>
      </c>
      <c r="E31" s="75">
        <v>8.0</v>
      </c>
      <c r="F31" s="74" t="s">
        <v>61</v>
      </c>
      <c r="G31" s="74" t="s">
        <v>88</v>
      </c>
      <c r="H31" s="75">
        <v>1.0</v>
      </c>
      <c r="I31" s="74" t="s">
        <v>51</v>
      </c>
      <c r="J31" s="76">
        <v>790.0</v>
      </c>
      <c r="K31" s="75">
        <v>1.0</v>
      </c>
      <c r="L31" s="75">
        <v>3.0</v>
      </c>
      <c r="M31" s="75">
        <v>0.0</v>
      </c>
      <c r="N31" s="75">
        <v>0.0</v>
      </c>
      <c r="O31" s="75">
        <v>0.0</v>
      </c>
    </row>
    <row r="32" ht="15.75" customHeight="1">
      <c r="B32" s="75">
        <v>51.0</v>
      </c>
      <c r="C32" s="75">
        <v>1.0</v>
      </c>
      <c r="D32" s="75">
        <v>1.0</v>
      </c>
      <c r="E32" s="75">
        <v>9.0</v>
      </c>
      <c r="F32" s="74" t="s">
        <v>61</v>
      </c>
      <c r="G32" s="74" t="s">
        <v>88</v>
      </c>
      <c r="H32" s="75">
        <v>1.0</v>
      </c>
      <c r="I32" s="74" t="s">
        <v>49</v>
      </c>
      <c r="J32" s="76">
        <v>1101.0</v>
      </c>
      <c r="K32" s="75">
        <v>1.0</v>
      </c>
      <c r="L32" s="75">
        <v>1.0</v>
      </c>
      <c r="M32" s="75">
        <v>0.0</v>
      </c>
      <c r="N32" s="75">
        <v>0.0</v>
      </c>
      <c r="O32" s="75">
        <v>0.0</v>
      </c>
    </row>
    <row r="33" ht="15.75" customHeight="1">
      <c r="B33" s="75">
        <v>13.0</v>
      </c>
      <c r="C33" s="75">
        <v>3.0</v>
      </c>
      <c r="D33" s="75">
        <v>4.0</v>
      </c>
      <c r="E33" s="75">
        <v>10.0</v>
      </c>
      <c r="F33" s="74" t="s">
        <v>61</v>
      </c>
      <c r="G33" s="74" t="s">
        <v>89</v>
      </c>
      <c r="H33" s="75">
        <v>4.0</v>
      </c>
      <c r="I33" s="74" t="s">
        <v>51</v>
      </c>
      <c r="J33" s="76">
        <v>1747.0</v>
      </c>
      <c r="K33" s="75">
        <v>1.0</v>
      </c>
      <c r="L33" s="75">
        <v>3.0</v>
      </c>
      <c r="M33" s="75">
        <v>0.0</v>
      </c>
      <c r="N33" s="75">
        <v>0.0</v>
      </c>
      <c r="O33" s="75">
        <v>0.0</v>
      </c>
    </row>
    <row r="34" ht="15.75" customHeight="1">
      <c r="B34" s="75">
        <v>32.0</v>
      </c>
      <c r="C34" s="75">
        <v>3.0</v>
      </c>
      <c r="D34" s="75">
        <v>4.0</v>
      </c>
      <c r="E34" s="75">
        <v>1.0</v>
      </c>
      <c r="F34" s="74" t="s">
        <v>64</v>
      </c>
      <c r="G34" s="74" t="s">
        <v>90</v>
      </c>
      <c r="H34" s="75">
        <v>4.0</v>
      </c>
      <c r="I34" s="74" t="s">
        <v>50</v>
      </c>
      <c r="J34" s="76">
        <v>753.0</v>
      </c>
      <c r="K34" s="75">
        <v>2.0</v>
      </c>
      <c r="L34" s="75">
        <v>4.0</v>
      </c>
      <c r="M34" s="75">
        <v>1.0</v>
      </c>
      <c r="N34" s="75">
        <v>1.0</v>
      </c>
      <c r="O34" s="75">
        <v>0.0</v>
      </c>
    </row>
    <row r="35" ht="15.75" customHeight="1">
      <c r="B35" s="75">
        <v>28.0</v>
      </c>
      <c r="C35" s="75">
        <v>3.0</v>
      </c>
      <c r="D35" s="75">
        <v>4.0</v>
      </c>
      <c r="E35" s="75">
        <v>2.0</v>
      </c>
      <c r="F35" s="74" t="s">
        <v>64</v>
      </c>
      <c r="G35" s="74" t="s">
        <v>90</v>
      </c>
      <c r="H35" s="75">
        <v>3.0</v>
      </c>
      <c r="I35" s="74" t="s">
        <v>50</v>
      </c>
      <c r="J35" s="76">
        <v>1921.0</v>
      </c>
      <c r="K35" s="75">
        <v>1.0</v>
      </c>
      <c r="L35" s="75">
        <v>3.0</v>
      </c>
      <c r="M35" s="75">
        <v>0.0</v>
      </c>
      <c r="N35" s="75">
        <v>0.0</v>
      </c>
      <c r="O35" s="75">
        <v>0.0</v>
      </c>
    </row>
    <row r="36" ht="15.75" customHeight="1">
      <c r="B36" s="75">
        <v>23.0</v>
      </c>
      <c r="C36" s="75">
        <v>3.0</v>
      </c>
      <c r="D36" s="75">
        <v>1.0</v>
      </c>
      <c r="E36" s="75">
        <v>3.0</v>
      </c>
      <c r="F36" s="74" t="s">
        <v>64</v>
      </c>
      <c r="G36" s="74" t="s">
        <v>90</v>
      </c>
      <c r="H36" s="75">
        <v>2.0</v>
      </c>
      <c r="I36" s="74" t="s">
        <v>49</v>
      </c>
      <c r="J36" s="76">
        <v>1296.0</v>
      </c>
      <c r="K36" s="75">
        <v>1.0</v>
      </c>
      <c r="L36" s="75">
        <v>3.0</v>
      </c>
      <c r="M36" s="75">
        <v>0.0</v>
      </c>
      <c r="N36" s="75">
        <v>0.0</v>
      </c>
      <c r="O36" s="75">
        <v>0.0</v>
      </c>
    </row>
    <row r="37" ht="15.75" customHeight="1">
      <c r="B37" s="75">
        <v>9.0</v>
      </c>
      <c r="C37" s="75">
        <v>1.0</v>
      </c>
      <c r="D37" s="75">
        <v>3.0</v>
      </c>
      <c r="E37" s="75">
        <v>4.0</v>
      </c>
      <c r="F37" s="74" t="s">
        <v>64</v>
      </c>
      <c r="G37" s="74" t="s">
        <v>89</v>
      </c>
      <c r="H37" s="75">
        <v>3.0</v>
      </c>
      <c r="I37" s="74" t="s">
        <v>51</v>
      </c>
      <c r="J37" s="76">
        <v>1143.0</v>
      </c>
      <c r="K37" s="75">
        <v>1.0</v>
      </c>
      <c r="L37" s="75">
        <v>1.0</v>
      </c>
      <c r="M37" s="75">
        <v>0.0</v>
      </c>
      <c r="N37" s="75">
        <v>0.0</v>
      </c>
      <c r="O37" s="75">
        <v>0.0</v>
      </c>
    </row>
    <row r="38" ht="15.75" customHeight="1">
      <c r="B38" s="75">
        <v>64.0</v>
      </c>
      <c r="C38" s="75">
        <v>2.0</v>
      </c>
      <c r="D38" s="75">
        <v>4.0</v>
      </c>
      <c r="E38" s="75">
        <v>5.0</v>
      </c>
      <c r="F38" s="74" t="s">
        <v>64</v>
      </c>
      <c r="G38" s="74" t="s">
        <v>88</v>
      </c>
      <c r="H38" s="75">
        <v>4.0</v>
      </c>
      <c r="I38" s="74" t="s">
        <v>50</v>
      </c>
      <c r="J38" s="76">
        <v>1173.0</v>
      </c>
      <c r="K38" s="75">
        <v>1.0</v>
      </c>
      <c r="L38" s="75">
        <v>2.0</v>
      </c>
      <c r="M38" s="75">
        <v>0.0</v>
      </c>
      <c r="N38" s="75">
        <v>0.0</v>
      </c>
      <c r="O38" s="75">
        <v>0.0</v>
      </c>
    </row>
    <row r="39" ht="15.75" customHeight="1">
      <c r="B39" s="75">
        <v>36.0</v>
      </c>
      <c r="C39" s="75">
        <v>4.0</v>
      </c>
      <c r="D39" s="75">
        <v>4.0</v>
      </c>
      <c r="E39" s="75">
        <v>6.0</v>
      </c>
      <c r="F39" s="74" t="s">
        <v>64</v>
      </c>
      <c r="G39" s="74" t="s">
        <v>87</v>
      </c>
      <c r="H39" s="75">
        <v>1.0</v>
      </c>
      <c r="I39" s="74" t="s">
        <v>50</v>
      </c>
      <c r="J39" s="76">
        <v>977.0</v>
      </c>
      <c r="K39" s="75">
        <v>1.0</v>
      </c>
      <c r="L39" s="75">
        <v>4.0</v>
      </c>
      <c r="M39" s="75">
        <v>0.0</v>
      </c>
      <c r="N39" s="75">
        <v>0.0</v>
      </c>
      <c r="O39" s="75">
        <v>0.0</v>
      </c>
    </row>
    <row r="40" ht="15.75" customHeight="1">
      <c r="B40" s="75">
        <v>63.0</v>
      </c>
      <c r="C40" s="75">
        <v>2.0</v>
      </c>
      <c r="D40" s="75">
        <v>1.0</v>
      </c>
      <c r="E40" s="75">
        <v>7.0</v>
      </c>
      <c r="F40" s="74" t="s">
        <v>64</v>
      </c>
      <c r="G40" s="74" t="s">
        <v>88</v>
      </c>
      <c r="H40" s="75">
        <v>4.0</v>
      </c>
      <c r="I40" s="74" t="s">
        <v>49</v>
      </c>
      <c r="J40" s="76">
        <v>1157.0</v>
      </c>
      <c r="K40" s="75">
        <v>1.0</v>
      </c>
      <c r="L40" s="75">
        <v>2.0</v>
      </c>
      <c r="M40" s="75">
        <v>0.0</v>
      </c>
      <c r="N40" s="75">
        <v>0.0</v>
      </c>
      <c r="O40" s="75">
        <v>0.0</v>
      </c>
    </row>
    <row r="41" ht="15.75" customHeight="1">
      <c r="B41" s="75">
        <v>59.0</v>
      </c>
      <c r="C41" s="75">
        <v>2.0</v>
      </c>
      <c r="D41" s="75">
        <v>1.0</v>
      </c>
      <c r="E41" s="75">
        <v>8.0</v>
      </c>
      <c r="F41" s="74" t="s">
        <v>64</v>
      </c>
      <c r="G41" s="74" t="s">
        <v>88</v>
      </c>
      <c r="H41" s="75">
        <v>3.0</v>
      </c>
      <c r="I41" s="74" t="s">
        <v>49</v>
      </c>
      <c r="J41" s="76">
        <v>889.0</v>
      </c>
      <c r="K41" s="75">
        <v>1.0</v>
      </c>
      <c r="L41" s="75">
        <v>2.0</v>
      </c>
      <c r="M41" s="75">
        <v>0.0</v>
      </c>
      <c r="N41" s="75">
        <v>0.0</v>
      </c>
      <c r="O41" s="75">
        <v>0.0</v>
      </c>
    </row>
    <row r="42" ht="15.75" customHeight="1">
      <c r="B42" s="75">
        <v>20.0</v>
      </c>
      <c r="C42" s="75">
        <v>3.0</v>
      </c>
      <c r="D42" s="75">
        <v>4.0</v>
      </c>
      <c r="E42" s="75">
        <v>9.0</v>
      </c>
      <c r="F42" s="74" t="s">
        <v>64</v>
      </c>
      <c r="G42" s="74" t="s">
        <v>90</v>
      </c>
      <c r="H42" s="75">
        <v>1.0</v>
      </c>
      <c r="I42" s="74" t="s">
        <v>50</v>
      </c>
      <c r="J42" s="76">
        <v>1043.0</v>
      </c>
      <c r="K42" s="75">
        <v>1.0</v>
      </c>
      <c r="L42" s="75">
        <v>3.0</v>
      </c>
      <c r="M42" s="75">
        <v>0.0</v>
      </c>
      <c r="N42" s="75">
        <v>0.0</v>
      </c>
      <c r="O42" s="75">
        <v>0.0</v>
      </c>
    </row>
    <row r="43" ht="15.75" customHeight="1">
      <c r="B43" s="75">
        <v>2.0</v>
      </c>
      <c r="C43" s="75">
        <v>1.0</v>
      </c>
      <c r="D43" s="75">
        <v>2.0</v>
      </c>
      <c r="E43" s="75">
        <v>10.0</v>
      </c>
      <c r="F43" s="74" t="s">
        <v>64</v>
      </c>
      <c r="G43" s="74" t="s">
        <v>89</v>
      </c>
      <c r="H43" s="75">
        <v>1.0</v>
      </c>
      <c r="I43" s="74" t="s">
        <v>48</v>
      </c>
      <c r="J43" s="76">
        <v>1000.0</v>
      </c>
      <c r="K43" s="75">
        <v>1.0</v>
      </c>
      <c r="L43" s="75">
        <v>1.0</v>
      </c>
      <c r="M43" s="75">
        <v>0.0</v>
      </c>
      <c r="N43" s="75">
        <v>0.0</v>
      </c>
      <c r="O43" s="75">
        <v>0.0</v>
      </c>
    </row>
    <row r="44" ht="15.75" customHeight="1">
      <c r="B44" s="75">
        <v>24.0</v>
      </c>
      <c r="C44" s="75">
        <v>2.0</v>
      </c>
      <c r="D44" s="75">
        <v>3.0</v>
      </c>
      <c r="E44" s="75">
        <v>1.0</v>
      </c>
      <c r="F44" s="74" t="s">
        <v>12</v>
      </c>
      <c r="G44" s="74" t="s">
        <v>90</v>
      </c>
      <c r="H44" s="75">
        <v>2.0</v>
      </c>
      <c r="I44" s="74" t="s">
        <v>50</v>
      </c>
      <c r="J44" s="76">
        <v>1175.0</v>
      </c>
      <c r="K44" s="75">
        <v>2.0</v>
      </c>
      <c r="L44" s="75">
        <v>3.0</v>
      </c>
      <c r="M44" s="75">
        <v>1.0</v>
      </c>
      <c r="N44" s="75">
        <v>1.0</v>
      </c>
      <c r="O44" s="75">
        <v>0.0</v>
      </c>
    </row>
    <row r="45" ht="15.75" customHeight="1">
      <c r="B45" s="75">
        <v>5.0</v>
      </c>
      <c r="C45" s="75">
        <v>2.0</v>
      </c>
      <c r="D45" s="75">
        <v>1.0</v>
      </c>
      <c r="E45" s="75">
        <v>2.0</v>
      </c>
      <c r="F45" s="74" t="s">
        <v>12</v>
      </c>
      <c r="G45" s="74" t="s">
        <v>89</v>
      </c>
      <c r="H45" s="75">
        <v>2.0</v>
      </c>
      <c r="I45" s="74" t="s">
        <v>51</v>
      </c>
      <c r="J45" s="76">
        <v>1225.0</v>
      </c>
      <c r="K45" s="75">
        <v>2.0</v>
      </c>
      <c r="L45" s="75">
        <v>3.0</v>
      </c>
      <c r="M45" s="75">
        <v>1.0</v>
      </c>
      <c r="N45" s="75">
        <v>0.0</v>
      </c>
      <c r="O45" s="75">
        <v>1.0</v>
      </c>
    </row>
    <row r="46" ht="15.75" customHeight="1">
      <c r="B46" s="75">
        <v>42.0</v>
      </c>
      <c r="C46" s="75">
        <v>3.0</v>
      </c>
      <c r="D46" s="75">
        <v>4.0</v>
      </c>
      <c r="E46" s="75">
        <v>3.0</v>
      </c>
      <c r="F46" s="74" t="s">
        <v>12</v>
      </c>
      <c r="G46" s="74" t="s">
        <v>87</v>
      </c>
      <c r="H46" s="75">
        <v>3.0</v>
      </c>
      <c r="I46" s="74" t="s">
        <v>48</v>
      </c>
      <c r="J46" s="76">
        <v>725.0</v>
      </c>
      <c r="K46" s="75">
        <v>1.0</v>
      </c>
      <c r="L46" s="75">
        <v>3.0</v>
      </c>
      <c r="M46" s="75">
        <v>0.0</v>
      </c>
      <c r="N46" s="75">
        <v>0.0</v>
      </c>
      <c r="O46" s="75">
        <v>0.0</v>
      </c>
    </row>
    <row r="47" ht="15.75" customHeight="1">
      <c r="B47" s="75">
        <v>10.0</v>
      </c>
      <c r="C47" s="75">
        <v>3.0</v>
      </c>
      <c r="D47" s="75">
        <v>1.0</v>
      </c>
      <c r="E47" s="75">
        <v>4.0</v>
      </c>
      <c r="F47" s="74" t="s">
        <v>12</v>
      </c>
      <c r="G47" s="74" t="s">
        <v>89</v>
      </c>
      <c r="H47" s="75">
        <v>3.0</v>
      </c>
      <c r="I47" s="74" t="s">
        <v>48</v>
      </c>
      <c r="J47" s="76">
        <v>999.0</v>
      </c>
      <c r="K47" s="75">
        <v>1.0</v>
      </c>
      <c r="L47" s="75">
        <v>3.0</v>
      </c>
      <c r="M47" s="75">
        <v>0.0</v>
      </c>
      <c r="N47" s="75">
        <v>0.0</v>
      </c>
      <c r="O47" s="75">
        <v>0.0</v>
      </c>
    </row>
    <row r="48" ht="15.75" customHeight="1">
      <c r="B48" s="75">
        <v>29.0</v>
      </c>
      <c r="C48" s="75">
        <v>4.0</v>
      </c>
      <c r="D48" s="75">
        <v>3.0</v>
      </c>
      <c r="E48" s="75">
        <v>5.0</v>
      </c>
      <c r="F48" s="74" t="s">
        <v>12</v>
      </c>
      <c r="G48" s="74" t="s">
        <v>90</v>
      </c>
      <c r="H48" s="75">
        <v>4.0</v>
      </c>
      <c r="I48" s="74" t="s">
        <v>51</v>
      </c>
      <c r="J48" s="76">
        <v>2697.0</v>
      </c>
      <c r="K48" s="75">
        <v>1.0</v>
      </c>
      <c r="L48" s="75">
        <v>4.0</v>
      </c>
      <c r="M48" s="75">
        <v>0.0</v>
      </c>
      <c r="N48" s="75">
        <v>0.0</v>
      </c>
      <c r="O48" s="75">
        <v>0.0</v>
      </c>
    </row>
    <row r="49" ht="15.75" customHeight="1">
      <c r="B49" s="75">
        <v>47.0</v>
      </c>
      <c r="C49" s="75">
        <v>4.0</v>
      </c>
      <c r="D49" s="75">
        <v>4.0</v>
      </c>
      <c r="E49" s="75">
        <v>6.0</v>
      </c>
      <c r="F49" s="74" t="s">
        <v>12</v>
      </c>
      <c r="G49" s="74" t="s">
        <v>87</v>
      </c>
      <c r="H49" s="75">
        <v>4.0</v>
      </c>
      <c r="I49" s="74" t="s">
        <v>49</v>
      </c>
      <c r="J49" s="76">
        <v>872.0</v>
      </c>
      <c r="K49" s="75">
        <v>1.0</v>
      </c>
      <c r="L49" s="75">
        <v>4.0</v>
      </c>
      <c r="M49" s="75">
        <v>0.0</v>
      </c>
      <c r="N49" s="75">
        <v>0.0</v>
      </c>
      <c r="O49" s="75">
        <v>0.0</v>
      </c>
    </row>
    <row r="50" ht="15.75" customHeight="1">
      <c r="B50" s="75">
        <v>31.0</v>
      </c>
      <c r="C50" s="75">
        <v>4.0</v>
      </c>
      <c r="D50" s="75">
        <v>3.0</v>
      </c>
      <c r="E50" s="75">
        <v>7.0</v>
      </c>
      <c r="F50" s="74" t="s">
        <v>12</v>
      </c>
      <c r="G50" s="74" t="s">
        <v>90</v>
      </c>
      <c r="H50" s="75">
        <v>4.0</v>
      </c>
      <c r="I50" s="74" t="s">
        <v>49</v>
      </c>
      <c r="J50" s="76">
        <v>1486.0</v>
      </c>
      <c r="K50" s="75">
        <v>1.0</v>
      </c>
      <c r="L50" s="75">
        <v>4.0</v>
      </c>
      <c r="M50" s="75">
        <v>0.0</v>
      </c>
      <c r="N50" s="75">
        <v>0.0</v>
      </c>
      <c r="O50" s="75">
        <v>0.0</v>
      </c>
    </row>
    <row r="51" ht="15.75" customHeight="1">
      <c r="B51" s="75">
        <v>38.0</v>
      </c>
      <c r="C51" s="75">
        <v>2.0</v>
      </c>
      <c r="D51" s="75">
        <v>4.0</v>
      </c>
      <c r="E51" s="75">
        <v>8.0</v>
      </c>
      <c r="F51" s="74" t="s">
        <v>12</v>
      </c>
      <c r="G51" s="74" t="s">
        <v>87</v>
      </c>
      <c r="H51" s="75">
        <v>2.0</v>
      </c>
      <c r="I51" s="74" t="s">
        <v>48</v>
      </c>
      <c r="J51" s="76">
        <v>926.0</v>
      </c>
      <c r="K51" s="75">
        <v>1.0</v>
      </c>
      <c r="L51" s="75">
        <v>2.0</v>
      </c>
      <c r="M51" s="75">
        <v>0.0</v>
      </c>
      <c r="N51" s="75">
        <v>0.0</v>
      </c>
      <c r="O51" s="75">
        <v>0.0</v>
      </c>
    </row>
    <row r="52" ht="15.75" customHeight="1">
      <c r="B52" s="75">
        <v>21.0</v>
      </c>
      <c r="C52" s="75">
        <v>2.0</v>
      </c>
      <c r="D52" s="75">
        <v>3.0</v>
      </c>
      <c r="E52" s="75">
        <v>9.0</v>
      </c>
      <c r="F52" s="74" t="s">
        <v>12</v>
      </c>
      <c r="G52" s="74" t="s">
        <v>90</v>
      </c>
      <c r="H52" s="75">
        <v>2.0</v>
      </c>
      <c r="I52" s="74" t="s">
        <v>51</v>
      </c>
      <c r="J52" s="76">
        <v>718.0</v>
      </c>
      <c r="K52" s="75">
        <v>1.0</v>
      </c>
      <c r="L52" s="75">
        <v>2.0</v>
      </c>
      <c r="M52" s="75">
        <v>0.0</v>
      </c>
      <c r="N52" s="75">
        <v>0.0</v>
      </c>
      <c r="O52" s="75">
        <v>0.0</v>
      </c>
    </row>
    <row r="53" ht="15.75" customHeight="1">
      <c r="B53" s="75">
        <v>6.0</v>
      </c>
      <c r="C53" s="75">
        <v>2.0</v>
      </c>
      <c r="D53" s="75">
        <v>1.0</v>
      </c>
      <c r="E53" s="75">
        <v>10.0</v>
      </c>
      <c r="F53" s="74" t="s">
        <v>12</v>
      </c>
      <c r="G53" s="74" t="s">
        <v>89</v>
      </c>
      <c r="H53" s="75">
        <v>2.0</v>
      </c>
      <c r="I53" s="74" t="s">
        <v>48</v>
      </c>
      <c r="J53" s="76">
        <v>766.0</v>
      </c>
      <c r="K53" s="75">
        <v>1.0</v>
      </c>
      <c r="L53" s="75">
        <v>2.0</v>
      </c>
      <c r="M53" s="75">
        <v>0.0</v>
      </c>
      <c r="N53" s="75">
        <v>0.0</v>
      </c>
      <c r="O53" s="75">
        <v>0.0</v>
      </c>
    </row>
    <row r="54" ht="15.75" customHeight="1">
      <c r="B54" s="75">
        <v>12.0</v>
      </c>
      <c r="C54" s="75">
        <v>4.0</v>
      </c>
      <c r="D54" s="75">
        <v>3.0</v>
      </c>
      <c r="E54" s="75">
        <v>1.0</v>
      </c>
      <c r="F54" s="74" t="s">
        <v>61</v>
      </c>
      <c r="G54" s="74" t="s">
        <v>89</v>
      </c>
      <c r="H54" s="75">
        <v>3.0</v>
      </c>
      <c r="I54" s="74" t="s">
        <v>50</v>
      </c>
      <c r="J54" s="76">
        <v>964.0</v>
      </c>
      <c r="K54" s="75">
        <v>2.0</v>
      </c>
      <c r="L54" s="75">
        <v>3.0</v>
      </c>
      <c r="M54" s="75">
        <v>1.0</v>
      </c>
      <c r="N54" s="75">
        <v>1.0</v>
      </c>
      <c r="O54" s="75">
        <v>0.0</v>
      </c>
    </row>
    <row r="55" ht="15.75" customHeight="1">
      <c r="B55" s="75">
        <v>61.0</v>
      </c>
      <c r="C55" s="75">
        <v>3.0</v>
      </c>
      <c r="D55" s="75">
        <v>4.0</v>
      </c>
      <c r="E55" s="75">
        <v>2.0</v>
      </c>
      <c r="F55" s="74" t="s">
        <v>61</v>
      </c>
      <c r="G55" s="74" t="s">
        <v>88</v>
      </c>
      <c r="H55" s="75">
        <v>4.0</v>
      </c>
      <c r="I55" s="74" t="s">
        <v>51</v>
      </c>
      <c r="J55" s="76">
        <v>150.0</v>
      </c>
      <c r="K55" s="75">
        <v>1.0</v>
      </c>
      <c r="L55" s="75">
        <v>3.0</v>
      </c>
      <c r="M55" s="75">
        <v>0.0</v>
      </c>
      <c r="N55" s="75">
        <v>0.0</v>
      </c>
      <c r="O55" s="75">
        <v>0.0</v>
      </c>
    </row>
    <row r="56" ht="15.75" customHeight="1">
      <c r="B56" s="75">
        <v>55.0</v>
      </c>
      <c r="C56" s="75">
        <v>1.0</v>
      </c>
      <c r="D56" s="75">
        <v>2.0</v>
      </c>
      <c r="E56" s="75">
        <v>3.0</v>
      </c>
      <c r="F56" s="74" t="s">
        <v>61</v>
      </c>
      <c r="G56" s="74" t="s">
        <v>88</v>
      </c>
      <c r="H56" s="75">
        <v>2.0</v>
      </c>
      <c r="I56" s="74" t="s">
        <v>49</v>
      </c>
      <c r="J56" s="76">
        <v>782.0</v>
      </c>
      <c r="K56" s="75">
        <v>1.0</v>
      </c>
      <c r="L56" s="75">
        <v>1.0</v>
      </c>
      <c r="M56" s="75">
        <v>0.0</v>
      </c>
      <c r="N56" s="75">
        <v>0.0</v>
      </c>
      <c r="O56" s="75">
        <v>0.0</v>
      </c>
    </row>
    <row r="57" ht="15.75" customHeight="1">
      <c r="B57" s="75">
        <v>41.0</v>
      </c>
      <c r="C57" s="75">
        <v>3.0</v>
      </c>
      <c r="D57" s="75">
        <v>3.0</v>
      </c>
      <c r="E57" s="75">
        <v>4.0</v>
      </c>
      <c r="F57" s="74" t="s">
        <v>61</v>
      </c>
      <c r="G57" s="74" t="s">
        <v>87</v>
      </c>
      <c r="H57" s="75">
        <v>3.0</v>
      </c>
      <c r="I57" s="74" t="s">
        <v>51</v>
      </c>
      <c r="J57" s="76">
        <v>975.0</v>
      </c>
      <c r="K57" s="75">
        <v>1.0</v>
      </c>
      <c r="L57" s="75">
        <v>3.0</v>
      </c>
      <c r="M57" s="75">
        <v>0.0</v>
      </c>
      <c r="N57" s="75">
        <v>0.0</v>
      </c>
      <c r="O57" s="75">
        <v>0.0</v>
      </c>
    </row>
    <row r="58" ht="15.75" customHeight="1">
      <c r="B58" s="75">
        <v>44.0</v>
      </c>
      <c r="C58" s="75">
        <v>4.0</v>
      </c>
      <c r="D58" s="75">
        <v>3.0</v>
      </c>
      <c r="E58" s="75">
        <v>5.0</v>
      </c>
      <c r="F58" s="74" t="s">
        <v>61</v>
      </c>
      <c r="G58" s="74" t="s">
        <v>87</v>
      </c>
      <c r="H58" s="75">
        <v>3.0</v>
      </c>
      <c r="I58" s="74" t="s">
        <v>50</v>
      </c>
      <c r="J58" s="76">
        <v>995.0</v>
      </c>
      <c r="K58" s="75">
        <v>1.0</v>
      </c>
      <c r="L58" s="75">
        <v>4.0</v>
      </c>
      <c r="M58" s="75">
        <v>0.0</v>
      </c>
      <c r="N58" s="75">
        <v>0.0</v>
      </c>
      <c r="O58" s="75">
        <v>0.0</v>
      </c>
    </row>
    <row r="59" ht="15.75" customHeight="1">
      <c r="B59" s="75">
        <v>4.0</v>
      </c>
      <c r="C59" s="75">
        <v>4.0</v>
      </c>
      <c r="D59" s="75">
        <v>1.0</v>
      </c>
      <c r="E59" s="75">
        <v>6.0</v>
      </c>
      <c r="F59" s="74" t="s">
        <v>61</v>
      </c>
      <c r="G59" s="74" t="s">
        <v>89</v>
      </c>
      <c r="H59" s="75">
        <v>1.0</v>
      </c>
      <c r="I59" s="74" t="s">
        <v>50</v>
      </c>
      <c r="J59" s="76">
        <v>1685.0</v>
      </c>
      <c r="K59" s="75">
        <v>1.0</v>
      </c>
      <c r="L59" s="75">
        <v>4.0</v>
      </c>
      <c r="M59" s="75">
        <v>0.0</v>
      </c>
      <c r="N59" s="75">
        <v>0.0</v>
      </c>
      <c r="O59" s="75">
        <v>0.0</v>
      </c>
    </row>
    <row r="60" ht="15.75" customHeight="1">
      <c r="B60" s="75">
        <v>60.0</v>
      </c>
      <c r="C60" s="75">
        <v>4.0</v>
      </c>
      <c r="D60" s="75">
        <v>3.0</v>
      </c>
      <c r="E60" s="75">
        <v>7.0</v>
      </c>
      <c r="F60" s="74" t="s">
        <v>61</v>
      </c>
      <c r="G60" s="74" t="s">
        <v>88</v>
      </c>
      <c r="H60" s="75">
        <v>3.0</v>
      </c>
      <c r="I60" s="74" t="s">
        <v>50</v>
      </c>
      <c r="J60" s="76">
        <v>900.0</v>
      </c>
      <c r="K60" s="75">
        <v>1.0</v>
      </c>
      <c r="L60" s="75">
        <v>4.0</v>
      </c>
      <c r="M60" s="75">
        <v>0.0</v>
      </c>
      <c r="N60" s="75">
        <v>0.0</v>
      </c>
      <c r="O60" s="75">
        <v>0.0</v>
      </c>
    </row>
    <row r="61" ht="15.75" customHeight="1">
      <c r="B61" s="75">
        <v>43.0</v>
      </c>
      <c r="C61" s="75">
        <v>1.0</v>
      </c>
      <c r="D61" s="75">
        <v>3.0</v>
      </c>
      <c r="E61" s="75">
        <v>8.0</v>
      </c>
      <c r="F61" s="74" t="s">
        <v>61</v>
      </c>
      <c r="G61" s="74" t="s">
        <v>87</v>
      </c>
      <c r="H61" s="75">
        <v>3.0</v>
      </c>
      <c r="I61" s="74" t="s">
        <v>49</v>
      </c>
      <c r="J61" s="76">
        <v>1465.0</v>
      </c>
      <c r="K61" s="75">
        <v>1.0</v>
      </c>
      <c r="L61" s="75">
        <v>1.0</v>
      </c>
      <c r="M61" s="75">
        <v>0.0</v>
      </c>
      <c r="N61" s="75">
        <v>0.0</v>
      </c>
      <c r="O61" s="75">
        <v>0.0</v>
      </c>
    </row>
    <row r="62" ht="15.75" customHeight="1">
      <c r="B62" s="75">
        <v>8.0</v>
      </c>
      <c r="C62" s="75">
        <v>4.0</v>
      </c>
      <c r="D62" s="75">
        <v>2.0</v>
      </c>
      <c r="E62" s="75">
        <v>9.0</v>
      </c>
      <c r="F62" s="74" t="s">
        <v>61</v>
      </c>
      <c r="G62" s="74" t="s">
        <v>89</v>
      </c>
      <c r="H62" s="75">
        <v>2.0</v>
      </c>
      <c r="I62" s="74" t="s">
        <v>50</v>
      </c>
      <c r="J62" s="76">
        <v>1924.0</v>
      </c>
      <c r="K62" s="75">
        <v>1.0</v>
      </c>
      <c r="L62" s="75">
        <v>4.0</v>
      </c>
      <c r="M62" s="75">
        <v>0.0</v>
      </c>
      <c r="N62" s="75">
        <v>0.0</v>
      </c>
      <c r="O62" s="75">
        <v>0.0</v>
      </c>
    </row>
    <row r="63" ht="15.75" customHeight="1">
      <c r="B63" s="79">
        <v>18.0</v>
      </c>
      <c r="C63" s="79">
        <v>2.0</v>
      </c>
      <c r="D63" s="79">
        <v>1.0</v>
      </c>
      <c r="E63" s="79">
        <v>10.0</v>
      </c>
      <c r="F63" s="77" t="s">
        <v>61</v>
      </c>
      <c r="G63" s="77" t="s">
        <v>90</v>
      </c>
      <c r="H63" s="79">
        <v>1.0</v>
      </c>
      <c r="I63" s="77" t="s">
        <v>48</v>
      </c>
      <c r="J63" s="80">
        <v>1995.0</v>
      </c>
      <c r="K63" s="79">
        <v>1.0</v>
      </c>
      <c r="L63" s="79">
        <v>2.0</v>
      </c>
      <c r="M63" s="79">
        <v>0.0</v>
      </c>
      <c r="N63" s="79">
        <v>0.0</v>
      </c>
      <c r="O63" s="79">
        <v>0.0</v>
      </c>
    </row>
    <row r="64" ht="15.75" customHeight="1"/>
    <row r="65" ht="15.75" customHeight="1">
      <c r="C65" s="28" t="s">
        <v>26</v>
      </c>
      <c r="D65" s="28" t="s">
        <v>23</v>
      </c>
      <c r="E65" s="28" t="s">
        <v>16</v>
      </c>
      <c r="F65" s="28" t="s">
        <v>17</v>
      </c>
      <c r="G65" s="28" t="s">
        <v>18</v>
      </c>
      <c r="H65" s="115" t="s">
        <v>27</v>
      </c>
      <c r="I65" s="29" t="s">
        <v>13</v>
      </c>
      <c r="J65" s="69" t="s">
        <v>19</v>
      </c>
    </row>
    <row r="66" ht="15.75" customHeight="1">
      <c r="B66" s="30" t="s">
        <v>91</v>
      </c>
      <c r="C66" s="31">
        <v>60.0</v>
      </c>
      <c r="D66" s="31">
        <f>average(J4:J63)</f>
        <v>1110.983333</v>
      </c>
      <c r="E66" s="97">
        <f>MEDIAN(J4:J63)</f>
        <v>1001.5</v>
      </c>
      <c r="F66" s="97">
        <f>min(J4:J63)</f>
        <v>150</v>
      </c>
      <c r="G66" s="97">
        <f>MAX(J4:J63)</f>
        <v>2697</v>
      </c>
      <c r="H66" s="116">
        <f>(C66-I66)/C66*100</f>
        <v>10</v>
      </c>
      <c r="I66" s="32">
        <f>countif(K4:K63, "1")</f>
        <v>54</v>
      </c>
      <c r="J66" s="18">
        <f>stdev(J4:J63)</f>
        <v>409.6699164</v>
      </c>
    </row>
    <row r="67" ht="15.75" customHeight="1">
      <c r="H67" s="117"/>
    </row>
    <row r="68" ht="15.75" customHeight="1">
      <c r="H68" s="117"/>
    </row>
    <row r="69" ht="15.75" customHeight="1">
      <c r="C69" s="5" t="s">
        <v>26</v>
      </c>
      <c r="D69" s="5" t="s">
        <v>23</v>
      </c>
      <c r="E69" s="5" t="s">
        <v>16</v>
      </c>
      <c r="F69" s="5" t="s">
        <v>17</v>
      </c>
      <c r="G69" s="5" t="s">
        <v>18</v>
      </c>
      <c r="H69" s="117" t="s">
        <v>27</v>
      </c>
    </row>
    <row r="70" ht="15.75" customHeight="1">
      <c r="B70" s="5" t="s">
        <v>91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117">
        <v>8.3333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2" t="s">
        <v>0</v>
      </c>
      <c r="C2" s="3"/>
      <c r="D2" s="3"/>
      <c r="E2" s="3"/>
      <c r="F2" s="3"/>
      <c r="G2" s="3"/>
      <c r="H2" s="4"/>
    </row>
    <row r="3" ht="15.75" customHeight="1">
      <c r="B3" s="6" t="s">
        <v>92</v>
      </c>
      <c r="C3" s="6" t="s">
        <v>93</v>
      </c>
      <c r="D3" s="7" t="s">
        <v>94</v>
      </c>
      <c r="E3" s="6" t="s">
        <v>95</v>
      </c>
      <c r="F3" s="6" t="s">
        <v>96</v>
      </c>
      <c r="G3" s="7" t="s">
        <v>97</v>
      </c>
      <c r="H3" s="119" t="s">
        <v>98</v>
      </c>
    </row>
    <row r="4" ht="15.75" customHeight="1">
      <c r="B4" s="120" t="s">
        <v>99</v>
      </c>
      <c r="C4" s="121">
        <v>1.0</v>
      </c>
      <c r="D4" s="121">
        <v>1.0</v>
      </c>
      <c r="E4" s="121">
        <v>1.0</v>
      </c>
      <c r="F4" s="121">
        <v>4.0</v>
      </c>
      <c r="G4" s="121">
        <v>1.0</v>
      </c>
      <c r="H4" s="122">
        <v>190.0</v>
      </c>
    </row>
    <row r="5" ht="15.75" customHeight="1">
      <c r="B5" s="123" t="s">
        <v>99</v>
      </c>
      <c r="C5" s="124">
        <v>1.0</v>
      </c>
      <c r="D5" s="124">
        <v>1.0</v>
      </c>
      <c r="E5" s="124">
        <v>6.0</v>
      </c>
      <c r="F5" s="124">
        <v>1.0</v>
      </c>
      <c r="G5" s="124">
        <v>1.0</v>
      </c>
      <c r="H5" s="125">
        <v>297.0</v>
      </c>
    </row>
    <row r="6" ht="15.75" customHeight="1">
      <c r="B6" s="123" t="s">
        <v>99</v>
      </c>
      <c r="C6" s="124">
        <v>1.0</v>
      </c>
      <c r="D6" s="124">
        <v>0.0</v>
      </c>
      <c r="E6" s="124">
        <v>3.0</v>
      </c>
      <c r="F6" s="124">
        <v>4.0</v>
      </c>
      <c r="G6" s="124">
        <v>1.0</v>
      </c>
      <c r="H6" s="125">
        <v>900.0</v>
      </c>
    </row>
    <row r="7" ht="15.75" customHeight="1">
      <c r="B7" s="123" t="s">
        <v>99</v>
      </c>
      <c r="C7" s="124">
        <v>1.0</v>
      </c>
      <c r="D7" s="124">
        <v>1.0</v>
      </c>
      <c r="E7" s="124">
        <v>7.0</v>
      </c>
      <c r="F7" s="124">
        <v>3.0</v>
      </c>
      <c r="G7" s="124">
        <v>1.0</v>
      </c>
      <c r="H7" s="125">
        <v>99.0</v>
      </c>
    </row>
    <row r="8" ht="15.75" customHeight="1">
      <c r="B8" s="123" t="s">
        <v>99</v>
      </c>
      <c r="C8" s="124">
        <v>1.0</v>
      </c>
      <c r="D8" s="124">
        <v>1.0</v>
      </c>
      <c r="E8" s="124">
        <v>9.0</v>
      </c>
      <c r="F8" s="124">
        <v>1.0</v>
      </c>
      <c r="G8" s="124">
        <v>1.0</v>
      </c>
      <c r="H8" s="125">
        <v>68.0</v>
      </c>
    </row>
    <row r="9" ht="15.75" customHeight="1">
      <c r="B9" s="123" t="s">
        <v>99</v>
      </c>
      <c r="C9" s="124">
        <v>1.0</v>
      </c>
      <c r="D9" s="124">
        <v>1.0</v>
      </c>
      <c r="E9" s="124">
        <v>6.0</v>
      </c>
      <c r="F9" s="124">
        <v>1.0</v>
      </c>
      <c r="G9" s="124">
        <v>1.0</v>
      </c>
      <c r="H9" s="125">
        <v>99.0</v>
      </c>
    </row>
    <row r="10" ht="15.75" customHeight="1">
      <c r="B10" s="123" t="s">
        <v>99</v>
      </c>
      <c r="C10" s="124">
        <v>1.0</v>
      </c>
      <c r="D10" s="124">
        <v>1.0</v>
      </c>
      <c r="E10" s="124">
        <v>4.0</v>
      </c>
      <c r="F10" s="124">
        <v>4.0</v>
      </c>
      <c r="G10" s="124">
        <v>1.0</v>
      </c>
      <c r="H10" s="125">
        <v>86.0</v>
      </c>
    </row>
    <row r="11" ht="15.75" customHeight="1">
      <c r="B11" s="123" t="s">
        <v>99</v>
      </c>
      <c r="C11" s="124">
        <v>1.0</v>
      </c>
      <c r="D11" s="124">
        <v>1.0</v>
      </c>
      <c r="E11" s="124">
        <v>7.0</v>
      </c>
      <c r="F11" s="124">
        <v>5.0</v>
      </c>
      <c r="G11" s="124">
        <v>1.0</v>
      </c>
      <c r="H11" s="125">
        <v>85.0</v>
      </c>
    </row>
    <row r="12" ht="15.75" customHeight="1">
      <c r="B12" s="123" t="s">
        <v>99</v>
      </c>
      <c r="C12" s="124">
        <v>1.0</v>
      </c>
      <c r="D12" s="124">
        <v>1.0</v>
      </c>
      <c r="E12" s="124">
        <v>2.0</v>
      </c>
      <c r="F12" s="124">
        <v>2.0</v>
      </c>
      <c r="G12" s="124">
        <v>1.0</v>
      </c>
      <c r="H12" s="125">
        <v>124.0</v>
      </c>
    </row>
    <row r="13" ht="15.75" customHeight="1">
      <c r="B13" s="123" t="s">
        <v>99</v>
      </c>
      <c r="C13" s="124">
        <v>1.0</v>
      </c>
      <c r="D13" s="124">
        <v>1.0</v>
      </c>
      <c r="E13" s="124">
        <v>5.0</v>
      </c>
      <c r="F13" s="124">
        <v>2.0</v>
      </c>
      <c r="G13" s="124">
        <v>1.0</v>
      </c>
      <c r="H13" s="125">
        <v>108.0</v>
      </c>
    </row>
    <row r="14" ht="15.75" customHeight="1">
      <c r="B14" s="123" t="s">
        <v>99</v>
      </c>
      <c r="C14" s="124">
        <v>1.0</v>
      </c>
      <c r="D14" s="124">
        <v>1.0</v>
      </c>
      <c r="E14" s="124">
        <v>8.0</v>
      </c>
      <c r="F14" s="124">
        <v>5.0</v>
      </c>
      <c r="G14" s="124">
        <v>1.0</v>
      </c>
      <c r="H14" s="125">
        <v>89.0</v>
      </c>
    </row>
    <row r="15" ht="15.75" customHeight="1">
      <c r="B15" s="123" t="s">
        <v>99</v>
      </c>
      <c r="C15" s="124">
        <v>1.0</v>
      </c>
      <c r="D15" s="124">
        <v>1.0</v>
      </c>
      <c r="E15" s="124">
        <v>2.0</v>
      </c>
      <c r="F15" s="124">
        <v>1.0</v>
      </c>
      <c r="G15" s="124">
        <v>1.0</v>
      </c>
      <c r="H15" s="125">
        <v>98.0</v>
      </c>
    </row>
    <row r="16" ht="15.75" customHeight="1">
      <c r="B16" s="123" t="s">
        <v>99</v>
      </c>
      <c r="C16" s="124">
        <v>1.0</v>
      </c>
      <c r="D16" s="124">
        <v>1.0</v>
      </c>
      <c r="E16" s="124">
        <v>1.0</v>
      </c>
      <c r="F16" s="124">
        <v>4.0</v>
      </c>
      <c r="G16" s="124">
        <v>1.0</v>
      </c>
      <c r="H16" s="125">
        <v>75.0</v>
      </c>
    </row>
    <row r="17" ht="15.75" customHeight="1">
      <c r="B17" s="123" t="s">
        <v>99</v>
      </c>
      <c r="C17" s="124">
        <v>1.0</v>
      </c>
      <c r="D17" s="124">
        <v>1.0</v>
      </c>
      <c r="E17" s="124">
        <v>9.0</v>
      </c>
      <c r="F17" s="124">
        <v>3.0</v>
      </c>
      <c r="G17" s="124">
        <v>1.0</v>
      </c>
      <c r="H17" s="125">
        <v>42.0</v>
      </c>
    </row>
    <row r="18" ht="15.75" customHeight="1">
      <c r="B18" s="123" t="s">
        <v>99</v>
      </c>
      <c r="C18" s="124">
        <v>1.0</v>
      </c>
      <c r="D18" s="124">
        <v>1.0</v>
      </c>
      <c r="E18" s="124">
        <v>8.0</v>
      </c>
      <c r="F18" s="124">
        <v>5.0</v>
      </c>
      <c r="G18" s="124">
        <v>1.0</v>
      </c>
      <c r="H18" s="125">
        <v>149.0</v>
      </c>
    </row>
    <row r="19" ht="15.75" customHeight="1">
      <c r="B19" s="123" t="s">
        <v>99</v>
      </c>
      <c r="C19" s="124">
        <v>1.0</v>
      </c>
      <c r="D19" s="124">
        <v>1.0</v>
      </c>
      <c r="E19" s="124">
        <v>5.0</v>
      </c>
      <c r="F19" s="124">
        <v>1.0</v>
      </c>
      <c r="G19" s="124">
        <v>1.0</v>
      </c>
      <c r="H19" s="125">
        <v>94.0</v>
      </c>
    </row>
    <row r="20" ht="15.75" customHeight="1">
      <c r="B20" s="123" t="s">
        <v>99</v>
      </c>
      <c r="C20" s="124">
        <v>1.0</v>
      </c>
      <c r="D20" s="124">
        <v>1.0</v>
      </c>
      <c r="E20" s="124">
        <v>4.0</v>
      </c>
      <c r="F20" s="124">
        <v>5.0</v>
      </c>
      <c r="G20" s="124">
        <v>1.0</v>
      </c>
      <c r="H20" s="125">
        <v>45.0</v>
      </c>
    </row>
    <row r="21" ht="15.75" customHeight="1">
      <c r="B21" s="123" t="s">
        <v>99</v>
      </c>
      <c r="C21" s="124">
        <v>1.0</v>
      </c>
      <c r="D21" s="124">
        <v>0.0</v>
      </c>
      <c r="E21" s="124">
        <v>3.0</v>
      </c>
      <c r="F21" s="124">
        <v>3.0</v>
      </c>
      <c r="G21" s="124">
        <v>0.0</v>
      </c>
      <c r="H21" s="125">
        <v>0.0</v>
      </c>
    </row>
    <row r="22" ht="15.75" customHeight="1">
      <c r="B22" s="123" t="s">
        <v>100</v>
      </c>
      <c r="C22" s="124">
        <v>2.0</v>
      </c>
      <c r="D22" s="124">
        <v>1.0</v>
      </c>
      <c r="E22" s="124">
        <v>9.0</v>
      </c>
      <c r="F22" s="124">
        <v>4.0</v>
      </c>
      <c r="G22" s="124">
        <v>1.0</v>
      </c>
      <c r="H22" s="125">
        <v>126.0</v>
      </c>
    </row>
    <row r="23" ht="15.75" customHeight="1">
      <c r="B23" s="123" t="s">
        <v>100</v>
      </c>
      <c r="C23" s="124">
        <v>2.0</v>
      </c>
      <c r="D23" s="124">
        <v>1.0</v>
      </c>
      <c r="E23" s="124">
        <v>5.0</v>
      </c>
      <c r="F23" s="124">
        <v>4.0</v>
      </c>
      <c r="G23" s="124">
        <v>1.0</v>
      </c>
      <c r="H23" s="125">
        <v>79.0</v>
      </c>
    </row>
    <row r="24" ht="15.75" customHeight="1">
      <c r="B24" s="123" t="s">
        <v>100</v>
      </c>
      <c r="C24" s="124">
        <v>2.0</v>
      </c>
      <c r="D24" s="124">
        <v>1.0</v>
      </c>
      <c r="E24" s="124">
        <v>6.0</v>
      </c>
      <c r="F24" s="124">
        <v>5.0</v>
      </c>
      <c r="G24" s="124">
        <v>1.0</v>
      </c>
      <c r="H24" s="125">
        <v>19.0</v>
      </c>
    </row>
    <row r="25" ht="15.75" customHeight="1">
      <c r="B25" s="123" t="s">
        <v>100</v>
      </c>
      <c r="C25" s="124">
        <v>2.0</v>
      </c>
      <c r="D25" s="124">
        <v>1.0</v>
      </c>
      <c r="E25" s="124">
        <v>4.0</v>
      </c>
      <c r="F25" s="124">
        <v>5.0</v>
      </c>
      <c r="G25" s="124">
        <v>1.0</v>
      </c>
      <c r="H25" s="125">
        <v>76.0</v>
      </c>
    </row>
    <row r="26" ht="15.75" customHeight="1">
      <c r="B26" s="123" t="s">
        <v>100</v>
      </c>
      <c r="C26" s="124">
        <v>2.0</v>
      </c>
      <c r="D26" s="124">
        <v>1.0</v>
      </c>
      <c r="E26" s="124">
        <v>1.0</v>
      </c>
      <c r="F26" s="124">
        <v>3.0</v>
      </c>
      <c r="G26" s="124">
        <v>1.0</v>
      </c>
      <c r="H26" s="125">
        <v>94.0</v>
      </c>
    </row>
    <row r="27" ht="15.75" customHeight="1">
      <c r="B27" s="123" t="s">
        <v>100</v>
      </c>
      <c r="C27" s="124">
        <v>2.0</v>
      </c>
      <c r="D27" s="124">
        <v>1.0</v>
      </c>
      <c r="E27" s="124">
        <v>7.0</v>
      </c>
      <c r="F27" s="124">
        <v>4.0</v>
      </c>
      <c r="G27" s="124">
        <v>1.0</v>
      </c>
      <c r="H27" s="125">
        <v>75.0</v>
      </c>
    </row>
    <row r="28" ht="15.75" customHeight="1">
      <c r="B28" s="123" t="s">
        <v>100</v>
      </c>
      <c r="C28" s="124">
        <v>2.0</v>
      </c>
      <c r="D28" s="124">
        <v>1.0</v>
      </c>
      <c r="E28" s="124">
        <v>2.0</v>
      </c>
      <c r="F28" s="124">
        <v>2.0</v>
      </c>
      <c r="G28" s="124">
        <v>1.0</v>
      </c>
      <c r="H28" s="125">
        <v>143.0</v>
      </c>
    </row>
    <row r="29" ht="15.75" customHeight="1">
      <c r="B29" s="123" t="s">
        <v>100</v>
      </c>
      <c r="C29" s="124">
        <v>2.0</v>
      </c>
      <c r="D29" s="124">
        <v>1.0</v>
      </c>
      <c r="E29" s="124">
        <v>7.0</v>
      </c>
      <c r="F29" s="124">
        <v>1.0</v>
      </c>
      <c r="G29" s="124">
        <v>1.0</v>
      </c>
      <c r="H29" s="125">
        <v>86.0</v>
      </c>
    </row>
    <row r="30" ht="15.75" customHeight="1">
      <c r="B30" s="123" t="s">
        <v>100</v>
      </c>
      <c r="C30" s="124">
        <v>2.0</v>
      </c>
      <c r="D30" s="124">
        <v>1.0</v>
      </c>
      <c r="E30" s="124">
        <v>5.0</v>
      </c>
      <c r="F30" s="124">
        <v>5.0</v>
      </c>
      <c r="G30" s="124">
        <v>1.0</v>
      </c>
      <c r="H30" s="125">
        <v>67.0</v>
      </c>
    </row>
    <row r="31" ht="15.75" customHeight="1">
      <c r="B31" s="123" t="s">
        <v>100</v>
      </c>
      <c r="C31" s="124">
        <v>2.0</v>
      </c>
      <c r="D31" s="124">
        <v>1.0</v>
      </c>
      <c r="E31" s="124">
        <v>6.0</v>
      </c>
      <c r="F31" s="124">
        <v>5.0</v>
      </c>
      <c r="G31" s="124">
        <v>1.0</v>
      </c>
      <c r="H31" s="125">
        <v>48.0</v>
      </c>
    </row>
    <row r="32" ht="15.75" customHeight="1">
      <c r="B32" s="123" t="s">
        <v>100</v>
      </c>
      <c r="C32" s="124">
        <v>2.0</v>
      </c>
      <c r="D32" s="124">
        <v>1.0</v>
      </c>
      <c r="E32" s="124">
        <v>8.0</v>
      </c>
      <c r="F32" s="124">
        <v>2.0</v>
      </c>
      <c r="G32" s="124">
        <v>1.0</v>
      </c>
      <c r="H32" s="125">
        <v>224.0</v>
      </c>
    </row>
    <row r="33" ht="15.75" customHeight="1">
      <c r="B33" s="123" t="s">
        <v>100</v>
      </c>
      <c r="C33" s="124">
        <v>2.0</v>
      </c>
      <c r="D33" s="124">
        <v>1.0</v>
      </c>
      <c r="E33" s="124">
        <v>6.0</v>
      </c>
      <c r="F33" s="124">
        <v>2.0</v>
      </c>
      <c r="G33" s="124">
        <v>1.0</v>
      </c>
      <c r="H33" s="125">
        <v>76.0</v>
      </c>
    </row>
    <row r="34" ht="15.75" customHeight="1">
      <c r="B34" s="123" t="s">
        <v>100</v>
      </c>
      <c r="C34" s="124">
        <v>2.0</v>
      </c>
      <c r="D34" s="124">
        <v>1.0</v>
      </c>
      <c r="E34" s="124">
        <v>7.0</v>
      </c>
      <c r="F34" s="124">
        <v>4.0</v>
      </c>
      <c r="G34" s="124">
        <v>1.0</v>
      </c>
      <c r="H34" s="125">
        <v>60.0</v>
      </c>
    </row>
    <row r="35" ht="15.75" customHeight="1">
      <c r="B35" s="123" t="s">
        <v>100</v>
      </c>
      <c r="C35" s="124">
        <v>2.0</v>
      </c>
      <c r="D35" s="124">
        <v>1.0</v>
      </c>
      <c r="E35" s="124">
        <v>9.0</v>
      </c>
      <c r="F35" s="124">
        <v>5.0</v>
      </c>
      <c r="G35" s="124">
        <v>1.0</v>
      </c>
      <c r="H35" s="125">
        <v>39.0</v>
      </c>
    </row>
    <row r="36" ht="15.75" customHeight="1">
      <c r="B36" s="123" t="s">
        <v>100</v>
      </c>
      <c r="C36" s="124">
        <v>2.0</v>
      </c>
      <c r="D36" s="124">
        <v>1.0</v>
      </c>
      <c r="E36" s="124">
        <v>6.0</v>
      </c>
      <c r="F36" s="124">
        <v>4.0</v>
      </c>
      <c r="G36" s="124">
        <v>1.0</v>
      </c>
      <c r="H36" s="125">
        <v>58.0</v>
      </c>
    </row>
    <row r="37" ht="15.75" customHeight="1">
      <c r="B37" s="123" t="s">
        <v>100</v>
      </c>
      <c r="C37" s="124">
        <v>2.0</v>
      </c>
      <c r="D37" s="124">
        <v>1.0</v>
      </c>
      <c r="E37" s="124">
        <v>7.0</v>
      </c>
      <c r="F37" s="124">
        <v>4.0</v>
      </c>
      <c r="G37" s="124">
        <v>1.0</v>
      </c>
      <c r="H37" s="125">
        <v>44.0</v>
      </c>
    </row>
    <row r="38" ht="15.75" customHeight="1">
      <c r="B38" s="123" t="s">
        <v>100</v>
      </c>
      <c r="C38" s="124">
        <v>2.0</v>
      </c>
      <c r="D38" s="124">
        <v>1.0</v>
      </c>
      <c r="E38" s="124">
        <v>6.0</v>
      </c>
      <c r="F38" s="124">
        <v>5.0</v>
      </c>
      <c r="G38" s="124">
        <v>1.0</v>
      </c>
      <c r="H38" s="125">
        <v>36.0</v>
      </c>
    </row>
    <row r="39" ht="15.75" customHeight="1">
      <c r="B39" s="123" t="s">
        <v>100</v>
      </c>
      <c r="C39" s="124">
        <v>2.0</v>
      </c>
      <c r="D39" s="124">
        <v>1.0</v>
      </c>
      <c r="E39" s="124">
        <v>5.0</v>
      </c>
      <c r="F39" s="124">
        <v>4.0</v>
      </c>
      <c r="G39" s="124">
        <v>1.0</v>
      </c>
      <c r="H39" s="125">
        <v>48.0</v>
      </c>
    </row>
    <row r="40" ht="15.75" customHeight="1">
      <c r="B40" s="123" t="s">
        <v>100</v>
      </c>
      <c r="C40" s="124">
        <v>2.0</v>
      </c>
      <c r="D40" s="124">
        <v>0.0</v>
      </c>
      <c r="E40" s="124">
        <v>3.0</v>
      </c>
      <c r="F40" s="124">
        <v>1.0</v>
      </c>
      <c r="G40" s="124">
        <v>1.0</v>
      </c>
      <c r="H40" s="125">
        <v>900.0</v>
      </c>
    </row>
    <row r="41" ht="15.75" customHeight="1">
      <c r="B41" s="123" t="s">
        <v>100</v>
      </c>
      <c r="C41" s="124">
        <v>2.0</v>
      </c>
      <c r="D41" s="124">
        <v>1.0</v>
      </c>
      <c r="E41" s="124">
        <v>7.0</v>
      </c>
      <c r="F41" s="124">
        <v>5.0</v>
      </c>
      <c r="G41" s="124">
        <v>1.0</v>
      </c>
      <c r="H41" s="125">
        <v>50.0</v>
      </c>
    </row>
    <row r="42" ht="15.75" customHeight="1">
      <c r="B42" s="123" t="s">
        <v>100</v>
      </c>
      <c r="C42" s="124">
        <v>2.0</v>
      </c>
      <c r="D42" s="124">
        <v>1.0</v>
      </c>
      <c r="E42" s="124">
        <v>4.0</v>
      </c>
      <c r="F42" s="124">
        <v>2.0</v>
      </c>
      <c r="G42" s="124">
        <v>1.0</v>
      </c>
      <c r="H42" s="125">
        <v>83.0</v>
      </c>
    </row>
    <row r="43" ht="15.75" customHeight="1">
      <c r="B43" s="123" t="s">
        <v>100</v>
      </c>
      <c r="C43" s="124">
        <v>2.0</v>
      </c>
      <c r="D43" s="124">
        <v>1.0</v>
      </c>
      <c r="E43" s="124">
        <v>8.0</v>
      </c>
      <c r="F43" s="124">
        <v>1.0</v>
      </c>
      <c r="G43" s="124">
        <v>1.0</v>
      </c>
      <c r="H43" s="125">
        <v>103.0</v>
      </c>
    </row>
    <row r="44" ht="15.75" customHeight="1">
      <c r="B44" s="123" t="s">
        <v>100</v>
      </c>
      <c r="C44" s="124">
        <v>2.0</v>
      </c>
      <c r="D44" s="124">
        <v>1.0</v>
      </c>
      <c r="E44" s="124">
        <v>5.0</v>
      </c>
      <c r="F44" s="124">
        <v>1.0</v>
      </c>
      <c r="G44" s="124">
        <v>1.0</v>
      </c>
      <c r="H44" s="125">
        <v>78.0</v>
      </c>
    </row>
    <row r="45" ht="15.75" customHeight="1">
      <c r="B45" s="123" t="s">
        <v>100</v>
      </c>
      <c r="C45" s="124">
        <v>2.0</v>
      </c>
      <c r="D45" s="124">
        <v>1.0</v>
      </c>
      <c r="E45" s="124">
        <v>8.0</v>
      </c>
      <c r="F45" s="124">
        <v>2.0</v>
      </c>
      <c r="G45" s="124">
        <v>1.0</v>
      </c>
      <c r="H45" s="125">
        <v>85.0</v>
      </c>
    </row>
    <row r="46" ht="15.75" customHeight="1">
      <c r="B46" s="123" t="s">
        <v>100</v>
      </c>
      <c r="C46" s="124">
        <v>2.0</v>
      </c>
      <c r="D46" s="124">
        <v>1.0</v>
      </c>
      <c r="E46" s="124">
        <v>7.0</v>
      </c>
      <c r="F46" s="124">
        <v>1.0</v>
      </c>
      <c r="G46" s="124">
        <v>1.0</v>
      </c>
      <c r="H46" s="125">
        <v>79.0</v>
      </c>
    </row>
    <row r="47" ht="15.75" customHeight="1">
      <c r="B47" s="123" t="s">
        <v>100</v>
      </c>
      <c r="C47" s="124">
        <v>2.0</v>
      </c>
      <c r="D47" s="124">
        <v>1.0</v>
      </c>
      <c r="E47" s="124">
        <v>6.0</v>
      </c>
      <c r="F47" s="124">
        <v>4.0</v>
      </c>
      <c r="G47" s="124">
        <v>1.0</v>
      </c>
      <c r="H47" s="125">
        <v>76.0</v>
      </c>
    </row>
    <row r="48" ht="15.75" customHeight="1">
      <c r="B48" s="123" t="s">
        <v>100</v>
      </c>
      <c r="C48" s="124">
        <v>2.0</v>
      </c>
      <c r="D48" s="124">
        <v>1.0</v>
      </c>
      <c r="E48" s="124">
        <v>5.0</v>
      </c>
      <c r="F48" s="124">
        <v>3.0</v>
      </c>
      <c r="G48" s="124">
        <v>1.0</v>
      </c>
      <c r="H48" s="125">
        <v>17.0</v>
      </c>
    </row>
    <row r="49" ht="15.75" customHeight="1">
      <c r="B49" s="123" t="s">
        <v>100</v>
      </c>
      <c r="C49" s="124">
        <v>2.0</v>
      </c>
      <c r="D49" s="124">
        <v>1.0</v>
      </c>
      <c r="E49" s="124">
        <v>8.0</v>
      </c>
      <c r="F49" s="124">
        <v>1.0</v>
      </c>
      <c r="G49" s="124">
        <v>1.0</v>
      </c>
      <c r="H49" s="125">
        <v>20.0</v>
      </c>
    </row>
    <row r="50" ht="15.75" customHeight="1">
      <c r="B50" s="123" t="s">
        <v>100</v>
      </c>
      <c r="C50" s="124">
        <v>2.0</v>
      </c>
      <c r="D50" s="124">
        <v>1.0</v>
      </c>
      <c r="E50" s="124">
        <v>5.0</v>
      </c>
      <c r="F50" s="124">
        <v>2.0</v>
      </c>
      <c r="G50" s="124">
        <v>1.0</v>
      </c>
      <c r="H50" s="125">
        <v>10.0</v>
      </c>
    </row>
    <row r="51" ht="15.75" customHeight="1">
      <c r="B51" s="123" t="s">
        <v>100</v>
      </c>
      <c r="C51" s="124">
        <v>2.0</v>
      </c>
      <c r="D51" s="124">
        <v>0.0</v>
      </c>
      <c r="E51" s="124">
        <v>3.0</v>
      </c>
      <c r="F51" s="124">
        <v>3.0</v>
      </c>
      <c r="G51" s="124">
        <v>0.0</v>
      </c>
      <c r="H51" s="125">
        <v>36.0</v>
      </c>
    </row>
    <row r="52" ht="15.75" customHeight="1">
      <c r="B52" s="123" t="s">
        <v>100</v>
      </c>
      <c r="C52" s="124">
        <v>2.0</v>
      </c>
      <c r="D52" s="124">
        <v>1.0</v>
      </c>
      <c r="E52" s="124">
        <v>7.0</v>
      </c>
      <c r="F52" s="124">
        <v>1.0</v>
      </c>
      <c r="G52" s="124">
        <v>1.0</v>
      </c>
      <c r="H52" s="125">
        <v>87.0</v>
      </c>
    </row>
    <row r="53" ht="15.75" customHeight="1">
      <c r="B53" s="123" t="s">
        <v>100</v>
      </c>
      <c r="C53" s="124">
        <v>2.0</v>
      </c>
      <c r="D53" s="124">
        <v>1.0</v>
      </c>
      <c r="E53" s="124">
        <v>6.0</v>
      </c>
      <c r="F53" s="124">
        <v>1.0</v>
      </c>
      <c r="G53" s="124">
        <v>1.0</v>
      </c>
      <c r="H53" s="125">
        <v>74.0</v>
      </c>
    </row>
    <row r="54" ht="15.75" customHeight="1">
      <c r="B54" s="123" t="s">
        <v>100</v>
      </c>
      <c r="C54" s="124">
        <v>2.0</v>
      </c>
      <c r="D54" s="124">
        <v>1.0</v>
      </c>
      <c r="E54" s="124">
        <v>8.0</v>
      </c>
      <c r="F54" s="124">
        <v>3.0</v>
      </c>
      <c r="G54" s="124">
        <v>1.0</v>
      </c>
      <c r="H54" s="125">
        <v>65.0</v>
      </c>
    </row>
    <row r="55" ht="15.75" customHeight="1">
      <c r="B55" s="123" t="s">
        <v>100</v>
      </c>
      <c r="C55" s="124">
        <v>2.0</v>
      </c>
      <c r="D55" s="124">
        <v>1.0</v>
      </c>
      <c r="E55" s="124">
        <v>5.0</v>
      </c>
      <c r="F55" s="124">
        <v>3.0</v>
      </c>
      <c r="G55" s="124">
        <v>1.0</v>
      </c>
      <c r="H55" s="125">
        <v>53.0</v>
      </c>
    </row>
    <row r="56" ht="15.75" customHeight="1">
      <c r="B56" s="123" t="s">
        <v>100</v>
      </c>
      <c r="C56" s="124">
        <v>2.0</v>
      </c>
      <c r="D56" s="124">
        <v>1.0</v>
      </c>
      <c r="E56" s="124">
        <v>4.0</v>
      </c>
      <c r="F56" s="124">
        <v>1.0</v>
      </c>
      <c r="G56" s="124">
        <v>1.0</v>
      </c>
      <c r="H56" s="125">
        <v>67.0</v>
      </c>
    </row>
    <row r="57" ht="15.75" customHeight="1">
      <c r="B57" s="123" t="s">
        <v>100</v>
      </c>
      <c r="C57" s="124">
        <v>2.0</v>
      </c>
      <c r="D57" s="124">
        <v>1.0</v>
      </c>
      <c r="E57" s="124">
        <v>2.0</v>
      </c>
      <c r="F57" s="124">
        <v>3.0</v>
      </c>
      <c r="G57" s="124">
        <v>1.0</v>
      </c>
      <c r="H57" s="125">
        <v>54.0</v>
      </c>
    </row>
    <row r="58" ht="15.75" customHeight="1">
      <c r="B58" s="123" t="s">
        <v>100</v>
      </c>
      <c r="C58" s="124">
        <v>2.0</v>
      </c>
      <c r="D58" s="124">
        <v>1.0</v>
      </c>
      <c r="E58" s="124">
        <v>9.0</v>
      </c>
      <c r="F58" s="124">
        <v>1.0</v>
      </c>
      <c r="G58" s="124">
        <v>1.0</v>
      </c>
      <c r="H58" s="125">
        <v>49.0</v>
      </c>
    </row>
    <row r="59" ht="15.75" customHeight="1">
      <c r="B59" s="123" t="s">
        <v>100</v>
      </c>
      <c r="C59" s="124">
        <v>2.0</v>
      </c>
      <c r="D59" s="124">
        <v>1.0</v>
      </c>
      <c r="E59" s="124">
        <v>5.0</v>
      </c>
      <c r="F59" s="124">
        <v>5.0</v>
      </c>
      <c r="G59" s="124">
        <v>1.0</v>
      </c>
      <c r="H59" s="125">
        <v>162.0</v>
      </c>
    </row>
    <row r="60" ht="15.75" customHeight="1">
      <c r="B60" s="123" t="s">
        <v>100</v>
      </c>
      <c r="C60" s="124">
        <v>2.0</v>
      </c>
      <c r="D60" s="124">
        <v>1.0</v>
      </c>
      <c r="E60" s="124">
        <v>2.0</v>
      </c>
      <c r="F60" s="124">
        <v>2.0</v>
      </c>
      <c r="G60" s="124">
        <v>1.0</v>
      </c>
      <c r="H60" s="125">
        <v>101.0</v>
      </c>
    </row>
    <row r="61" ht="15.75" customHeight="1">
      <c r="B61" s="123" t="s">
        <v>100</v>
      </c>
      <c r="C61" s="124">
        <v>2.0</v>
      </c>
      <c r="D61" s="124">
        <v>1.0</v>
      </c>
      <c r="E61" s="124">
        <v>8.0</v>
      </c>
      <c r="F61" s="124">
        <v>2.0</v>
      </c>
      <c r="G61" s="124">
        <v>1.0</v>
      </c>
      <c r="H61" s="125">
        <v>51.0</v>
      </c>
    </row>
    <row r="62" ht="15.75" customHeight="1">
      <c r="B62" s="123" t="s">
        <v>100</v>
      </c>
      <c r="C62" s="124">
        <v>2.0</v>
      </c>
      <c r="D62" s="124">
        <v>1.0</v>
      </c>
      <c r="E62" s="124">
        <v>2.0</v>
      </c>
      <c r="F62" s="124">
        <v>2.0</v>
      </c>
      <c r="G62" s="124">
        <v>1.0</v>
      </c>
      <c r="H62" s="125">
        <v>113.0</v>
      </c>
    </row>
    <row r="63" ht="15.75" customHeight="1">
      <c r="B63" s="123" t="s">
        <v>100</v>
      </c>
      <c r="C63" s="124">
        <v>2.0</v>
      </c>
      <c r="D63" s="124">
        <v>1.0</v>
      </c>
      <c r="E63" s="124">
        <v>7.0</v>
      </c>
      <c r="F63" s="124">
        <v>1.0</v>
      </c>
      <c r="G63" s="124">
        <v>1.0</v>
      </c>
      <c r="H63" s="125">
        <v>89.0</v>
      </c>
    </row>
    <row r="64" ht="15.75" customHeight="1">
      <c r="B64" s="123" t="s">
        <v>100</v>
      </c>
      <c r="C64" s="124">
        <v>2.0</v>
      </c>
      <c r="D64" s="124">
        <v>1.0</v>
      </c>
      <c r="E64" s="124">
        <v>2.0</v>
      </c>
      <c r="F64" s="124">
        <v>1.0</v>
      </c>
      <c r="G64" s="124">
        <v>1.0</v>
      </c>
      <c r="H64" s="125">
        <v>66.0</v>
      </c>
    </row>
    <row r="65" ht="15.75" customHeight="1">
      <c r="B65" s="123" t="s">
        <v>100</v>
      </c>
      <c r="C65" s="124">
        <v>2.0</v>
      </c>
      <c r="D65" s="124">
        <v>1.0</v>
      </c>
      <c r="E65" s="124">
        <v>9.0</v>
      </c>
      <c r="F65" s="124">
        <v>5.0</v>
      </c>
      <c r="G65" s="124">
        <v>1.0</v>
      </c>
      <c r="H65" s="125">
        <v>80.0</v>
      </c>
    </row>
    <row r="66" ht="15.75" customHeight="1">
      <c r="B66" s="123" t="s">
        <v>100</v>
      </c>
      <c r="C66" s="124">
        <v>2.0</v>
      </c>
      <c r="D66" s="124">
        <v>1.0</v>
      </c>
      <c r="E66" s="124">
        <v>2.0</v>
      </c>
      <c r="F66" s="124">
        <v>2.0</v>
      </c>
      <c r="G66" s="124">
        <v>1.0</v>
      </c>
      <c r="H66" s="125">
        <v>121.0</v>
      </c>
    </row>
    <row r="67" ht="15.75" customHeight="1">
      <c r="B67" s="123" t="s">
        <v>100</v>
      </c>
      <c r="C67" s="124">
        <v>2.0</v>
      </c>
      <c r="D67" s="124">
        <v>0.0</v>
      </c>
      <c r="E67" s="124">
        <v>3.0</v>
      </c>
      <c r="F67" s="124">
        <v>2.0</v>
      </c>
      <c r="G67" s="124">
        <v>1.0</v>
      </c>
      <c r="H67" s="125">
        <v>900.0</v>
      </c>
    </row>
    <row r="68" ht="15.75" customHeight="1">
      <c r="B68" s="123" t="s">
        <v>100</v>
      </c>
      <c r="C68" s="124">
        <v>2.0</v>
      </c>
      <c r="D68" s="124">
        <v>1.0</v>
      </c>
      <c r="E68" s="124">
        <v>6.0</v>
      </c>
      <c r="F68" s="124">
        <v>5.0</v>
      </c>
      <c r="G68" s="124">
        <v>1.0</v>
      </c>
      <c r="H68" s="125">
        <v>136.0</v>
      </c>
    </row>
    <row r="69" ht="15.75" customHeight="1">
      <c r="B69" s="123" t="s">
        <v>100</v>
      </c>
      <c r="C69" s="124">
        <v>2.0</v>
      </c>
      <c r="D69" s="124">
        <v>0.0</v>
      </c>
      <c r="E69" s="124">
        <v>3.0</v>
      </c>
      <c r="F69" s="124">
        <v>3.0</v>
      </c>
      <c r="G69" s="124">
        <v>1.0</v>
      </c>
      <c r="H69" s="125">
        <v>900.0</v>
      </c>
    </row>
    <row r="70" ht="15.75" customHeight="1">
      <c r="B70" s="123" t="s">
        <v>100</v>
      </c>
      <c r="C70" s="124">
        <v>2.0</v>
      </c>
      <c r="D70" s="124">
        <v>1.0</v>
      </c>
      <c r="E70" s="124">
        <v>5.0</v>
      </c>
      <c r="F70" s="124">
        <v>2.0</v>
      </c>
      <c r="G70" s="124">
        <v>1.0</v>
      </c>
      <c r="H70" s="125">
        <v>78.0</v>
      </c>
    </row>
    <row r="71" ht="15.75" customHeight="1">
      <c r="B71" s="123" t="s">
        <v>100</v>
      </c>
      <c r="C71" s="124">
        <v>2.0</v>
      </c>
      <c r="D71" s="124">
        <v>1.0</v>
      </c>
      <c r="E71" s="124">
        <v>1.0</v>
      </c>
      <c r="F71" s="124">
        <v>4.0</v>
      </c>
      <c r="G71" s="124">
        <v>1.0</v>
      </c>
      <c r="H71" s="125">
        <v>140.0</v>
      </c>
    </row>
    <row r="72" ht="15.75" customHeight="1">
      <c r="B72" s="123" t="s">
        <v>100</v>
      </c>
      <c r="C72" s="124">
        <v>2.0</v>
      </c>
      <c r="D72" s="124">
        <v>1.0</v>
      </c>
      <c r="E72" s="124">
        <v>5.0</v>
      </c>
      <c r="F72" s="124">
        <v>1.0</v>
      </c>
      <c r="G72" s="124">
        <v>1.0</v>
      </c>
      <c r="H72" s="125">
        <v>91.0</v>
      </c>
    </row>
    <row r="73" ht="15.75" customHeight="1">
      <c r="B73" s="123" t="s">
        <v>100</v>
      </c>
      <c r="C73" s="124">
        <v>2.0</v>
      </c>
      <c r="D73" s="124">
        <v>0.0</v>
      </c>
      <c r="E73" s="124">
        <v>3.0</v>
      </c>
      <c r="F73" s="124">
        <v>2.0</v>
      </c>
      <c r="G73" s="124">
        <v>1.0</v>
      </c>
      <c r="H73" s="125">
        <v>900.0</v>
      </c>
    </row>
    <row r="74" ht="15.75" customHeight="1">
      <c r="B74" s="123" t="s">
        <v>100</v>
      </c>
      <c r="C74" s="124">
        <v>2.0</v>
      </c>
      <c r="D74" s="124">
        <v>1.0</v>
      </c>
      <c r="E74" s="124">
        <v>1.0</v>
      </c>
      <c r="F74" s="124">
        <v>2.0</v>
      </c>
      <c r="G74" s="124">
        <v>1.0</v>
      </c>
      <c r="H74" s="125">
        <v>53.0</v>
      </c>
    </row>
    <row r="75" ht="15.75" customHeight="1">
      <c r="B75" s="123" t="s">
        <v>100</v>
      </c>
      <c r="C75" s="124">
        <v>2.0</v>
      </c>
      <c r="D75" s="124">
        <v>1.0</v>
      </c>
      <c r="E75" s="124">
        <v>6.0</v>
      </c>
      <c r="F75" s="124">
        <v>4.0</v>
      </c>
      <c r="G75" s="124">
        <v>1.0</v>
      </c>
      <c r="H75" s="125">
        <v>43.0</v>
      </c>
    </row>
    <row r="76" ht="15.75" customHeight="1">
      <c r="B76" s="123" t="s">
        <v>100</v>
      </c>
      <c r="C76" s="124">
        <v>2.0</v>
      </c>
      <c r="D76" s="124">
        <v>1.0</v>
      </c>
      <c r="E76" s="124">
        <v>2.0</v>
      </c>
      <c r="F76" s="124">
        <v>4.0</v>
      </c>
      <c r="G76" s="124">
        <v>1.0</v>
      </c>
      <c r="H76" s="125">
        <v>95.0</v>
      </c>
    </row>
    <row r="77" ht="15.75" customHeight="1">
      <c r="B77" s="123" t="s">
        <v>100</v>
      </c>
      <c r="C77" s="124">
        <v>2.0</v>
      </c>
      <c r="D77" s="124">
        <v>1.0</v>
      </c>
      <c r="E77" s="124">
        <v>6.0</v>
      </c>
      <c r="F77" s="124">
        <v>1.0</v>
      </c>
      <c r="G77" s="124">
        <v>1.0</v>
      </c>
      <c r="H77" s="125">
        <v>158.0</v>
      </c>
    </row>
    <row r="78" ht="15.75" customHeight="1">
      <c r="B78" s="123" t="s">
        <v>100</v>
      </c>
      <c r="C78" s="124">
        <v>2.0</v>
      </c>
      <c r="D78" s="124">
        <v>1.0</v>
      </c>
      <c r="E78" s="124">
        <v>7.0</v>
      </c>
      <c r="F78" s="124">
        <v>4.0</v>
      </c>
      <c r="G78" s="124">
        <v>1.0</v>
      </c>
      <c r="H78" s="125">
        <v>127.0</v>
      </c>
    </row>
    <row r="79" ht="15.75" customHeight="1">
      <c r="B79" s="123" t="s">
        <v>100</v>
      </c>
      <c r="C79" s="124">
        <v>2.0</v>
      </c>
      <c r="D79" s="124">
        <v>1.0</v>
      </c>
      <c r="E79" s="124">
        <v>6.0</v>
      </c>
      <c r="F79" s="124">
        <v>3.0</v>
      </c>
      <c r="G79" s="124">
        <v>1.0</v>
      </c>
      <c r="H79" s="125">
        <v>159.0</v>
      </c>
    </row>
    <row r="80" ht="15.75" customHeight="1">
      <c r="B80" s="123" t="s">
        <v>100</v>
      </c>
      <c r="C80" s="124">
        <v>2.0</v>
      </c>
      <c r="D80" s="124">
        <v>1.0</v>
      </c>
      <c r="E80" s="124">
        <v>7.0</v>
      </c>
      <c r="F80" s="124">
        <v>2.0</v>
      </c>
      <c r="G80" s="124">
        <v>1.0</v>
      </c>
      <c r="H80" s="125">
        <v>105.0</v>
      </c>
    </row>
    <row r="81" ht="15.75" customHeight="1">
      <c r="B81" s="123" t="s">
        <v>100</v>
      </c>
      <c r="C81" s="124">
        <v>2.0</v>
      </c>
      <c r="D81" s="124">
        <v>1.0</v>
      </c>
      <c r="E81" s="124">
        <v>2.0</v>
      </c>
      <c r="F81" s="124">
        <v>1.0</v>
      </c>
      <c r="G81" s="124">
        <v>1.0</v>
      </c>
      <c r="H81" s="125">
        <v>217.0</v>
      </c>
    </row>
    <row r="82" ht="15.75" customHeight="1">
      <c r="B82" s="123" t="s">
        <v>100</v>
      </c>
      <c r="C82" s="124">
        <v>2.0</v>
      </c>
      <c r="D82" s="124">
        <v>0.0</v>
      </c>
      <c r="E82" s="124">
        <v>3.0</v>
      </c>
      <c r="F82" s="124">
        <v>2.0</v>
      </c>
      <c r="G82" s="124">
        <v>1.0</v>
      </c>
      <c r="H82" s="125">
        <v>900.0</v>
      </c>
    </row>
    <row r="83" ht="15.75" customHeight="1">
      <c r="B83" s="123" t="s">
        <v>100</v>
      </c>
      <c r="C83" s="124">
        <v>2.0</v>
      </c>
      <c r="D83" s="124">
        <v>1.0</v>
      </c>
      <c r="E83" s="124">
        <v>4.0</v>
      </c>
      <c r="F83" s="124">
        <v>4.0</v>
      </c>
      <c r="G83" s="124">
        <v>1.0</v>
      </c>
      <c r="H83" s="125">
        <v>61.0</v>
      </c>
    </row>
    <row r="84" ht="15.75" customHeight="1">
      <c r="B84" s="123" t="s">
        <v>100</v>
      </c>
      <c r="C84" s="124">
        <v>2.0</v>
      </c>
      <c r="D84" s="124">
        <v>1.0</v>
      </c>
      <c r="E84" s="124">
        <v>6.0</v>
      </c>
      <c r="F84" s="124">
        <v>5.0</v>
      </c>
      <c r="G84" s="124">
        <v>1.0</v>
      </c>
      <c r="H84" s="125">
        <v>53.0</v>
      </c>
    </row>
    <row r="85" ht="15.75" customHeight="1">
      <c r="B85" s="123" t="s">
        <v>100</v>
      </c>
      <c r="C85" s="124">
        <v>2.0</v>
      </c>
      <c r="D85" s="124">
        <v>1.0</v>
      </c>
      <c r="E85" s="124">
        <v>4.0</v>
      </c>
      <c r="F85" s="124">
        <v>2.0</v>
      </c>
      <c r="G85" s="124">
        <v>1.0</v>
      </c>
      <c r="H85" s="125">
        <v>27.0</v>
      </c>
    </row>
    <row r="86" ht="15.75" customHeight="1">
      <c r="B86" s="123" t="s">
        <v>100</v>
      </c>
      <c r="C86" s="124">
        <v>2.0</v>
      </c>
      <c r="D86" s="124">
        <v>1.0</v>
      </c>
      <c r="E86" s="124">
        <v>7.0</v>
      </c>
      <c r="F86" s="124">
        <v>4.0</v>
      </c>
      <c r="G86" s="124">
        <v>1.0</v>
      </c>
      <c r="H86" s="125">
        <v>39.0</v>
      </c>
    </row>
    <row r="87" ht="15.75" customHeight="1">
      <c r="B87" s="123" t="s">
        <v>100</v>
      </c>
      <c r="C87" s="124">
        <v>2.0</v>
      </c>
      <c r="D87" s="124">
        <v>1.0</v>
      </c>
      <c r="E87" s="124">
        <v>9.0</v>
      </c>
      <c r="F87" s="124">
        <v>1.0</v>
      </c>
      <c r="G87" s="124">
        <v>1.0</v>
      </c>
      <c r="H87" s="125">
        <v>49.0</v>
      </c>
    </row>
    <row r="88" ht="15.75" customHeight="1">
      <c r="B88" s="123" t="s">
        <v>100</v>
      </c>
      <c r="C88" s="124">
        <v>2.0</v>
      </c>
      <c r="D88" s="124">
        <v>1.0</v>
      </c>
      <c r="E88" s="124">
        <v>5.0</v>
      </c>
      <c r="F88" s="124">
        <v>4.0</v>
      </c>
      <c r="G88" s="124">
        <v>1.0</v>
      </c>
      <c r="H88" s="125">
        <v>55.0</v>
      </c>
    </row>
    <row r="89" ht="15.75" customHeight="1">
      <c r="B89" s="123" t="s">
        <v>100</v>
      </c>
      <c r="C89" s="124">
        <v>2.0</v>
      </c>
      <c r="D89" s="124">
        <v>1.0</v>
      </c>
      <c r="E89" s="124">
        <v>8.0</v>
      </c>
      <c r="F89" s="124">
        <v>4.0</v>
      </c>
      <c r="G89" s="124">
        <v>1.0</v>
      </c>
      <c r="H89" s="125">
        <v>32.0</v>
      </c>
    </row>
    <row r="90" ht="15.75" customHeight="1">
      <c r="B90" s="123" t="s">
        <v>100</v>
      </c>
      <c r="C90" s="124">
        <v>2.0</v>
      </c>
      <c r="D90" s="124">
        <v>1.0</v>
      </c>
      <c r="E90" s="124">
        <v>5.0</v>
      </c>
      <c r="F90" s="124">
        <v>1.0</v>
      </c>
      <c r="G90" s="124">
        <v>1.0</v>
      </c>
      <c r="H90" s="125">
        <v>36.0</v>
      </c>
    </row>
    <row r="91" ht="15.75" customHeight="1">
      <c r="B91" s="123" t="s">
        <v>100</v>
      </c>
      <c r="C91" s="124">
        <v>2.0</v>
      </c>
      <c r="D91" s="124">
        <v>1.0</v>
      </c>
      <c r="E91" s="124">
        <v>4.0</v>
      </c>
      <c r="F91" s="124">
        <v>1.0</v>
      </c>
      <c r="G91" s="124">
        <v>1.0</v>
      </c>
      <c r="H91" s="125">
        <v>5.0</v>
      </c>
    </row>
    <row r="92" ht="15.75" customHeight="1">
      <c r="B92" s="123" t="s">
        <v>100</v>
      </c>
      <c r="C92" s="124">
        <v>2.0</v>
      </c>
      <c r="D92" s="124">
        <v>1.0</v>
      </c>
      <c r="E92" s="124">
        <v>5.0</v>
      </c>
      <c r="F92" s="124">
        <v>5.0</v>
      </c>
      <c r="G92" s="124">
        <v>1.0</v>
      </c>
      <c r="H92" s="125">
        <v>133.0</v>
      </c>
    </row>
    <row r="93" ht="15.75" customHeight="1">
      <c r="B93" s="123" t="s">
        <v>100</v>
      </c>
      <c r="C93" s="124">
        <v>2.0</v>
      </c>
      <c r="D93" s="124">
        <v>1.0</v>
      </c>
      <c r="E93" s="124">
        <v>8.0</v>
      </c>
      <c r="F93" s="124">
        <v>1.0</v>
      </c>
      <c r="G93" s="124">
        <v>1.0</v>
      </c>
      <c r="H93" s="125">
        <v>116.0</v>
      </c>
    </row>
    <row r="94" ht="15.75" customHeight="1">
      <c r="B94" s="123" t="s">
        <v>100</v>
      </c>
      <c r="C94" s="124">
        <v>2.0</v>
      </c>
      <c r="D94" s="124">
        <v>0.0</v>
      </c>
      <c r="E94" s="124">
        <v>3.0</v>
      </c>
      <c r="F94" s="124">
        <v>2.0</v>
      </c>
      <c r="G94" s="124">
        <v>1.0</v>
      </c>
      <c r="H94" s="125">
        <v>900.0</v>
      </c>
    </row>
    <row r="95" ht="15.75" customHeight="1">
      <c r="B95" s="123" t="s">
        <v>100</v>
      </c>
      <c r="C95" s="124">
        <v>2.0</v>
      </c>
      <c r="D95" s="124">
        <v>1.0</v>
      </c>
      <c r="E95" s="124">
        <v>8.0</v>
      </c>
      <c r="F95" s="124">
        <v>2.0</v>
      </c>
      <c r="G95" s="124">
        <v>1.0</v>
      </c>
      <c r="H95" s="125">
        <v>75.0</v>
      </c>
    </row>
    <row r="96" ht="15.75" customHeight="1">
      <c r="B96" s="123" t="s">
        <v>100</v>
      </c>
      <c r="C96" s="124">
        <v>2.0</v>
      </c>
      <c r="D96" s="124">
        <v>1.0</v>
      </c>
      <c r="E96" s="124">
        <v>1.0</v>
      </c>
      <c r="F96" s="124">
        <v>4.0</v>
      </c>
      <c r="G96" s="124">
        <v>1.0</v>
      </c>
      <c r="H96" s="125">
        <v>86.0</v>
      </c>
    </row>
    <row r="97" ht="15.75" customHeight="1">
      <c r="B97" s="123" t="s">
        <v>100</v>
      </c>
      <c r="C97" s="124">
        <v>2.0</v>
      </c>
      <c r="D97" s="124">
        <v>1.0</v>
      </c>
      <c r="E97" s="124">
        <v>8.0</v>
      </c>
      <c r="F97" s="124">
        <v>1.0</v>
      </c>
      <c r="G97" s="124">
        <v>1.0</v>
      </c>
      <c r="H97" s="125">
        <v>34.0</v>
      </c>
    </row>
    <row r="98" ht="15.75" customHeight="1">
      <c r="B98" s="123" t="s">
        <v>100</v>
      </c>
      <c r="C98" s="124">
        <v>2.0</v>
      </c>
      <c r="D98" s="124">
        <v>1.0</v>
      </c>
      <c r="E98" s="124">
        <v>9.0</v>
      </c>
      <c r="F98" s="124">
        <v>1.0</v>
      </c>
      <c r="G98" s="124">
        <v>1.0</v>
      </c>
      <c r="H98" s="125">
        <v>46.0</v>
      </c>
    </row>
    <row r="99" ht="15.75" customHeight="1">
      <c r="B99" s="123" t="s">
        <v>100</v>
      </c>
      <c r="C99" s="124">
        <v>2.0</v>
      </c>
      <c r="D99" s="124">
        <v>1.0</v>
      </c>
      <c r="E99" s="124">
        <v>7.0</v>
      </c>
      <c r="F99" s="124">
        <v>5.0</v>
      </c>
      <c r="G99" s="124">
        <v>1.0</v>
      </c>
      <c r="H99" s="125">
        <v>62.0</v>
      </c>
    </row>
    <row r="100" ht="15.75" customHeight="1">
      <c r="B100" s="123" t="s">
        <v>100</v>
      </c>
      <c r="C100" s="124">
        <v>2.0</v>
      </c>
      <c r="D100" s="124">
        <v>1.0</v>
      </c>
      <c r="E100" s="124">
        <v>1.0</v>
      </c>
      <c r="F100" s="124">
        <v>1.0</v>
      </c>
      <c r="G100" s="124">
        <v>1.0</v>
      </c>
      <c r="H100" s="125">
        <v>9.0</v>
      </c>
    </row>
    <row r="101" ht="15.75" customHeight="1">
      <c r="B101" s="123" t="s">
        <v>100</v>
      </c>
      <c r="C101" s="124">
        <v>2.0</v>
      </c>
      <c r="D101" s="124">
        <v>1.0</v>
      </c>
      <c r="E101" s="124">
        <v>8.0</v>
      </c>
      <c r="F101" s="124">
        <v>2.0</v>
      </c>
      <c r="G101" s="124">
        <v>1.0</v>
      </c>
      <c r="H101" s="125">
        <v>196.0</v>
      </c>
    </row>
    <row r="102" ht="15.75" customHeight="1">
      <c r="B102" s="123" t="s">
        <v>100</v>
      </c>
      <c r="C102" s="124">
        <v>2.0</v>
      </c>
      <c r="D102" s="124">
        <v>1.0</v>
      </c>
      <c r="E102" s="124">
        <v>1.0</v>
      </c>
      <c r="F102" s="124">
        <v>1.0</v>
      </c>
      <c r="G102" s="124">
        <v>1.0</v>
      </c>
      <c r="H102" s="125">
        <v>86.0</v>
      </c>
    </row>
    <row r="103" ht="15.75" customHeight="1">
      <c r="B103" s="123" t="s">
        <v>100</v>
      </c>
      <c r="C103" s="124">
        <v>2.0</v>
      </c>
      <c r="D103" s="124">
        <v>1.0</v>
      </c>
      <c r="E103" s="124">
        <v>7.0</v>
      </c>
      <c r="F103" s="124">
        <v>1.0</v>
      </c>
      <c r="G103" s="124">
        <v>1.0</v>
      </c>
      <c r="H103" s="125">
        <v>55.0</v>
      </c>
    </row>
    <row r="104" ht="15.75" customHeight="1">
      <c r="B104" s="123" t="s">
        <v>100</v>
      </c>
      <c r="C104" s="124">
        <v>2.0</v>
      </c>
      <c r="D104" s="124">
        <v>1.0</v>
      </c>
      <c r="E104" s="124">
        <v>2.0</v>
      </c>
      <c r="F104" s="124">
        <v>4.0</v>
      </c>
      <c r="G104" s="124">
        <v>1.0</v>
      </c>
      <c r="H104" s="125">
        <v>21.0</v>
      </c>
    </row>
    <row r="105" ht="15.75" customHeight="1">
      <c r="B105" s="123" t="s">
        <v>100</v>
      </c>
      <c r="C105" s="124">
        <v>2.0</v>
      </c>
      <c r="D105" s="124">
        <v>1.0</v>
      </c>
      <c r="E105" s="124">
        <v>9.0</v>
      </c>
      <c r="F105" s="124">
        <v>5.0</v>
      </c>
      <c r="G105" s="124">
        <v>1.0</v>
      </c>
      <c r="H105" s="125">
        <v>217.0</v>
      </c>
    </row>
    <row r="106" ht="15.75" customHeight="1">
      <c r="B106" s="123" t="s">
        <v>100</v>
      </c>
      <c r="C106" s="124">
        <v>2.0</v>
      </c>
      <c r="D106" s="124">
        <v>1.0</v>
      </c>
      <c r="E106" s="124">
        <v>6.0</v>
      </c>
      <c r="F106" s="124">
        <v>5.0</v>
      </c>
      <c r="G106" s="124">
        <v>1.0</v>
      </c>
      <c r="H106" s="125">
        <v>155.0</v>
      </c>
    </row>
    <row r="107" ht="15.75" customHeight="1">
      <c r="B107" s="123" t="s">
        <v>100</v>
      </c>
      <c r="C107" s="124">
        <v>2.0</v>
      </c>
      <c r="D107" s="124">
        <v>1.0</v>
      </c>
      <c r="E107" s="124">
        <v>5.0</v>
      </c>
      <c r="F107" s="124">
        <v>1.0</v>
      </c>
      <c r="G107" s="124">
        <v>1.0</v>
      </c>
      <c r="H107" s="125">
        <v>66.0</v>
      </c>
    </row>
    <row r="108" ht="15.75" customHeight="1">
      <c r="B108" s="123" t="s">
        <v>100</v>
      </c>
      <c r="C108" s="124">
        <v>2.0</v>
      </c>
      <c r="D108" s="124">
        <v>1.0</v>
      </c>
      <c r="E108" s="124">
        <v>7.0</v>
      </c>
      <c r="F108" s="124">
        <v>1.0</v>
      </c>
      <c r="G108" s="124">
        <v>1.0</v>
      </c>
      <c r="H108" s="125">
        <v>17.0</v>
      </c>
    </row>
    <row r="109" ht="15.75" customHeight="1">
      <c r="B109" s="123" t="s">
        <v>100</v>
      </c>
      <c r="C109" s="124">
        <v>2.0</v>
      </c>
      <c r="D109" s="124">
        <v>1.0</v>
      </c>
      <c r="E109" s="124">
        <v>8.0</v>
      </c>
      <c r="F109" s="124">
        <v>1.0</v>
      </c>
      <c r="G109" s="124">
        <v>1.0</v>
      </c>
      <c r="H109" s="125">
        <v>13.0</v>
      </c>
    </row>
    <row r="110" ht="15.75" customHeight="1">
      <c r="B110" s="123" t="s">
        <v>100</v>
      </c>
      <c r="C110" s="124">
        <v>2.0</v>
      </c>
      <c r="D110" s="124">
        <v>1.0</v>
      </c>
      <c r="E110" s="124">
        <v>6.0</v>
      </c>
      <c r="F110" s="124">
        <v>2.0</v>
      </c>
      <c r="G110" s="124">
        <v>1.0</v>
      </c>
      <c r="H110" s="125">
        <v>253.0</v>
      </c>
    </row>
    <row r="111" ht="15.75" customHeight="1">
      <c r="B111" s="123" t="s">
        <v>100</v>
      </c>
      <c r="C111" s="124">
        <v>2.0</v>
      </c>
      <c r="D111" s="124">
        <v>1.0</v>
      </c>
      <c r="E111" s="124">
        <v>8.0</v>
      </c>
      <c r="F111" s="124">
        <v>3.0</v>
      </c>
      <c r="G111" s="124">
        <v>1.0</v>
      </c>
      <c r="H111" s="125">
        <v>63.0</v>
      </c>
    </row>
    <row r="112" ht="15.75" customHeight="1">
      <c r="B112" s="123" t="s">
        <v>100</v>
      </c>
      <c r="C112" s="124">
        <v>2.0</v>
      </c>
      <c r="D112" s="124">
        <v>1.0</v>
      </c>
      <c r="E112" s="124">
        <v>7.0</v>
      </c>
      <c r="F112" s="124">
        <v>4.0</v>
      </c>
      <c r="G112" s="124">
        <v>1.0</v>
      </c>
      <c r="H112" s="125">
        <v>25.0</v>
      </c>
    </row>
    <row r="113" ht="15.75" customHeight="1">
      <c r="B113" s="123" t="s">
        <v>100</v>
      </c>
      <c r="C113" s="124">
        <v>2.0</v>
      </c>
      <c r="D113" s="124">
        <v>1.0</v>
      </c>
      <c r="E113" s="124">
        <v>9.0</v>
      </c>
      <c r="F113" s="124">
        <v>1.0</v>
      </c>
      <c r="G113" s="124">
        <v>1.0</v>
      </c>
      <c r="H113" s="125">
        <v>18.0</v>
      </c>
    </row>
    <row r="114" ht="15.75" customHeight="1">
      <c r="B114" s="123" t="s">
        <v>100</v>
      </c>
      <c r="C114" s="124">
        <v>2.0</v>
      </c>
      <c r="D114" s="124">
        <v>1.0</v>
      </c>
      <c r="E114" s="124">
        <v>8.0</v>
      </c>
      <c r="F114" s="124">
        <v>3.0</v>
      </c>
      <c r="G114" s="124">
        <v>1.0</v>
      </c>
      <c r="H114" s="125">
        <v>64.0</v>
      </c>
    </row>
    <row r="115" ht="15.75" customHeight="1">
      <c r="B115" s="123" t="s">
        <v>100</v>
      </c>
      <c r="C115" s="124">
        <v>2.0</v>
      </c>
      <c r="D115" s="124">
        <v>1.0</v>
      </c>
      <c r="E115" s="124">
        <v>2.0</v>
      </c>
      <c r="F115" s="124">
        <v>5.0</v>
      </c>
      <c r="G115" s="124">
        <v>1.0</v>
      </c>
      <c r="H115" s="125">
        <v>39.0</v>
      </c>
    </row>
    <row r="116" ht="15.75" customHeight="1">
      <c r="B116" s="123" t="s">
        <v>100</v>
      </c>
      <c r="C116" s="124">
        <v>2.0</v>
      </c>
      <c r="D116" s="124">
        <v>1.0</v>
      </c>
      <c r="E116" s="124">
        <v>8.0</v>
      </c>
      <c r="F116" s="124">
        <v>2.0</v>
      </c>
      <c r="G116" s="124">
        <v>1.0</v>
      </c>
      <c r="H116" s="125">
        <v>42.0</v>
      </c>
    </row>
    <row r="117" ht="15.75" customHeight="1">
      <c r="B117" s="123" t="s">
        <v>100</v>
      </c>
      <c r="C117" s="124">
        <v>2.0</v>
      </c>
      <c r="D117" s="124">
        <v>1.0</v>
      </c>
      <c r="E117" s="124">
        <v>4.0</v>
      </c>
      <c r="F117" s="124">
        <v>3.0</v>
      </c>
      <c r="G117" s="124">
        <v>1.0</v>
      </c>
      <c r="H117" s="125">
        <v>77.0</v>
      </c>
    </row>
    <row r="118" ht="15.75" customHeight="1">
      <c r="B118" s="123" t="s">
        <v>100</v>
      </c>
      <c r="C118" s="124">
        <v>2.0</v>
      </c>
      <c r="D118" s="124">
        <v>1.0</v>
      </c>
      <c r="E118" s="124">
        <v>9.0</v>
      </c>
      <c r="F118" s="124">
        <v>5.0</v>
      </c>
      <c r="G118" s="124">
        <v>1.0</v>
      </c>
      <c r="H118" s="125">
        <v>73.0</v>
      </c>
    </row>
    <row r="119" ht="15.75" customHeight="1">
      <c r="B119" s="123" t="s">
        <v>100</v>
      </c>
      <c r="C119" s="124">
        <v>2.0</v>
      </c>
      <c r="D119" s="124">
        <v>0.0</v>
      </c>
      <c r="E119" s="124">
        <v>3.0</v>
      </c>
      <c r="F119" s="124">
        <v>4.0</v>
      </c>
      <c r="G119" s="124">
        <v>0.0</v>
      </c>
      <c r="H119" s="125">
        <v>52.0</v>
      </c>
    </row>
    <row r="120" ht="15.75" customHeight="1">
      <c r="B120" s="123" t="s">
        <v>100</v>
      </c>
      <c r="C120" s="124">
        <v>2.0</v>
      </c>
      <c r="D120" s="124">
        <v>1.0</v>
      </c>
      <c r="E120" s="124">
        <v>1.0</v>
      </c>
      <c r="F120" s="124">
        <v>2.0</v>
      </c>
      <c r="G120" s="124">
        <v>1.0</v>
      </c>
      <c r="H120" s="125">
        <v>98.0</v>
      </c>
    </row>
    <row r="121" ht="15.75" customHeight="1">
      <c r="B121" s="123" t="s">
        <v>100</v>
      </c>
      <c r="C121" s="124">
        <v>2.0</v>
      </c>
      <c r="D121" s="124">
        <v>1.0</v>
      </c>
      <c r="E121" s="124">
        <v>7.0</v>
      </c>
      <c r="F121" s="124">
        <v>4.0</v>
      </c>
      <c r="G121" s="124">
        <v>1.0</v>
      </c>
      <c r="H121" s="125">
        <v>95.0</v>
      </c>
    </row>
    <row r="122" ht="15.75" customHeight="1">
      <c r="B122" s="123" t="s">
        <v>100</v>
      </c>
      <c r="C122" s="124">
        <v>2.0</v>
      </c>
      <c r="D122" s="124">
        <v>1.0</v>
      </c>
      <c r="E122" s="124">
        <v>2.0</v>
      </c>
      <c r="F122" s="124">
        <v>2.0</v>
      </c>
      <c r="G122" s="124">
        <v>1.0</v>
      </c>
      <c r="H122" s="125">
        <v>252.0</v>
      </c>
    </row>
    <row r="123" ht="15.75" customHeight="1">
      <c r="B123" s="123" t="s">
        <v>100</v>
      </c>
      <c r="C123" s="124">
        <v>2.0</v>
      </c>
      <c r="D123" s="124">
        <v>1.0</v>
      </c>
      <c r="E123" s="124">
        <v>5.0</v>
      </c>
      <c r="F123" s="124">
        <v>5.0</v>
      </c>
      <c r="G123" s="124">
        <v>1.0</v>
      </c>
      <c r="H123" s="125">
        <v>133.0</v>
      </c>
    </row>
    <row r="124" ht="15.75" customHeight="1">
      <c r="B124" s="123" t="s">
        <v>100</v>
      </c>
      <c r="C124" s="124">
        <v>2.0</v>
      </c>
      <c r="D124" s="124">
        <v>1.0</v>
      </c>
      <c r="E124" s="124">
        <v>9.0</v>
      </c>
      <c r="F124" s="124">
        <v>3.0</v>
      </c>
      <c r="G124" s="124">
        <v>1.0</v>
      </c>
      <c r="H124" s="125">
        <v>93.0</v>
      </c>
    </row>
    <row r="125" ht="15.75" customHeight="1">
      <c r="B125" s="123" t="s">
        <v>100</v>
      </c>
      <c r="C125" s="124">
        <v>2.0</v>
      </c>
      <c r="D125" s="124">
        <v>0.0</v>
      </c>
      <c r="E125" s="124">
        <v>3.0</v>
      </c>
      <c r="F125" s="124">
        <v>3.0</v>
      </c>
      <c r="G125" s="124">
        <v>0.0</v>
      </c>
      <c r="H125" s="125">
        <v>45.0</v>
      </c>
    </row>
    <row r="126" ht="15.75" customHeight="1">
      <c r="B126" s="123" t="s">
        <v>100</v>
      </c>
      <c r="C126" s="124">
        <v>2.0</v>
      </c>
      <c r="D126" s="124">
        <v>1.0</v>
      </c>
      <c r="E126" s="124">
        <v>7.0</v>
      </c>
      <c r="F126" s="124">
        <v>5.0</v>
      </c>
      <c r="G126" s="124">
        <v>1.0</v>
      </c>
      <c r="H126" s="125">
        <v>212.0</v>
      </c>
    </row>
    <row r="127" ht="15.75" customHeight="1">
      <c r="B127" s="123" t="s">
        <v>100</v>
      </c>
      <c r="C127" s="124">
        <v>2.0</v>
      </c>
      <c r="D127" s="124">
        <v>1.0</v>
      </c>
      <c r="E127" s="124">
        <v>2.0</v>
      </c>
      <c r="F127" s="124">
        <v>1.0</v>
      </c>
      <c r="G127" s="124">
        <v>1.0</v>
      </c>
      <c r="H127" s="125">
        <v>286.0</v>
      </c>
    </row>
    <row r="128" ht="15.75" customHeight="1">
      <c r="B128" s="123" t="s">
        <v>100</v>
      </c>
      <c r="C128" s="124">
        <v>2.0</v>
      </c>
      <c r="D128" s="124">
        <v>1.0</v>
      </c>
      <c r="E128" s="124">
        <v>4.0</v>
      </c>
      <c r="F128" s="124">
        <v>2.0</v>
      </c>
      <c r="G128" s="124">
        <v>1.0</v>
      </c>
      <c r="H128" s="125">
        <v>146.0</v>
      </c>
    </row>
    <row r="129" ht="15.75" customHeight="1">
      <c r="B129" s="123" t="s">
        <v>100</v>
      </c>
      <c r="C129" s="124">
        <v>2.0</v>
      </c>
      <c r="D129" s="124">
        <v>1.0</v>
      </c>
      <c r="E129" s="124">
        <v>7.0</v>
      </c>
      <c r="F129" s="124">
        <v>5.0</v>
      </c>
      <c r="G129" s="124">
        <v>1.0</v>
      </c>
      <c r="H129" s="125">
        <v>39.0</v>
      </c>
    </row>
    <row r="130" ht="15.75" customHeight="1">
      <c r="B130" s="123" t="s">
        <v>100</v>
      </c>
      <c r="C130" s="124">
        <v>2.0</v>
      </c>
      <c r="D130" s="124">
        <v>0.0</v>
      </c>
      <c r="E130" s="124">
        <v>3.0</v>
      </c>
      <c r="F130" s="124">
        <v>5.0</v>
      </c>
      <c r="G130" s="124">
        <v>1.0</v>
      </c>
      <c r="H130" s="125">
        <v>900.0</v>
      </c>
    </row>
    <row r="131" ht="15.75" customHeight="1">
      <c r="B131" s="123" t="s">
        <v>100</v>
      </c>
      <c r="C131" s="124">
        <v>2.0</v>
      </c>
      <c r="D131" s="124">
        <v>1.0</v>
      </c>
      <c r="E131" s="124">
        <v>1.0</v>
      </c>
      <c r="F131" s="124">
        <v>2.0</v>
      </c>
      <c r="G131" s="124">
        <v>1.0</v>
      </c>
      <c r="H131" s="125">
        <v>84.0</v>
      </c>
    </row>
    <row r="132" ht="15.75" customHeight="1">
      <c r="B132" s="123" t="s">
        <v>100</v>
      </c>
      <c r="C132" s="124">
        <v>2.0</v>
      </c>
      <c r="D132" s="124">
        <v>1.0</v>
      </c>
      <c r="E132" s="124">
        <v>6.0</v>
      </c>
      <c r="F132" s="124">
        <v>1.0</v>
      </c>
      <c r="G132" s="124">
        <v>1.0</v>
      </c>
      <c r="H132" s="125">
        <v>158.0</v>
      </c>
    </row>
    <row r="133" ht="15.75" customHeight="1">
      <c r="B133" s="123" t="s">
        <v>100</v>
      </c>
      <c r="C133" s="124">
        <v>2.0</v>
      </c>
      <c r="D133" s="124">
        <v>1.0</v>
      </c>
      <c r="E133" s="124">
        <v>1.0</v>
      </c>
      <c r="F133" s="124">
        <v>5.0</v>
      </c>
      <c r="G133" s="124">
        <v>1.0</v>
      </c>
      <c r="H133" s="125">
        <v>112.0</v>
      </c>
    </row>
    <row r="134" ht="15.75" customHeight="1">
      <c r="B134" s="123" t="s">
        <v>100</v>
      </c>
      <c r="C134" s="124">
        <v>2.0</v>
      </c>
      <c r="D134" s="124">
        <v>1.0</v>
      </c>
      <c r="E134" s="124">
        <v>9.0</v>
      </c>
      <c r="F134" s="124">
        <v>4.0</v>
      </c>
      <c r="G134" s="124">
        <v>1.0</v>
      </c>
      <c r="H134" s="125">
        <v>99.0</v>
      </c>
    </row>
    <row r="135" ht="15.75" customHeight="1">
      <c r="B135" s="123" t="s">
        <v>100</v>
      </c>
      <c r="C135" s="124">
        <v>2.0</v>
      </c>
      <c r="D135" s="124">
        <v>1.0</v>
      </c>
      <c r="E135" s="124">
        <v>5.0</v>
      </c>
      <c r="F135" s="124">
        <v>3.0</v>
      </c>
      <c r="G135" s="124">
        <v>1.0</v>
      </c>
      <c r="H135" s="125">
        <v>107.0</v>
      </c>
    </row>
    <row r="136" ht="15.75" customHeight="1">
      <c r="B136" s="123" t="s">
        <v>100</v>
      </c>
      <c r="C136" s="124">
        <v>2.0</v>
      </c>
      <c r="D136" s="124">
        <v>1.0</v>
      </c>
      <c r="E136" s="124">
        <v>8.0</v>
      </c>
      <c r="F136" s="124">
        <v>2.0</v>
      </c>
      <c r="G136" s="124">
        <v>1.0</v>
      </c>
      <c r="H136" s="125">
        <v>81.0</v>
      </c>
    </row>
    <row r="137" ht="15.75" customHeight="1">
      <c r="B137" s="123" t="s">
        <v>100</v>
      </c>
      <c r="C137" s="124">
        <v>2.0</v>
      </c>
      <c r="D137" s="124">
        <v>1.0</v>
      </c>
      <c r="E137" s="124">
        <v>9.0</v>
      </c>
      <c r="F137" s="124">
        <v>2.0</v>
      </c>
      <c r="G137" s="124">
        <v>1.0</v>
      </c>
      <c r="H137" s="125">
        <v>25.0</v>
      </c>
    </row>
    <row r="138" ht="15.75" customHeight="1">
      <c r="B138" s="123" t="s">
        <v>100</v>
      </c>
      <c r="C138" s="124">
        <v>2.0</v>
      </c>
      <c r="D138" s="124">
        <v>1.0</v>
      </c>
      <c r="E138" s="124">
        <v>5.0</v>
      </c>
      <c r="F138" s="124">
        <v>1.0</v>
      </c>
      <c r="G138" s="124">
        <v>1.0</v>
      </c>
      <c r="H138" s="125">
        <v>209.0</v>
      </c>
    </row>
    <row r="139" ht="15.75" customHeight="1">
      <c r="B139" s="123" t="s">
        <v>100</v>
      </c>
      <c r="C139" s="124">
        <v>2.0</v>
      </c>
      <c r="D139" s="124">
        <v>1.0</v>
      </c>
      <c r="E139" s="124">
        <v>2.0</v>
      </c>
      <c r="F139" s="124">
        <v>4.0</v>
      </c>
      <c r="G139" s="124">
        <v>1.0</v>
      </c>
      <c r="H139" s="125">
        <v>73.0</v>
      </c>
    </row>
    <row r="140" ht="15.75" customHeight="1">
      <c r="B140" s="123" t="s">
        <v>100</v>
      </c>
      <c r="C140" s="124">
        <v>2.0</v>
      </c>
      <c r="D140" s="124">
        <v>1.0</v>
      </c>
      <c r="E140" s="124">
        <v>4.0</v>
      </c>
      <c r="F140" s="124">
        <v>3.0</v>
      </c>
      <c r="G140" s="124">
        <v>1.0</v>
      </c>
      <c r="H140" s="125">
        <v>139.0</v>
      </c>
    </row>
    <row r="141" ht="15.75" customHeight="1">
      <c r="B141" s="123" t="s">
        <v>100</v>
      </c>
      <c r="C141" s="124">
        <v>2.0</v>
      </c>
      <c r="D141" s="124">
        <v>1.0</v>
      </c>
      <c r="E141" s="124">
        <v>7.0</v>
      </c>
      <c r="F141" s="124">
        <v>2.0</v>
      </c>
      <c r="G141" s="124">
        <v>1.0</v>
      </c>
      <c r="H141" s="125">
        <v>42.0</v>
      </c>
    </row>
    <row r="142" ht="15.75" customHeight="1">
      <c r="B142" s="123" t="s">
        <v>100</v>
      </c>
      <c r="C142" s="124">
        <v>2.0</v>
      </c>
      <c r="D142" s="124">
        <v>1.0</v>
      </c>
      <c r="E142" s="124">
        <v>2.0</v>
      </c>
      <c r="F142" s="124">
        <v>4.0</v>
      </c>
      <c r="G142" s="124">
        <v>1.0</v>
      </c>
      <c r="H142" s="125">
        <v>17.0</v>
      </c>
    </row>
    <row r="143" ht="15.75" customHeight="1">
      <c r="B143" s="123" t="s">
        <v>100</v>
      </c>
      <c r="C143" s="124">
        <v>2.0</v>
      </c>
      <c r="D143" s="124">
        <v>1.0</v>
      </c>
      <c r="E143" s="124">
        <v>1.0</v>
      </c>
      <c r="F143" s="124">
        <v>5.0</v>
      </c>
      <c r="G143" s="124">
        <v>1.0</v>
      </c>
      <c r="H143" s="125">
        <v>64.0</v>
      </c>
    </row>
    <row r="144" ht="15.75" customHeight="1">
      <c r="B144" s="123" t="s">
        <v>100</v>
      </c>
      <c r="C144" s="124">
        <v>2.0</v>
      </c>
      <c r="D144" s="124">
        <v>1.0</v>
      </c>
      <c r="E144" s="124">
        <v>2.0</v>
      </c>
      <c r="F144" s="124">
        <v>2.0</v>
      </c>
      <c r="G144" s="124">
        <v>1.0</v>
      </c>
      <c r="H144" s="125">
        <v>88.0</v>
      </c>
    </row>
    <row r="145" ht="15.75" customHeight="1">
      <c r="B145" s="123" t="s">
        <v>100</v>
      </c>
      <c r="C145" s="124">
        <v>2.0</v>
      </c>
      <c r="D145" s="124">
        <v>1.0</v>
      </c>
      <c r="E145" s="124">
        <v>4.0</v>
      </c>
      <c r="F145" s="124">
        <v>2.0</v>
      </c>
      <c r="G145" s="124">
        <v>1.0</v>
      </c>
      <c r="H145" s="125">
        <v>69.0</v>
      </c>
    </row>
    <row r="146" ht="15.75" customHeight="1">
      <c r="B146" s="123" t="s">
        <v>100</v>
      </c>
      <c r="C146" s="124">
        <v>2.0</v>
      </c>
      <c r="D146" s="124">
        <v>0.0</v>
      </c>
      <c r="E146" s="124">
        <v>3.0</v>
      </c>
      <c r="F146" s="124">
        <v>1.0</v>
      </c>
      <c r="G146" s="124">
        <v>1.0</v>
      </c>
      <c r="H146" s="125">
        <v>900.0</v>
      </c>
    </row>
    <row r="147" ht="15.75" customHeight="1">
      <c r="B147" s="123" t="s">
        <v>100</v>
      </c>
      <c r="C147" s="124">
        <v>2.0</v>
      </c>
      <c r="D147" s="124">
        <v>1.0</v>
      </c>
      <c r="E147" s="124">
        <v>6.0</v>
      </c>
      <c r="F147" s="124">
        <v>2.0</v>
      </c>
      <c r="G147" s="124">
        <v>1.0</v>
      </c>
      <c r="H147" s="125">
        <v>93.0</v>
      </c>
    </row>
    <row r="148" ht="15.75" customHeight="1">
      <c r="B148" s="123" t="s">
        <v>100</v>
      </c>
      <c r="C148" s="124">
        <v>2.0</v>
      </c>
      <c r="D148" s="124">
        <v>1.0</v>
      </c>
      <c r="E148" s="124">
        <v>1.0</v>
      </c>
      <c r="F148" s="124">
        <v>1.0</v>
      </c>
      <c r="G148" s="124">
        <v>1.0</v>
      </c>
      <c r="H148" s="125">
        <v>62.0</v>
      </c>
    </row>
    <row r="149" ht="15.75" customHeight="1">
      <c r="B149" s="123" t="s">
        <v>100</v>
      </c>
      <c r="C149" s="124">
        <v>2.0</v>
      </c>
      <c r="D149" s="124">
        <v>1.0</v>
      </c>
      <c r="E149" s="124">
        <v>9.0</v>
      </c>
      <c r="F149" s="124">
        <v>4.0</v>
      </c>
      <c r="G149" s="124">
        <v>1.0</v>
      </c>
      <c r="H149" s="125">
        <v>130.0</v>
      </c>
    </row>
    <row r="150" ht="15.75" customHeight="1">
      <c r="B150" s="123" t="s">
        <v>100</v>
      </c>
      <c r="C150" s="124">
        <v>2.0</v>
      </c>
      <c r="D150" s="124">
        <v>1.0</v>
      </c>
      <c r="E150" s="124">
        <v>2.0</v>
      </c>
      <c r="F150" s="124">
        <v>5.0</v>
      </c>
      <c r="G150" s="124">
        <v>1.0</v>
      </c>
      <c r="H150" s="125">
        <v>134.0</v>
      </c>
    </row>
    <row r="151" ht="15.75" customHeight="1">
      <c r="B151" s="123" t="s">
        <v>100</v>
      </c>
      <c r="C151" s="124">
        <v>2.0</v>
      </c>
      <c r="D151" s="124">
        <v>1.0</v>
      </c>
      <c r="E151" s="124">
        <v>6.0</v>
      </c>
      <c r="F151" s="124">
        <v>5.0</v>
      </c>
      <c r="G151" s="124">
        <v>1.0</v>
      </c>
      <c r="H151" s="125">
        <v>89.0</v>
      </c>
    </row>
    <row r="152" ht="15.75" customHeight="1">
      <c r="B152" s="123" t="s">
        <v>100</v>
      </c>
      <c r="C152" s="124">
        <v>2.0</v>
      </c>
      <c r="D152" s="124">
        <v>1.0</v>
      </c>
      <c r="E152" s="124">
        <v>5.0</v>
      </c>
      <c r="F152" s="124">
        <v>2.0</v>
      </c>
      <c r="G152" s="124">
        <v>1.0</v>
      </c>
      <c r="H152" s="125">
        <v>23.0</v>
      </c>
    </row>
    <row r="153" ht="15.75" customHeight="1">
      <c r="B153" s="123" t="s">
        <v>100</v>
      </c>
      <c r="C153" s="124">
        <v>2.0</v>
      </c>
      <c r="D153" s="124">
        <v>1.0</v>
      </c>
      <c r="E153" s="124">
        <v>6.0</v>
      </c>
      <c r="F153" s="124">
        <v>4.0</v>
      </c>
      <c r="G153" s="124">
        <v>1.0</v>
      </c>
      <c r="H153" s="125">
        <v>61.0</v>
      </c>
    </row>
    <row r="154" ht="15.75" customHeight="1">
      <c r="B154" s="123" t="s">
        <v>100</v>
      </c>
      <c r="C154" s="124">
        <v>2.0</v>
      </c>
      <c r="D154" s="124">
        <v>1.0</v>
      </c>
      <c r="E154" s="124">
        <v>2.0</v>
      </c>
      <c r="F154" s="124">
        <v>2.0</v>
      </c>
      <c r="G154" s="124">
        <v>1.0</v>
      </c>
      <c r="H154" s="125">
        <v>73.0</v>
      </c>
    </row>
    <row r="155" ht="15.75" customHeight="1">
      <c r="B155" s="123" t="s">
        <v>100</v>
      </c>
      <c r="C155" s="124">
        <v>2.0</v>
      </c>
      <c r="D155" s="124">
        <v>1.0</v>
      </c>
      <c r="E155" s="124">
        <v>8.0</v>
      </c>
      <c r="F155" s="124">
        <v>1.0</v>
      </c>
      <c r="G155" s="124">
        <v>1.0</v>
      </c>
      <c r="H155" s="125">
        <v>24.0</v>
      </c>
    </row>
    <row r="156" ht="15.75" customHeight="1">
      <c r="B156" s="123" t="s">
        <v>100</v>
      </c>
      <c r="C156" s="124">
        <v>2.0</v>
      </c>
      <c r="D156" s="124">
        <v>0.0</v>
      </c>
      <c r="E156" s="124">
        <v>3.0</v>
      </c>
      <c r="F156" s="124">
        <v>4.0</v>
      </c>
      <c r="G156" s="124">
        <v>0.0</v>
      </c>
      <c r="H156" s="125">
        <v>44.0</v>
      </c>
    </row>
    <row r="157" ht="15.75" customHeight="1">
      <c r="B157" s="123" t="s">
        <v>100</v>
      </c>
      <c r="C157" s="124">
        <v>2.0</v>
      </c>
      <c r="D157" s="124">
        <v>1.0</v>
      </c>
      <c r="E157" s="124">
        <v>4.0</v>
      </c>
      <c r="F157" s="124">
        <v>3.0</v>
      </c>
      <c r="G157" s="124">
        <v>1.0</v>
      </c>
      <c r="H157" s="125">
        <v>46.0</v>
      </c>
    </row>
    <row r="158" ht="15.75" customHeight="1">
      <c r="B158" s="123" t="s">
        <v>100</v>
      </c>
      <c r="C158" s="124">
        <v>2.0</v>
      </c>
      <c r="D158" s="124">
        <v>1.0</v>
      </c>
      <c r="E158" s="124">
        <v>1.0</v>
      </c>
      <c r="F158" s="124">
        <v>4.0</v>
      </c>
      <c r="G158" s="124">
        <v>1.0</v>
      </c>
      <c r="H158" s="125">
        <v>31.0</v>
      </c>
    </row>
    <row r="159" ht="15.75" customHeight="1">
      <c r="B159" s="123" t="s">
        <v>100</v>
      </c>
      <c r="C159" s="124">
        <v>2.0</v>
      </c>
      <c r="D159" s="124">
        <v>1.0</v>
      </c>
      <c r="E159" s="124">
        <v>5.0</v>
      </c>
      <c r="F159" s="124">
        <v>2.0</v>
      </c>
      <c r="G159" s="124">
        <v>1.0</v>
      </c>
      <c r="H159" s="125">
        <v>56.0</v>
      </c>
    </row>
    <row r="160" ht="15.75" customHeight="1">
      <c r="B160" s="123" t="s">
        <v>100</v>
      </c>
      <c r="C160" s="124">
        <v>2.0</v>
      </c>
      <c r="D160" s="124">
        <v>1.0</v>
      </c>
      <c r="E160" s="124">
        <v>4.0</v>
      </c>
      <c r="F160" s="124">
        <v>3.0</v>
      </c>
      <c r="G160" s="124">
        <v>1.0</v>
      </c>
      <c r="H160" s="125">
        <v>115.0</v>
      </c>
    </row>
    <row r="161" ht="15.75" customHeight="1">
      <c r="B161" s="123" t="s">
        <v>100</v>
      </c>
      <c r="C161" s="124">
        <v>2.0</v>
      </c>
      <c r="D161" s="124">
        <v>0.0</v>
      </c>
      <c r="E161" s="124">
        <v>3.0</v>
      </c>
      <c r="F161" s="124">
        <v>1.0</v>
      </c>
      <c r="G161" s="124">
        <v>1.0</v>
      </c>
      <c r="H161" s="125">
        <v>900.0</v>
      </c>
    </row>
    <row r="162" ht="15.75" customHeight="1">
      <c r="B162" s="123" t="s">
        <v>100</v>
      </c>
      <c r="C162" s="124">
        <v>2.0</v>
      </c>
      <c r="D162" s="124">
        <v>1.0</v>
      </c>
      <c r="E162" s="124">
        <v>8.0</v>
      </c>
      <c r="F162" s="124">
        <v>4.0</v>
      </c>
      <c r="G162" s="124">
        <v>1.0</v>
      </c>
      <c r="H162" s="125">
        <v>63.0</v>
      </c>
    </row>
    <row r="163" ht="15.75" customHeight="1">
      <c r="B163" s="123" t="s">
        <v>100</v>
      </c>
      <c r="C163" s="124">
        <v>2.0</v>
      </c>
      <c r="D163" s="124">
        <v>0.0</v>
      </c>
      <c r="E163" s="124">
        <v>3.0</v>
      </c>
      <c r="F163" s="124">
        <v>3.0</v>
      </c>
      <c r="G163" s="124">
        <v>0.0</v>
      </c>
      <c r="H163" s="125">
        <v>67.0</v>
      </c>
    </row>
    <row r="164" ht="15.75" customHeight="1">
      <c r="B164" s="123" t="s">
        <v>100</v>
      </c>
      <c r="C164" s="124">
        <v>2.0</v>
      </c>
      <c r="D164" s="124">
        <v>1.0</v>
      </c>
      <c r="E164" s="124">
        <v>8.0</v>
      </c>
      <c r="F164" s="124">
        <v>3.0</v>
      </c>
      <c r="G164" s="124">
        <v>1.0</v>
      </c>
      <c r="H164" s="125">
        <v>115.0</v>
      </c>
    </row>
    <row r="165" ht="15.75" customHeight="1">
      <c r="B165" s="123" t="s">
        <v>100</v>
      </c>
      <c r="C165" s="124">
        <v>2.0</v>
      </c>
      <c r="D165" s="124">
        <v>0.0</v>
      </c>
      <c r="E165" s="124">
        <v>3.0</v>
      </c>
      <c r="F165" s="124">
        <v>3.0</v>
      </c>
      <c r="G165" s="124">
        <v>0.0</v>
      </c>
      <c r="H165" s="125">
        <v>46.0</v>
      </c>
    </row>
    <row r="166" ht="15.75" customHeight="1">
      <c r="B166" s="123" t="s">
        <v>100</v>
      </c>
      <c r="C166" s="124">
        <v>2.0</v>
      </c>
      <c r="D166" s="124">
        <v>1.0</v>
      </c>
      <c r="E166" s="124">
        <v>1.0</v>
      </c>
      <c r="F166" s="124">
        <v>3.0</v>
      </c>
      <c r="G166" s="124">
        <v>1.0</v>
      </c>
      <c r="H166" s="125">
        <v>171.0</v>
      </c>
    </row>
    <row r="167" ht="15.75" customHeight="1">
      <c r="B167" s="123" t="s">
        <v>100</v>
      </c>
      <c r="C167" s="124">
        <v>2.0</v>
      </c>
      <c r="D167" s="124">
        <v>1.0</v>
      </c>
      <c r="E167" s="124">
        <v>5.0</v>
      </c>
      <c r="F167" s="124">
        <v>3.0</v>
      </c>
      <c r="G167" s="124">
        <v>1.0</v>
      </c>
      <c r="H167" s="125">
        <v>170.0</v>
      </c>
    </row>
    <row r="168" ht="15.75" customHeight="1">
      <c r="B168" s="123" t="s">
        <v>100</v>
      </c>
      <c r="C168" s="124">
        <v>2.0</v>
      </c>
      <c r="D168" s="124">
        <v>1.0</v>
      </c>
      <c r="E168" s="124">
        <v>4.0</v>
      </c>
      <c r="F168" s="124">
        <v>4.0</v>
      </c>
      <c r="G168" s="124">
        <v>1.0</v>
      </c>
      <c r="H168" s="125">
        <v>180.0</v>
      </c>
    </row>
    <row r="169" ht="15.75" customHeight="1">
      <c r="B169" s="123" t="s">
        <v>100</v>
      </c>
      <c r="C169" s="124">
        <v>2.0</v>
      </c>
      <c r="D169" s="124">
        <v>1.0</v>
      </c>
      <c r="E169" s="124">
        <v>1.0</v>
      </c>
      <c r="F169" s="124">
        <v>5.0</v>
      </c>
      <c r="G169" s="124">
        <v>1.0</v>
      </c>
      <c r="H169" s="125">
        <v>166.0</v>
      </c>
    </row>
    <row r="170" ht="15.75" customHeight="1">
      <c r="B170" s="123" t="s">
        <v>100</v>
      </c>
      <c r="C170" s="124">
        <v>2.0</v>
      </c>
      <c r="D170" s="124">
        <v>1.0</v>
      </c>
      <c r="E170" s="124">
        <v>9.0</v>
      </c>
      <c r="F170" s="124">
        <v>2.0</v>
      </c>
      <c r="G170" s="124">
        <v>1.0</v>
      </c>
      <c r="H170" s="125">
        <v>58.0</v>
      </c>
    </row>
    <row r="171" ht="15.75" customHeight="1">
      <c r="B171" s="123" t="s">
        <v>100</v>
      </c>
      <c r="C171" s="124">
        <v>2.0</v>
      </c>
      <c r="D171" s="124">
        <v>1.0</v>
      </c>
      <c r="E171" s="124">
        <v>2.0</v>
      </c>
      <c r="F171" s="124">
        <v>3.0</v>
      </c>
      <c r="G171" s="124">
        <v>1.0</v>
      </c>
      <c r="H171" s="125">
        <v>85.0</v>
      </c>
    </row>
    <row r="172" ht="15.75" customHeight="1">
      <c r="B172" s="123" t="s">
        <v>100</v>
      </c>
      <c r="C172" s="124">
        <v>2.0</v>
      </c>
      <c r="D172" s="124">
        <v>1.0</v>
      </c>
      <c r="E172" s="124">
        <v>1.0</v>
      </c>
      <c r="F172" s="124">
        <v>3.0</v>
      </c>
      <c r="G172" s="124">
        <v>1.0</v>
      </c>
      <c r="H172" s="125">
        <v>48.0</v>
      </c>
    </row>
    <row r="173" ht="15.75" customHeight="1">
      <c r="B173" s="123" t="s">
        <v>100</v>
      </c>
      <c r="C173" s="124">
        <v>2.0</v>
      </c>
      <c r="D173" s="124">
        <v>1.0</v>
      </c>
      <c r="E173" s="124">
        <v>4.0</v>
      </c>
      <c r="F173" s="124">
        <v>1.0</v>
      </c>
      <c r="G173" s="124">
        <v>1.0</v>
      </c>
      <c r="H173" s="125">
        <v>270.0</v>
      </c>
    </row>
    <row r="174" ht="15.75" customHeight="1">
      <c r="B174" s="123" t="s">
        <v>100</v>
      </c>
      <c r="C174" s="124">
        <v>2.0</v>
      </c>
      <c r="D174" s="124">
        <v>1.0</v>
      </c>
      <c r="E174" s="124">
        <v>9.0</v>
      </c>
      <c r="F174" s="124">
        <v>2.0</v>
      </c>
      <c r="G174" s="124">
        <v>1.0</v>
      </c>
      <c r="H174" s="125">
        <v>156.0</v>
      </c>
    </row>
    <row r="175" ht="15.75" customHeight="1">
      <c r="B175" s="123" t="s">
        <v>100</v>
      </c>
      <c r="C175" s="124">
        <v>2.0</v>
      </c>
      <c r="D175" s="124">
        <v>1.0</v>
      </c>
      <c r="E175" s="124">
        <v>2.0</v>
      </c>
      <c r="F175" s="124">
        <v>2.0</v>
      </c>
      <c r="G175" s="124">
        <v>1.0</v>
      </c>
      <c r="H175" s="125">
        <v>92.0</v>
      </c>
    </row>
    <row r="176" ht="15.75" customHeight="1">
      <c r="B176" s="123" t="s">
        <v>100</v>
      </c>
      <c r="C176" s="124">
        <v>2.0</v>
      </c>
      <c r="D176" s="124">
        <v>1.0</v>
      </c>
      <c r="E176" s="124">
        <v>5.0</v>
      </c>
      <c r="F176" s="124">
        <v>5.0</v>
      </c>
      <c r="G176" s="124">
        <v>1.0</v>
      </c>
      <c r="H176" s="125">
        <v>263.0</v>
      </c>
    </row>
    <row r="177" ht="15.75" customHeight="1">
      <c r="B177" s="123" t="s">
        <v>100</v>
      </c>
      <c r="C177" s="124">
        <v>2.0</v>
      </c>
      <c r="D177" s="124">
        <v>1.0</v>
      </c>
      <c r="E177" s="124">
        <v>4.0</v>
      </c>
      <c r="F177" s="124">
        <v>3.0</v>
      </c>
      <c r="G177" s="124">
        <v>1.0</v>
      </c>
      <c r="H177" s="125">
        <v>345.0</v>
      </c>
    </row>
    <row r="178" ht="15.75" customHeight="1">
      <c r="B178" s="123" t="s">
        <v>100</v>
      </c>
      <c r="C178" s="124">
        <v>2.0</v>
      </c>
      <c r="D178" s="124">
        <v>1.0</v>
      </c>
      <c r="E178" s="124">
        <v>6.0</v>
      </c>
      <c r="F178" s="124">
        <v>4.0</v>
      </c>
      <c r="G178" s="124">
        <v>1.0</v>
      </c>
      <c r="H178" s="125">
        <v>66.0</v>
      </c>
    </row>
    <row r="179" ht="15.75" customHeight="1">
      <c r="B179" s="123" t="s">
        <v>100</v>
      </c>
      <c r="C179" s="124">
        <v>2.0</v>
      </c>
      <c r="D179" s="124">
        <v>0.0</v>
      </c>
      <c r="E179" s="124">
        <v>3.0</v>
      </c>
      <c r="F179" s="124">
        <v>2.0</v>
      </c>
      <c r="G179" s="124">
        <v>0.0</v>
      </c>
      <c r="H179" s="125">
        <v>36.0</v>
      </c>
    </row>
    <row r="180" ht="15.75" customHeight="1">
      <c r="B180" s="123" t="s">
        <v>100</v>
      </c>
      <c r="C180" s="124">
        <v>2.0</v>
      </c>
      <c r="D180" s="124">
        <v>1.0</v>
      </c>
      <c r="E180" s="124">
        <v>1.0</v>
      </c>
      <c r="F180" s="124">
        <v>4.0</v>
      </c>
      <c r="G180" s="124">
        <v>1.0</v>
      </c>
      <c r="H180" s="125">
        <v>267.0</v>
      </c>
    </row>
    <row r="181" ht="15.75" customHeight="1">
      <c r="B181" s="123" t="s">
        <v>100</v>
      </c>
      <c r="C181" s="124">
        <v>2.0</v>
      </c>
      <c r="D181" s="124">
        <v>1.0</v>
      </c>
      <c r="E181" s="124">
        <v>4.0</v>
      </c>
      <c r="F181" s="124">
        <v>5.0</v>
      </c>
      <c r="G181" s="124">
        <v>1.0</v>
      </c>
      <c r="H181" s="125">
        <v>169.0</v>
      </c>
    </row>
    <row r="182" ht="15.75" customHeight="1">
      <c r="B182" s="123" t="s">
        <v>100</v>
      </c>
      <c r="C182" s="124">
        <v>2.0</v>
      </c>
      <c r="D182" s="124">
        <v>0.0</v>
      </c>
      <c r="E182" s="124">
        <v>3.0</v>
      </c>
      <c r="F182" s="124">
        <v>2.0</v>
      </c>
      <c r="G182" s="124">
        <v>1.0</v>
      </c>
      <c r="H182" s="125">
        <v>900.0</v>
      </c>
    </row>
    <row r="183" ht="15.75" customHeight="1">
      <c r="B183" s="123" t="s">
        <v>100</v>
      </c>
      <c r="C183" s="124">
        <v>2.0</v>
      </c>
      <c r="D183" s="124">
        <v>1.0</v>
      </c>
      <c r="E183" s="124">
        <v>7.0</v>
      </c>
      <c r="F183" s="124">
        <v>5.0</v>
      </c>
      <c r="G183" s="124">
        <v>1.0</v>
      </c>
      <c r="H183" s="125">
        <v>90.0</v>
      </c>
    </row>
    <row r="184" ht="15.75" customHeight="1">
      <c r="B184" s="123" t="s">
        <v>100</v>
      </c>
      <c r="C184" s="124">
        <v>2.0</v>
      </c>
      <c r="D184" s="124">
        <v>1.0</v>
      </c>
      <c r="E184" s="124">
        <v>5.0</v>
      </c>
      <c r="F184" s="124">
        <v>2.0</v>
      </c>
      <c r="G184" s="124">
        <v>1.0</v>
      </c>
      <c r="H184" s="125">
        <v>144.0</v>
      </c>
    </row>
    <row r="185" ht="15.75" customHeight="1">
      <c r="B185" s="123" t="s">
        <v>100</v>
      </c>
      <c r="C185" s="124">
        <v>2.0</v>
      </c>
      <c r="D185" s="124">
        <v>1.0</v>
      </c>
      <c r="E185" s="124">
        <v>6.0</v>
      </c>
      <c r="F185" s="124">
        <v>1.0</v>
      </c>
      <c r="G185" s="124">
        <v>1.0</v>
      </c>
      <c r="H185" s="125">
        <v>107.0</v>
      </c>
    </row>
    <row r="186" ht="15.75" customHeight="1">
      <c r="B186" s="123" t="s">
        <v>100</v>
      </c>
      <c r="C186" s="124">
        <v>2.0</v>
      </c>
      <c r="D186" s="124">
        <v>1.0</v>
      </c>
      <c r="E186" s="124">
        <v>9.0</v>
      </c>
      <c r="F186" s="124">
        <v>1.0</v>
      </c>
      <c r="G186" s="124">
        <v>1.0</v>
      </c>
      <c r="H186" s="125">
        <v>131.0</v>
      </c>
    </row>
    <row r="187" ht="15.75" customHeight="1">
      <c r="B187" s="123" t="s">
        <v>100</v>
      </c>
      <c r="C187" s="124">
        <v>2.0</v>
      </c>
      <c r="D187" s="124">
        <v>0.0</v>
      </c>
      <c r="E187" s="124">
        <v>3.0</v>
      </c>
      <c r="F187" s="124">
        <v>1.0</v>
      </c>
      <c r="G187" s="124">
        <v>1.0</v>
      </c>
      <c r="H187" s="125">
        <v>900.0</v>
      </c>
    </row>
    <row r="188" ht="15.75" customHeight="1">
      <c r="B188" s="123" t="s">
        <v>100</v>
      </c>
      <c r="C188" s="124">
        <v>2.0</v>
      </c>
      <c r="D188" s="124">
        <v>1.0</v>
      </c>
      <c r="E188" s="124">
        <v>2.0</v>
      </c>
      <c r="F188" s="124">
        <v>4.0</v>
      </c>
      <c r="G188" s="124">
        <v>1.0</v>
      </c>
      <c r="H188" s="125">
        <v>240.0</v>
      </c>
    </row>
    <row r="189" ht="15.75" customHeight="1">
      <c r="B189" s="123" t="s">
        <v>100</v>
      </c>
      <c r="C189" s="124">
        <v>2.0</v>
      </c>
      <c r="D189" s="124">
        <v>0.0</v>
      </c>
      <c r="E189" s="124">
        <v>3.0</v>
      </c>
      <c r="F189" s="124">
        <v>5.0</v>
      </c>
      <c r="G189" s="124">
        <v>1.0</v>
      </c>
      <c r="H189" s="125">
        <v>900.0</v>
      </c>
    </row>
    <row r="190" ht="15.75" customHeight="1">
      <c r="B190" s="123" t="s">
        <v>100</v>
      </c>
      <c r="C190" s="124">
        <v>2.0</v>
      </c>
      <c r="D190" s="124">
        <v>1.0</v>
      </c>
      <c r="E190" s="124">
        <v>4.0</v>
      </c>
      <c r="F190" s="124">
        <v>4.0</v>
      </c>
      <c r="G190" s="124">
        <v>1.0</v>
      </c>
      <c r="H190" s="125">
        <v>161.0</v>
      </c>
    </row>
    <row r="191" ht="15.75" customHeight="1">
      <c r="B191" s="123" t="s">
        <v>100</v>
      </c>
      <c r="C191" s="124">
        <v>2.0</v>
      </c>
      <c r="D191" s="124">
        <v>0.0</v>
      </c>
      <c r="E191" s="124">
        <v>3.0</v>
      </c>
      <c r="F191" s="124">
        <v>3.0</v>
      </c>
      <c r="G191" s="124">
        <v>1.0</v>
      </c>
      <c r="H191" s="125">
        <v>900.0</v>
      </c>
    </row>
    <row r="192" ht="15.75" customHeight="1">
      <c r="B192" s="123" t="s">
        <v>100</v>
      </c>
      <c r="C192" s="124">
        <v>2.0</v>
      </c>
      <c r="D192" s="124">
        <v>1.0</v>
      </c>
      <c r="E192" s="124">
        <v>6.0</v>
      </c>
      <c r="F192" s="124">
        <v>4.0</v>
      </c>
      <c r="G192" s="124">
        <v>1.0</v>
      </c>
      <c r="H192" s="125">
        <v>127.0</v>
      </c>
    </row>
    <row r="193" ht="15.75" customHeight="1">
      <c r="B193" s="123" t="s">
        <v>100</v>
      </c>
      <c r="C193" s="124">
        <v>2.0</v>
      </c>
      <c r="D193" s="124">
        <v>1.0</v>
      </c>
      <c r="E193" s="124">
        <v>2.0</v>
      </c>
      <c r="F193" s="124">
        <v>3.0</v>
      </c>
      <c r="G193" s="124">
        <v>1.0</v>
      </c>
      <c r="H193" s="125">
        <v>131.0</v>
      </c>
    </row>
    <row r="194" ht="15.75" customHeight="1">
      <c r="B194" s="123" t="s">
        <v>100</v>
      </c>
      <c r="C194" s="124">
        <v>2.0</v>
      </c>
      <c r="D194" s="124">
        <v>1.0</v>
      </c>
      <c r="E194" s="124">
        <v>7.0</v>
      </c>
      <c r="F194" s="124">
        <v>5.0</v>
      </c>
      <c r="G194" s="124">
        <v>1.0</v>
      </c>
      <c r="H194" s="125">
        <v>96.0</v>
      </c>
    </row>
    <row r="195" ht="15.75" customHeight="1">
      <c r="B195" s="123" t="s">
        <v>100</v>
      </c>
      <c r="C195" s="124">
        <v>2.0</v>
      </c>
      <c r="D195" s="124">
        <v>1.0</v>
      </c>
      <c r="E195" s="124">
        <v>1.0</v>
      </c>
      <c r="F195" s="124">
        <v>1.0</v>
      </c>
      <c r="G195" s="124">
        <v>1.0</v>
      </c>
      <c r="H195" s="125">
        <v>136.0</v>
      </c>
    </row>
    <row r="196" ht="15.75" customHeight="1">
      <c r="B196" s="123" t="s">
        <v>100</v>
      </c>
      <c r="C196" s="124">
        <v>2.0</v>
      </c>
      <c r="D196" s="124">
        <v>1.0</v>
      </c>
      <c r="E196" s="124">
        <v>7.0</v>
      </c>
      <c r="F196" s="124">
        <v>3.0</v>
      </c>
      <c r="G196" s="124">
        <v>1.0</v>
      </c>
      <c r="H196" s="125">
        <v>135.0</v>
      </c>
    </row>
    <row r="197" ht="15.75" customHeight="1">
      <c r="B197" s="123" t="s">
        <v>100</v>
      </c>
      <c r="C197" s="124">
        <v>2.0</v>
      </c>
      <c r="D197" s="124">
        <v>1.0</v>
      </c>
      <c r="E197" s="124">
        <v>2.0</v>
      </c>
      <c r="F197" s="124">
        <v>1.0</v>
      </c>
      <c r="G197" s="124">
        <v>1.0</v>
      </c>
      <c r="H197" s="125">
        <v>252.0</v>
      </c>
    </row>
    <row r="198" ht="15.75" customHeight="1">
      <c r="B198" s="123" t="s">
        <v>100</v>
      </c>
      <c r="C198" s="124">
        <v>2.0</v>
      </c>
      <c r="D198" s="124">
        <v>0.0</v>
      </c>
      <c r="E198" s="124">
        <v>3.0</v>
      </c>
      <c r="F198" s="124">
        <v>1.0</v>
      </c>
      <c r="G198" s="124">
        <v>1.0</v>
      </c>
      <c r="H198" s="125">
        <v>900.0</v>
      </c>
    </row>
    <row r="199" ht="15.75" customHeight="1">
      <c r="B199" s="123" t="s">
        <v>100</v>
      </c>
      <c r="C199" s="124">
        <v>2.0</v>
      </c>
      <c r="D199" s="124">
        <v>1.0</v>
      </c>
      <c r="E199" s="124">
        <v>1.0</v>
      </c>
      <c r="F199" s="124">
        <v>5.0</v>
      </c>
      <c r="G199" s="124">
        <v>1.0</v>
      </c>
      <c r="H199" s="125">
        <v>134.0</v>
      </c>
    </row>
    <row r="200" ht="15.75" customHeight="1">
      <c r="B200" s="123" t="s">
        <v>100</v>
      </c>
      <c r="C200" s="124">
        <v>2.0</v>
      </c>
      <c r="D200" s="124">
        <v>1.0</v>
      </c>
      <c r="E200" s="124">
        <v>4.0</v>
      </c>
      <c r="F200" s="124">
        <v>5.0</v>
      </c>
      <c r="G200" s="124">
        <v>1.0</v>
      </c>
      <c r="H200" s="125">
        <v>113.0</v>
      </c>
    </row>
    <row r="201" ht="15.75" customHeight="1">
      <c r="B201" s="123" t="s">
        <v>100</v>
      </c>
      <c r="C201" s="124">
        <v>2.0</v>
      </c>
      <c r="D201" s="124">
        <v>1.0</v>
      </c>
      <c r="E201" s="124">
        <v>2.0</v>
      </c>
      <c r="F201" s="124">
        <v>4.0</v>
      </c>
      <c r="G201" s="124">
        <v>1.0</v>
      </c>
      <c r="H201" s="125">
        <v>185.0</v>
      </c>
    </row>
    <row r="202" ht="15.75" customHeight="1">
      <c r="B202" s="123" t="s">
        <v>100</v>
      </c>
      <c r="C202" s="124">
        <v>2.0</v>
      </c>
      <c r="D202" s="124">
        <v>1.0</v>
      </c>
      <c r="E202" s="124">
        <v>4.0</v>
      </c>
      <c r="F202" s="124">
        <v>1.0</v>
      </c>
      <c r="G202" s="124">
        <v>1.0</v>
      </c>
      <c r="H202" s="125">
        <v>126.0</v>
      </c>
    </row>
    <row r="203" ht="15.75" customHeight="1">
      <c r="B203" s="123" t="s">
        <v>100</v>
      </c>
      <c r="C203" s="124">
        <v>2.0</v>
      </c>
      <c r="D203" s="124">
        <v>1.0</v>
      </c>
      <c r="E203" s="124">
        <v>8.0</v>
      </c>
      <c r="F203" s="124">
        <v>4.0</v>
      </c>
      <c r="G203" s="124">
        <v>1.0</v>
      </c>
      <c r="H203" s="125">
        <v>306.0</v>
      </c>
    </row>
    <row r="204" ht="15.75" customHeight="1">
      <c r="B204" s="123" t="s">
        <v>100</v>
      </c>
      <c r="C204" s="124">
        <v>2.0</v>
      </c>
      <c r="D204" s="124">
        <v>1.0</v>
      </c>
      <c r="E204" s="124">
        <v>6.0</v>
      </c>
      <c r="F204" s="124">
        <v>2.0</v>
      </c>
      <c r="G204" s="124">
        <v>1.0</v>
      </c>
      <c r="H204" s="125">
        <v>123.0</v>
      </c>
    </row>
    <row r="205" ht="15.75" customHeight="1">
      <c r="B205" s="123" t="s">
        <v>100</v>
      </c>
      <c r="C205" s="124">
        <v>2.0</v>
      </c>
      <c r="D205" s="124">
        <v>1.0</v>
      </c>
      <c r="E205" s="124">
        <v>1.0</v>
      </c>
      <c r="F205" s="124">
        <v>4.0</v>
      </c>
      <c r="G205" s="124">
        <v>1.0</v>
      </c>
      <c r="H205" s="125">
        <v>109.0</v>
      </c>
    </row>
    <row r="206" ht="15.75" customHeight="1">
      <c r="B206" s="123" t="s">
        <v>100</v>
      </c>
      <c r="C206" s="124">
        <v>2.0</v>
      </c>
      <c r="D206" s="124">
        <v>1.0</v>
      </c>
      <c r="E206" s="124">
        <v>9.0</v>
      </c>
      <c r="F206" s="124">
        <v>3.0</v>
      </c>
      <c r="G206" s="124">
        <v>1.0</v>
      </c>
      <c r="H206" s="125">
        <v>95.0</v>
      </c>
    </row>
    <row r="207" ht="15.75" customHeight="1">
      <c r="B207" s="123" t="s">
        <v>100</v>
      </c>
      <c r="C207" s="124">
        <v>2.0</v>
      </c>
      <c r="D207" s="124">
        <v>1.0</v>
      </c>
      <c r="E207" s="124">
        <v>5.0</v>
      </c>
      <c r="F207" s="124">
        <v>4.0</v>
      </c>
      <c r="G207" s="124">
        <v>1.0</v>
      </c>
      <c r="H207" s="125">
        <v>70.0</v>
      </c>
    </row>
    <row r="208" ht="15.75" customHeight="1">
      <c r="B208" s="123" t="s">
        <v>100</v>
      </c>
      <c r="C208" s="124">
        <v>2.0</v>
      </c>
      <c r="D208" s="124">
        <v>1.0</v>
      </c>
      <c r="E208" s="124">
        <v>8.0</v>
      </c>
      <c r="F208" s="124">
        <v>5.0</v>
      </c>
      <c r="G208" s="124">
        <v>1.0</v>
      </c>
      <c r="H208" s="125">
        <v>81.0</v>
      </c>
    </row>
    <row r="209" ht="15.75" customHeight="1">
      <c r="B209" s="123" t="s">
        <v>100</v>
      </c>
      <c r="C209" s="124">
        <v>2.0</v>
      </c>
      <c r="D209" s="124">
        <v>1.0</v>
      </c>
      <c r="E209" s="124">
        <v>7.0</v>
      </c>
      <c r="F209" s="124">
        <v>2.0</v>
      </c>
      <c r="G209" s="124">
        <v>1.0</v>
      </c>
      <c r="H209" s="125">
        <v>48.0</v>
      </c>
    </row>
    <row r="210" ht="15.75" customHeight="1">
      <c r="B210" s="123" t="s">
        <v>100</v>
      </c>
      <c r="C210" s="124">
        <v>2.0</v>
      </c>
      <c r="D210" s="124">
        <v>1.0</v>
      </c>
      <c r="E210" s="124">
        <v>9.0</v>
      </c>
      <c r="F210" s="124">
        <v>5.0</v>
      </c>
      <c r="G210" s="124">
        <v>1.0</v>
      </c>
      <c r="H210" s="125">
        <v>82.0</v>
      </c>
    </row>
    <row r="211" ht="15.75" customHeight="1">
      <c r="B211" s="123" t="s">
        <v>100</v>
      </c>
      <c r="C211" s="124">
        <v>2.0</v>
      </c>
      <c r="D211" s="124">
        <v>1.0</v>
      </c>
      <c r="E211" s="124">
        <v>6.0</v>
      </c>
      <c r="F211" s="124">
        <v>1.0</v>
      </c>
      <c r="G211" s="124">
        <v>1.0</v>
      </c>
      <c r="H211" s="125">
        <v>19.0</v>
      </c>
    </row>
    <row r="212" ht="15.75" customHeight="1">
      <c r="B212" s="123" t="s">
        <v>100</v>
      </c>
      <c r="C212" s="124">
        <v>2.0</v>
      </c>
      <c r="D212" s="124">
        <v>1.0</v>
      </c>
      <c r="E212" s="124">
        <v>8.0</v>
      </c>
      <c r="F212" s="124">
        <v>2.0</v>
      </c>
      <c r="G212" s="124">
        <v>1.0</v>
      </c>
      <c r="H212" s="125">
        <v>93.0</v>
      </c>
    </row>
    <row r="213" ht="15.75" customHeight="1">
      <c r="B213" s="123" t="s">
        <v>100</v>
      </c>
      <c r="C213" s="124">
        <v>2.0</v>
      </c>
      <c r="D213" s="124">
        <v>1.0</v>
      </c>
      <c r="E213" s="124">
        <v>2.0</v>
      </c>
      <c r="F213" s="124">
        <v>3.0</v>
      </c>
      <c r="G213" s="124">
        <v>1.0</v>
      </c>
      <c r="H213" s="125">
        <v>125.0</v>
      </c>
    </row>
    <row r="214" ht="15.75" customHeight="1">
      <c r="B214" s="123" t="s">
        <v>100</v>
      </c>
      <c r="C214" s="124">
        <v>2.0</v>
      </c>
      <c r="D214" s="124">
        <v>1.0</v>
      </c>
      <c r="E214" s="124">
        <v>1.0</v>
      </c>
      <c r="F214" s="124">
        <v>4.0</v>
      </c>
      <c r="G214" s="124">
        <v>1.0</v>
      </c>
      <c r="H214" s="125">
        <v>189.0</v>
      </c>
    </row>
    <row r="215" ht="15.75" customHeight="1">
      <c r="B215" s="123" t="s">
        <v>100</v>
      </c>
      <c r="C215" s="124">
        <v>2.0</v>
      </c>
      <c r="D215" s="124">
        <v>1.0</v>
      </c>
      <c r="E215" s="124">
        <v>6.0</v>
      </c>
      <c r="F215" s="124">
        <v>5.0</v>
      </c>
      <c r="G215" s="124">
        <v>1.0</v>
      </c>
      <c r="H215" s="125">
        <v>73.0</v>
      </c>
    </row>
    <row r="216" ht="15.75" customHeight="1">
      <c r="B216" s="123" t="s">
        <v>100</v>
      </c>
      <c r="C216" s="124">
        <v>2.0</v>
      </c>
      <c r="D216" s="124">
        <v>1.0</v>
      </c>
      <c r="E216" s="124">
        <v>4.0</v>
      </c>
      <c r="F216" s="124">
        <v>4.0</v>
      </c>
      <c r="G216" s="124">
        <v>1.0</v>
      </c>
      <c r="H216" s="125">
        <v>68.0</v>
      </c>
    </row>
    <row r="217" ht="15.75" customHeight="1">
      <c r="B217" s="123" t="s">
        <v>100</v>
      </c>
      <c r="C217" s="124">
        <v>2.0</v>
      </c>
      <c r="D217" s="124">
        <v>1.0</v>
      </c>
      <c r="E217" s="124">
        <v>9.0</v>
      </c>
      <c r="F217" s="124">
        <v>2.0</v>
      </c>
      <c r="G217" s="124">
        <v>1.0</v>
      </c>
      <c r="H217" s="125">
        <v>80.0</v>
      </c>
    </row>
    <row r="218" ht="15.75" customHeight="1">
      <c r="B218" s="123" t="s">
        <v>100</v>
      </c>
      <c r="C218" s="124">
        <v>2.0</v>
      </c>
      <c r="D218" s="124">
        <v>1.0</v>
      </c>
      <c r="E218" s="124">
        <v>1.0</v>
      </c>
      <c r="F218" s="124">
        <v>3.0</v>
      </c>
      <c r="G218" s="124">
        <v>1.0</v>
      </c>
      <c r="H218" s="125">
        <v>65.0</v>
      </c>
    </row>
    <row r="219" ht="15.75" customHeight="1">
      <c r="B219" s="123" t="s">
        <v>100</v>
      </c>
      <c r="C219" s="124">
        <v>2.0</v>
      </c>
      <c r="D219" s="124">
        <v>1.0</v>
      </c>
      <c r="E219" s="124">
        <v>4.0</v>
      </c>
      <c r="F219" s="124">
        <v>5.0</v>
      </c>
      <c r="G219" s="124">
        <v>1.0</v>
      </c>
      <c r="H219" s="125">
        <v>78.0</v>
      </c>
    </row>
    <row r="220" ht="15.75" customHeight="1">
      <c r="B220" s="123" t="s">
        <v>100</v>
      </c>
      <c r="C220" s="124">
        <v>2.0</v>
      </c>
      <c r="D220" s="124">
        <v>0.0</v>
      </c>
      <c r="E220" s="124">
        <v>3.0</v>
      </c>
      <c r="F220" s="124">
        <v>5.0</v>
      </c>
      <c r="G220" s="124">
        <v>1.0</v>
      </c>
      <c r="H220" s="125">
        <v>900.0</v>
      </c>
    </row>
    <row r="221" ht="15.75" customHeight="1">
      <c r="B221" s="123" t="s">
        <v>100</v>
      </c>
      <c r="C221" s="124">
        <v>2.0</v>
      </c>
      <c r="D221" s="124">
        <v>1.0</v>
      </c>
      <c r="E221" s="124">
        <v>1.0</v>
      </c>
      <c r="F221" s="124">
        <v>4.0</v>
      </c>
      <c r="G221" s="124">
        <v>1.0</v>
      </c>
      <c r="H221" s="125">
        <v>29.0</v>
      </c>
    </row>
    <row r="222" ht="15.75" customHeight="1">
      <c r="B222" s="123" t="s">
        <v>100</v>
      </c>
      <c r="C222" s="124">
        <v>2.0</v>
      </c>
      <c r="D222" s="124">
        <v>1.0</v>
      </c>
      <c r="E222" s="124">
        <v>9.0</v>
      </c>
      <c r="F222" s="124">
        <v>4.0</v>
      </c>
      <c r="G222" s="124">
        <v>1.0</v>
      </c>
      <c r="H222" s="125">
        <v>61.0</v>
      </c>
    </row>
    <row r="223" ht="15.75" customHeight="1">
      <c r="B223" s="123" t="s">
        <v>100</v>
      </c>
      <c r="C223" s="124">
        <v>2.0</v>
      </c>
      <c r="D223" s="124">
        <v>1.0</v>
      </c>
      <c r="E223" s="124">
        <v>8.0</v>
      </c>
      <c r="F223" s="124">
        <v>3.0</v>
      </c>
      <c r="G223" s="124">
        <v>1.0</v>
      </c>
      <c r="H223" s="125">
        <v>73.0</v>
      </c>
    </row>
    <row r="224" ht="15.75" customHeight="1">
      <c r="B224" s="123" t="s">
        <v>100</v>
      </c>
      <c r="C224" s="124">
        <v>2.0</v>
      </c>
      <c r="D224" s="124">
        <v>0.0</v>
      </c>
      <c r="E224" s="124">
        <v>3.0</v>
      </c>
      <c r="F224" s="124">
        <v>4.0</v>
      </c>
      <c r="G224" s="124">
        <v>0.0</v>
      </c>
      <c r="H224" s="125">
        <v>86.0</v>
      </c>
    </row>
    <row r="225" ht="15.75" customHeight="1">
      <c r="B225" s="123" t="s">
        <v>100</v>
      </c>
      <c r="C225" s="124">
        <v>2.0</v>
      </c>
      <c r="D225" s="124">
        <v>1.0</v>
      </c>
      <c r="E225" s="124">
        <v>4.0</v>
      </c>
      <c r="F225" s="124">
        <v>3.0</v>
      </c>
      <c r="G225" s="124">
        <v>1.0</v>
      </c>
      <c r="H225" s="125">
        <v>30.0</v>
      </c>
    </row>
    <row r="226" ht="15.75" customHeight="1">
      <c r="B226" s="123" t="s">
        <v>100</v>
      </c>
      <c r="C226" s="124">
        <v>2.0</v>
      </c>
      <c r="D226" s="124">
        <v>1.0</v>
      </c>
      <c r="E226" s="124">
        <v>8.0</v>
      </c>
      <c r="F226" s="124">
        <v>1.0</v>
      </c>
      <c r="G226" s="124">
        <v>1.0</v>
      </c>
      <c r="H226" s="125">
        <v>42.0</v>
      </c>
    </row>
    <row r="227" ht="15.75" customHeight="1">
      <c r="B227" s="123" t="s">
        <v>100</v>
      </c>
      <c r="C227" s="124">
        <v>2.0</v>
      </c>
      <c r="D227" s="124">
        <v>1.0</v>
      </c>
      <c r="E227" s="124">
        <v>9.0</v>
      </c>
      <c r="F227" s="124">
        <v>3.0</v>
      </c>
      <c r="G227" s="124">
        <v>1.0</v>
      </c>
      <c r="H227" s="125">
        <v>24.0</v>
      </c>
    </row>
    <row r="228" ht="15.75" customHeight="1">
      <c r="B228" s="123" t="s">
        <v>100</v>
      </c>
      <c r="C228" s="124">
        <v>2.0</v>
      </c>
      <c r="D228" s="124">
        <v>0.0</v>
      </c>
      <c r="E228" s="124">
        <v>3.0</v>
      </c>
      <c r="F228" s="124">
        <v>2.0</v>
      </c>
      <c r="G228" s="124">
        <v>0.0</v>
      </c>
      <c r="H228" s="125">
        <v>30.0</v>
      </c>
    </row>
    <row r="229" ht="15.75" customHeight="1">
      <c r="B229" s="123" t="s">
        <v>100</v>
      </c>
      <c r="C229" s="124">
        <v>2.0</v>
      </c>
      <c r="D229" s="124">
        <v>1.0</v>
      </c>
      <c r="E229" s="124">
        <v>9.0</v>
      </c>
      <c r="F229" s="124">
        <v>4.0</v>
      </c>
      <c r="G229" s="124">
        <v>1.0</v>
      </c>
      <c r="H229" s="125">
        <v>43.0</v>
      </c>
    </row>
    <row r="230" ht="15.75" customHeight="1">
      <c r="B230" s="123" t="s">
        <v>100</v>
      </c>
      <c r="C230" s="124">
        <v>2.0</v>
      </c>
      <c r="D230" s="124">
        <v>1.0</v>
      </c>
      <c r="E230" s="124">
        <v>7.0</v>
      </c>
      <c r="F230" s="124">
        <v>1.0</v>
      </c>
      <c r="G230" s="124">
        <v>1.0</v>
      </c>
      <c r="H230" s="125">
        <v>269.0</v>
      </c>
    </row>
    <row r="231" ht="15.75" customHeight="1">
      <c r="B231" s="123" t="s">
        <v>100</v>
      </c>
      <c r="C231" s="124">
        <v>2.0</v>
      </c>
      <c r="D231" s="124">
        <v>1.0</v>
      </c>
      <c r="E231" s="124">
        <v>4.0</v>
      </c>
      <c r="F231" s="124">
        <v>2.0</v>
      </c>
      <c r="G231" s="124">
        <v>1.0</v>
      </c>
      <c r="H231" s="125">
        <v>100.0</v>
      </c>
    </row>
    <row r="232" ht="15.75" customHeight="1">
      <c r="B232" s="123" t="s">
        <v>100</v>
      </c>
      <c r="C232" s="124">
        <v>2.0</v>
      </c>
      <c r="D232" s="124">
        <v>1.0</v>
      </c>
      <c r="E232" s="124">
        <v>9.0</v>
      </c>
      <c r="F232" s="124">
        <v>2.0</v>
      </c>
      <c r="G232" s="124">
        <v>1.0</v>
      </c>
      <c r="H232" s="125">
        <v>100.0</v>
      </c>
    </row>
    <row r="233" ht="15.75" customHeight="1">
      <c r="B233" s="123" t="s">
        <v>100</v>
      </c>
      <c r="C233" s="124">
        <v>2.0</v>
      </c>
      <c r="D233" s="124">
        <v>1.0</v>
      </c>
      <c r="E233" s="124">
        <v>6.0</v>
      </c>
      <c r="F233" s="124">
        <v>5.0</v>
      </c>
      <c r="G233" s="124">
        <v>1.0</v>
      </c>
      <c r="H233" s="125">
        <v>52.0</v>
      </c>
    </row>
    <row r="234" ht="15.75" customHeight="1">
      <c r="B234" s="123" t="s">
        <v>100</v>
      </c>
      <c r="C234" s="124">
        <v>2.0</v>
      </c>
      <c r="D234" s="124">
        <v>1.0</v>
      </c>
      <c r="E234" s="124">
        <v>8.0</v>
      </c>
      <c r="F234" s="124">
        <v>4.0</v>
      </c>
      <c r="G234" s="124">
        <v>1.0</v>
      </c>
      <c r="H234" s="125">
        <v>61.0</v>
      </c>
    </row>
    <row r="235" ht="15.75" customHeight="1">
      <c r="B235" s="123" t="s">
        <v>100</v>
      </c>
      <c r="C235" s="124">
        <v>2.0</v>
      </c>
      <c r="D235" s="124">
        <v>1.0</v>
      </c>
      <c r="E235" s="124">
        <v>7.0</v>
      </c>
      <c r="F235" s="124">
        <v>1.0</v>
      </c>
      <c r="G235" s="124">
        <v>1.0</v>
      </c>
      <c r="H235" s="125">
        <v>134.0</v>
      </c>
    </row>
    <row r="236" ht="15.75" customHeight="1">
      <c r="B236" s="123" t="s">
        <v>100</v>
      </c>
      <c r="C236" s="124">
        <v>2.0</v>
      </c>
      <c r="D236" s="124">
        <v>1.0</v>
      </c>
      <c r="E236" s="124">
        <v>2.0</v>
      </c>
      <c r="F236" s="124">
        <v>5.0</v>
      </c>
      <c r="G236" s="124">
        <v>1.0</v>
      </c>
      <c r="H236" s="125">
        <v>89.0</v>
      </c>
    </row>
    <row r="237" ht="15.75" customHeight="1">
      <c r="B237" s="123" t="s">
        <v>100</v>
      </c>
      <c r="C237" s="124">
        <v>2.0</v>
      </c>
      <c r="D237" s="124">
        <v>1.0</v>
      </c>
      <c r="E237" s="124">
        <v>5.0</v>
      </c>
      <c r="F237" s="124">
        <v>1.0</v>
      </c>
      <c r="G237" s="124">
        <v>1.0</v>
      </c>
      <c r="H237" s="125">
        <v>83.0</v>
      </c>
    </row>
    <row r="238" ht="15.75" customHeight="1">
      <c r="B238" s="123" t="s">
        <v>100</v>
      </c>
      <c r="C238" s="124">
        <v>2.0</v>
      </c>
      <c r="D238" s="124">
        <v>1.0</v>
      </c>
      <c r="E238" s="124">
        <v>1.0</v>
      </c>
      <c r="F238" s="124">
        <v>3.0</v>
      </c>
      <c r="G238" s="124">
        <v>1.0</v>
      </c>
      <c r="H238" s="125">
        <v>32.0</v>
      </c>
    </row>
    <row r="239" ht="15.75" customHeight="1">
      <c r="B239" s="123" t="s">
        <v>100</v>
      </c>
      <c r="C239" s="124">
        <v>2.0</v>
      </c>
      <c r="D239" s="124">
        <v>0.0</v>
      </c>
      <c r="E239" s="124">
        <v>3.0</v>
      </c>
      <c r="F239" s="124">
        <v>5.0</v>
      </c>
      <c r="G239" s="124">
        <v>1.0</v>
      </c>
      <c r="H239" s="125">
        <v>900.0</v>
      </c>
    </row>
    <row r="240" ht="15.75" customHeight="1">
      <c r="B240" s="123" t="s">
        <v>100</v>
      </c>
      <c r="C240" s="124">
        <v>2.0</v>
      </c>
      <c r="D240" s="124">
        <v>1.0</v>
      </c>
      <c r="E240" s="124">
        <v>1.0</v>
      </c>
      <c r="F240" s="124">
        <v>2.0</v>
      </c>
      <c r="G240" s="124">
        <v>1.0</v>
      </c>
      <c r="H240" s="125">
        <v>68.0</v>
      </c>
    </row>
    <row r="241" ht="15.75" customHeight="1">
      <c r="B241" s="123" t="s">
        <v>100</v>
      </c>
      <c r="C241" s="124">
        <v>2.0</v>
      </c>
      <c r="D241" s="124">
        <v>1.0</v>
      </c>
      <c r="E241" s="124">
        <v>4.0</v>
      </c>
      <c r="F241" s="124">
        <v>5.0</v>
      </c>
      <c r="G241" s="124">
        <v>1.0</v>
      </c>
      <c r="H241" s="125">
        <v>58.0</v>
      </c>
    </row>
    <row r="242" ht="15.75" customHeight="1">
      <c r="B242" s="123" t="s">
        <v>100</v>
      </c>
      <c r="C242" s="124">
        <v>2.0</v>
      </c>
      <c r="D242" s="124">
        <v>1.0</v>
      </c>
      <c r="E242" s="124">
        <v>5.0</v>
      </c>
      <c r="F242" s="124">
        <v>2.0</v>
      </c>
      <c r="G242" s="124">
        <v>1.0</v>
      </c>
      <c r="H242" s="125">
        <v>80.0</v>
      </c>
    </row>
    <row r="243" ht="15.75" customHeight="1">
      <c r="B243" s="123" t="s">
        <v>100</v>
      </c>
      <c r="C243" s="124">
        <v>2.0</v>
      </c>
      <c r="D243" s="124">
        <v>1.0</v>
      </c>
      <c r="E243" s="124">
        <v>1.0</v>
      </c>
      <c r="F243" s="124">
        <v>1.0</v>
      </c>
      <c r="G243" s="124">
        <v>1.0</v>
      </c>
      <c r="H243" s="125">
        <v>56.0</v>
      </c>
    </row>
    <row r="244" ht="15.75" customHeight="1">
      <c r="B244" s="123" t="s">
        <v>100</v>
      </c>
      <c r="C244" s="124">
        <v>2.0</v>
      </c>
      <c r="D244" s="124">
        <v>1.0</v>
      </c>
      <c r="E244" s="124">
        <v>9.0</v>
      </c>
      <c r="F244" s="124">
        <v>3.0</v>
      </c>
      <c r="G244" s="124">
        <v>1.0</v>
      </c>
      <c r="H244" s="125">
        <v>166.0</v>
      </c>
    </row>
    <row r="245" ht="15.75" customHeight="1">
      <c r="B245" s="123" t="s">
        <v>100</v>
      </c>
      <c r="C245" s="124">
        <v>2.0</v>
      </c>
      <c r="D245" s="124">
        <v>1.0</v>
      </c>
      <c r="E245" s="124">
        <v>4.0</v>
      </c>
      <c r="F245" s="124">
        <v>5.0</v>
      </c>
      <c r="G245" s="124">
        <v>1.0</v>
      </c>
      <c r="H245" s="125">
        <v>108.0</v>
      </c>
    </row>
    <row r="246" ht="15.75" customHeight="1">
      <c r="B246" s="126" t="s">
        <v>100</v>
      </c>
      <c r="C246" s="127">
        <v>2.0</v>
      </c>
      <c r="D246" s="127">
        <v>1.0</v>
      </c>
      <c r="E246" s="127">
        <v>9.0</v>
      </c>
      <c r="F246" s="127">
        <v>4.0</v>
      </c>
      <c r="G246" s="127">
        <v>1.0</v>
      </c>
      <c r="H246" s="128">
        <v>62.0</v>
      </c>
    </row>
    <row r="247" ht="15.75" customHeight="1"/>
    <row r="248" ht="15.75" customHeight="1">
      <c r="C248" s="28" t="s">
        <v>26</v>
      </c>
      <c r="D248" s="28" t="s">
        <v>23</v>
      </c>
      <c r="E248" s="28" t="s">
        <v>16</v>
      </c>
      <c r="F248" s="28" t="s">
        <v>17</v>
      </c>
      <c r="G248" s="28" t="s">
        <v>18</v>
      </c>
      <c r="H248" s="28" t="s">
        <v>27</v>
      </c>
      <c r="I248" s="29" t="s">
        <v>13</v>
      </c>
      <c r="J248" s="6" t="s">
        <v>19</v>
      </c>
    </row>
    <row r="249" ht="15.75" customHeight="1">
      <c r="B249" s="30" t="s">
        <v>21</v>
      </c>
      <c r="C249" s="31">
        <f>countif(D4:D246, "0")</f>
        <v>27</v>
      </c>
      <c r="D249" s="31">
        <f>sumif(D4:D246, "0", H4:H246)/C249</f>
        <v>583.037037</v>
      </c>
      <c r="E249" s="31">
        <f t="array" ref="E249">MEDIAN(IF($D$4:$D$246=0, $H$4:$H$246))</f>
        <v>900</v>
      </c>
      <c r="F249" s="97">
        <f>MINIFS( H4:H246, D4:D246, "0", D4:D246, "0")</f>
        <v>0</v>
      </c>
      <c r="G249" s="97">
        <f>MAXIFS( H4:H246, D4:D246, "0", D4:D246, "0")</f>
        <v>900</v>
      </c>
      <c r="H249" s="31">
        <f t="shared" ref="H249:H250" si="1">(C249-I249)/C249*100</f>
        <v>37.03703704</v>
      </c>
      <c r="I249" s="32">
        <f>countifs(D4:D246, "0", G4:G246, "1")</f>
        <v>17</v>
      </c>
      <c r="J249" s="18">
        <f t="array" ref="J249">stdev(if(D4:D246=0, H4:H246))</f>
        <v>421.3526279</v>
      </c>
    </row>
    <row r="250" ht="15.75" customHeight="1">
      <c r="B250" s="30" t="s">
        <v>20</v>
      </c>
      <c r="C250" s="31">
        <f>countif(D4:D246, "1")</f>
        <v>216</v>
      </c>
      <c r="D250" s="31">
        <f>sumif(D4:D246, "1", H4:H246)/C250</f>
        <v>97.00462963</v>
      </c>
      <c r="E250" s="31">
        <f t="array" ref="E250">MEDIAN(IF($D$4:$D$246=1, $H$4:$H$246))</f>
        <v>82.5</v>
      </c>
      <c r="F250" s="97">
        <f>MINIFS( H4:H246, D4:D246, "1", D4:D246, "1")</f>
        <v>5</v>
      </c>
      <c r="G250" s="97">
        <f>MAXIFS( H4:H246, D4:D246, "1", D4:D246, "1")</f>
        <v>345</v>
      </c>
      <c r="H250" s="31">
        <f t="shared" si="1"/>
        <v>0</v>
      </c>
      <c r="I250" s="32">
        <f>countifs(D4:D246, "1", G4:G246, "1")</f>
        <v>216</v>
      </c>
      <c r="J250" s="18">
        <f t="array" ref="J250">stdev(if(D4:D246=1, H4:H246))</f>
        <v>63.04059214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33" t="s">
        <v>22</v>
      </c>
      <c r="C2" s="3"/>
      <c r="D2" s="3"/>
      <c r="E2" s="3"/>
      <c r="F2" s="3"/>
      <c r="G2" s="3"/>
      <c r="H2" s="4"/>
    </row>
    <row r="3" ht="15.75" customHeight="1">
      <c r="B3" s="6" t="s">
        <v>92</v>
      </c>
      <c r="C3" s="6" t="s">
        <v>93</v>
      </c>
      <c r="D3" s="7" t="s">
        <v>94</v>
      </c>
      <c r="E3" s="6" t="s">
        <v>95</v>
      </c>
      <c r="F3" s="6" t="s">
        <v>96</v>
      </c>
      <c r="G3" s="7" t="s">
        <v>97</v>
      </c>
      <c r="H3" s="119" t="s">
        <v>98</v>
      </c>
    </row>
    <row r="4" ht="15.75" customHeight="1">
      <c r="B4" s="129" t="s">
        <v>99</v>
      </c>
      <c r="C4" s="48">
        <v>1.0</v>
      </c>
      <c r="D4" s="48">
        <v>1.0</v>
      </c>
      <c r="E4" s="48">
        <v>9.0</v>
      </c>
      <c r="F4" s="48">
        <v>2.0</v>
      </c>
      <c r="G4" s="48">
        <v>1.0</v>
      </c>
      <c r="H4" s="130">
        <v>509.0</v>
      </c>
    </row>
    <row r="5" ht="15.75" customHeight="1">
      <c r="B5" s="131" t="s">
        <v>99</v>
      </c>
      <c r="C5" s="43">
        <v>1.0</v>
      </c>
      <c r="D5" s="43">
        <v>1.0</v>
      </c>
      <c r="E5" s="43">
        <v>8.0</v>
      </c>
      <c r="F5" s="43">
        <v>4.0</v>
      </c>
      <c r="G5" s="43">
        <v>0.0</v>
      </c>
      <c r="H5" s="132">
        <v>900.0</v>
      </c>
    </row>
    <row r="6" ht="15.75" customHeight="1">
      <c r="B6" s="131" t="s">
        <v>99</v>
      </c>
      <c r="C6" s="43">
        <v>1.0</v>
      </c>
      <c r="D6" s="43">
        <v>1.0</v>
      </c>
      <c r="E6" s="43">
        <v>1.0</v>
      </c>
      <c r="F6" s="43">
        <v>1.0</v>
      </c>
      <c r="G6" s="43">
        <v>1.0</v>
      </c>
      <c r="H6" s="132">
        <v>157.0</v>
      </c>
    </row>
    <row r="7" ht="15.75" customHeight="1">
      <c r="B7" s="131" t="s">
        <v>99</v>
      </c>
      <c r="C7" s="43">
        <v>1.0</v>
      </c>
      <c r="D7" s="43">
        <v>1.0</v>
      </c>
      <c r="E7" s="43">
        <v>5.0</v>
      </c>
      <c r="F7" s="43">
        <v>5.0</v>
      </c>
      <c r="G7" s="43">
        <v>1.0</v>
      </c>
      <c r="H7" s="132">
        <v>200.0</v>
      </c>
    </row>
    <row r="8" ht="15.75" customHeight="1">
      <c r="B8" s="131" t="s">
        <v>99</v>
      </c>
      <c r="C8" s="43">
        <v>1.0</v>
      </c>
      <c r="D8" s="43">
        <v>1.0</v>
      </c>
      <c r="E8" s="43">
        <v>7.0</v>
      </c>
      <c r="F8" s="43">
        <v>5.0</v>
      </c>
      <c r="G8" s="43">
        <v>1.0</v>
      </c>
      <c r="H8" s="132">
        <v>138.0</v>
      </c>
    </row>
    <row r="9" ht="15.75" customHeight="1">
      <c r="B9" s="131" t="s">
        <v>99</v>
      </c>
      <c r="C9" s="43">
        <v>1.0</v>
      </c>
      <c r="D9" s="43">
        <v>1.0</v>
      </c>
      <c r="E9" s="43">
        <v>4.0</v>
      </c>
      <c r="F9" s="43">
        <v>1.0</v>
      </c>
      <c r="G9" s="43">
        <v>1.0</v>
      </c>
      <c r="H9" s="132">
        <v>101.0</v>
      </c>
    </row>
    <row r="10" ht="15.75" customHeight="1">
      <c r="B10" s="131" t="s">
        <v>99</v>
      </c>
      <c r="C10" s="43">
        <v>1.0</v>
      </c>
      <c r="D10" s="43">
        <v>1.0</v>
      </c>
      <c r="E10" s="43">
        <v>9.0</v>
      </c>
      <c r="F10" s="43">
        <v>5.0</v>
      </c>
      <c r="G10" s="43">
        <v>1.0</v>
      </c>
      <c r="H10" s="132">
        <v>27.0</v>
      </c>
    </row>
    <row r="11" ht="15.75" customHeight="1">
      <c r="B11" s="131" t="s">
        <v>99</v>
      </c>
      <c r="C11" s="43">
        <v>1.0</v>
      </c>
      <c r="D11" s="43">
        <v>1.0</v>
      </c>
      <c r="E11" s="43">
        <v>6.0</v>
      </c>
      <c r="F11" s="43">
        <v>5.0</v>
      </c>
      <c r="G11" s="43">
        <v>1.0</v>
      </c>
      <c r="H11" s="132">
        <v>47.0</v>
      </c>
    </row>
    <row r="12" ht="15.75" customHeight="1">
      <c r="B12" s="131" t="s">
        <v>99</v>
      </c>
      <c r="C12" s="43">
        <v>1.0</v>
      </c>
      <c r="D12" s="43">
        <v>0.0</v>
      </c>
      <c r="E12" s="43">
        <v>3.0</v>
      </c>
      <c r="F12" s="43">
        <v>5.0</v>
      </c>
      <c r="G12" s="43">
        <v>0.0</v>
      </c>
      <c r="H12" s="132">
        <v>50.0</v>
      </c>
    </row>
    <row r="13" ht="15.75" customHeight="1">
      <c r="B13" s="131" t="s">
        <v>99</v>
      </c>
      <c r="C13" s="43">
        <v>1.0</v>
      </c>
      <c r="D13" s="43">
        <v>1.0</v>
      </c>
      <c r="E13" s="43">
        <v>2.0</v>
      </c>
      <c r="F13" s="43">
        <v>1.0</v>
      </c>
      <c r="G13" s="43">
        <v>1.0</v>
      </c>
      <c r="H13" s="132">
        <v>137.0</v>
      </c>
    </row>
    <row r="14" ht="15.75" customHeight="1">
      <c r="B14" s="131" t="s">
        <v>99</v>
      </c>
      <c r="C14" s="43">
        <v>1.0</v>
      </c>
      <c r="D14" s="43">
        <v>1.0</v>
      </c>
      <c r="E14" s="43">
        <v>1.0</v>
      </c>
      <c r="F14" s="43">
        <v>4.0</v>
      </c>
      <c r="G14" s="43">
        <v>1.0</v>
      </c>
      <c r="H14" s="132">
        <v>43.0</v>
      </c>
    </row>
    <row r="15" ht="15.75" customHeight="1">
      <c r="B15" s="131" t="s">
        <v>99</v>
      </c>
      <c r="C15" s="43">
        <v>1.0</v>
      </c>
      <c r="D15" s="43">
        <v>1.0</v>
      </c>
      <c r="E15" s="43">
        <v>6.0</v>
      </c>
      <c r="F15" s="43">
        <v>4.0</v>
      </c>
      <c r="G15" s="43">
        <v>1.0</v>
      </c>
      <c r="H15" s="132">
        <v>8.0</v>
      </c>
    </row>
    <row r="16" ht="15.75" customHeight="1">
      <c r="B16" s="131" t="s">
        <v>99</v>
      </c>
      <c r="C16" s="43">
        <v>1.0</v>
      </c>
      <c r="D16" s="43">
        <v>1.0</v>
      </c>
      <c r="E16" s="43">
        <v>5.0</v>
      </c>
      <c r="F16" s="43">
        <v>5.0</v>
      </c>
      <c r="G16" s="43">
        <v>1.0</v>
      </c>
      <c r="H16" s="132">
        <v>142.0</v>
      </c>
    </row>
    <row r="17" ht="15.75" customHeight="1">
      <c r="B17" s="131" t="s">
        <v>99</v>
      </c>
      <c r="C17" s="43">
        <v>1.0</v>
      </c>
      <c r="D17" s="43">
        <v>1.0</v>
      </c>
      <c r="E17" s="43">
        <v>4.0</v>
      </c>
      <c r="F17" s="43">
        <v>4.0</v>
      </c>
      <c r="G17" s="43">
        <v>1.0</v>
      </c>
      <c r="H17" s="132">
        <v>109.0</v>
      </c>
    </row>
    <row r="18" ht="15.75" customHeight="1">
      <c r="B18" s="131" t="s">
        <v>99</v>
      </c>
      <c r="C18" s="43">
        <v>1.0</v>
      </c>
      <c r="D18" s="43">
        <v>1.0</v>
      </c>
      <c r="E18" s="43">
        <v>8.0</v>
      </c>
      <c r="F18" s="43">
        <v>4.0</v>
      </c>
      <c r="G18" s="43">
        <v>1.0</v>
      </c>
      <c r="H18" s="132">
        <v>93.0</v>
      </c>
    </row>
    <row r="19" ht="15.75" customHeight="1">
      <c r="B19" s="131" t="s">
        <v>99</v>
      </c>
      <c r="C19" s="43">
        <v>1.0</v>
      </c>
      <c r="D19" s="43">
        <v>0.0</v>
      </c>
      <c r="E19" s="43">
        <v>3.0</v>
      </c>
      <c r="F19" s="43">
        <v>3.0</v>
      </c>
      <c r="G19" s="43">
        <v>1.0</v>
      </c>
      <c r="H19" s="132">
        <v>900.0</v>
      </c>
    </row>
    <row r="20" ht="15.75" customHeight="1">
      <c r="B20" s="131" t="s">
        <v>99</v>
      </c>
      <c r="C20" s="43">
        <v>1.0</v>
      </c>
      <c r="D20" s="43">
        <v>1.0</v>
      </c>
      <c r="E20" s="43">
        <v>7.0</v>
      </c>
      <c r="F20" s="43">
        <v>5.0</v>
      </c>
      <c r="G20" s="43">
        <v>1.0</v>
      </c>
      <c r="H20" s="132">
        <v>78.0</v>
      </c>
    </row>
    <row r="21" ht="15.75" customHeight="1">
      <c r="B21" s="131" t="s">
        <v>99</v>
      </c>
      <c r="C21" s="43">
        <v>1.0</v>
      </c>
      <c r="D21" s="43">
        <v>1.0</v>
      </c>
      <c r="E21" s="43">
        <v>2.0</v>
      </c>
      <c r="F21" s="43">
        <v>1.0</v>
      </c>
      <c r="G21" s="43">
        <v>1.0</v>
      </c>
      <c r="H21" s="132">
        <v>143.0</v>
      </c>
    </row>
    <row r="22" ht="15.75" customHeight="1">
      <c r="B22" s="131" t="s">
        <v>100</v>
      </c>
      <c r="C22" s="43">
        <v>2.0</v>
      </c>
      <c r="D22" s="43">
        <v>1.0</v>
      </c>
      <c r="E22" s="43">
        <v>7.0</v>
      </c>
      <c r="F22" s="43">
        <v>2.0</v>
      </c>
      <c r="G22" s="43">
        <v>1.0</v>
      </c>
      <c r="H22" s="132">
        <v>332.0</v>
      </c>
    </row>
    <row r="23" ht="15.75" customHeight="1">
      <c r="B23" s="131" t="s">
        <v>100</v>
      </c>
      <c r="C23" s="43">
        <v>2.0</v>
      </c>
      <c r="D23" s="43">
        <v>1.0</v>
      </c>
      <c r="E23" s="43">
        <v>8.0</v>
      </c>
      <c r="F23" s="43">
        <v>2.0</v>
      </c>
      <c r="G23" s="43">
        <v>1.0</v>
      </c>
      <c r="H23" s="132">
        <v>59.0</v>
      </c>
    </row>
    <row r="24" ht="15.75" customHeight="1">
      <c r="B24" s="131" t="s">
        <v>100</v>
      </c>
      <c r="C24" s="43">
        <v>2.0</v>
      </c>
      <c r="D24" s="43">
        <v>1.0</v>
      </c>
      <c r="E24" s="43">
        <v>2.0</v>
      </c>
      <c r="F24" s="43">
        <v>3.0</v>
      </c>
      <c r="G24" s="43">
        <v>1.0</v>
      </c>
      <c r="H24" s="132">
        <v>61.0</v>
      </c>
    </row>
    <row r="25" ht="15.75" customHeight="1">
      <c r="B25" s="131" t="s">
        <v>100</v>
      </c>
      <c r="C25" s="43">
        <v>2.0</v>
      </c>
      <c r="D25" s="43">
        <v>1.0</v>
      </c>
      <c r="E25" s="43">
        <v>8.0</v>
      </c>
      <c r="F25" s="43">
        <v>3.0</v>
      </c>
      <c r="G25" s="43">
        <v>1.0</v>
      </c>
      <c r="H25" s="132">
        <v>111.0</v>
      </c>
    </row>
    <row r="26" ht="15.75" customHeight="1">
      <c r="B26" s="131" t="s">
        <v>100</v>
      </c>
      <c r="C26" s="43">
        <v>2.0</v>
      </c>
      <c r="D26" s="43">
        <v>1.0</v>
      </c>
      <c r="E26" s="43">
        <v>6.0</v>
      </c>
      <c r="F26" s="43">
        <v>1.0</v>
      </c>
      <c r="G26" s="43">
        <v>1.0</v>
      </c>
      <c r="H26" s="132">
        <v>329.0</v>
      </c>
    </row>
    <row r="27" ht="15.75" customHeight="1">
      <c r="B27" s="131" t="s">
        <v>100</v>
      </c>
      <c r="C27" s="43">
        <v>2.0</v>
      </c>
      <c r="D27" s="43">
        <v>1.0</v>
      </c>
      <c r="E27" s="43">
        <v>2.0</v>
      </c>
      <c r="F27" s="43">
        <v>3.0</v>
      </c>
      <c r="G27" s="43">
        <v>1.0</v>
      </c>
      <c r="H27" s="132">
        <v>176.0</v>
      </c>
    </row>
    <row r="28" ht="15.75" customHeight="1">
      <c r="B28" s="131" t="s">
        <v>100</v>
      </c>
      <c r="C28" s="43">
        <v>2.0</v>
      </c>
      <c r="D28" s="43">
        <v>1.0</v>
      </c>
      <c r="E28" s="43">
        <v>7.0</v>
      </c>
      <c r="F28" s="43">
        <v>1.0</v>
      </c>
      <c r="G28" s="43">
        <v>1.0</v>
      </c>
      <c r="H28" s="132">
        <v>70.0</v>
      </c>
    </row>
    <row r="29" ht="15.75" customHeight="1">
      <c r="B29" s="131" t="s">
        <v>100</v>
      </c>
      <c r="C29" s="43">
        <v>2.0</v>
      </c>
      <c r="D29" s="43">
        <v>1.0</v>
      </c>
      <c r="E29" s="43">
        <v>4.0</v>
      </c>
      <c r="F29" s="43">
        <v>2.0</v>
      </c>
      <c r="G29" s="43">
        <v>1.0</v>
      </c>
      <c r="H29" s="132">
        <v>46.0</v>
      </c>
    </row>
    <row r="30" ht="15.75" customHeight="1">
      <c r="B30" s="131" t="s">
        <v>100</v>
      </c>
      <c r="C30" s="43">
        <v>2.0</v>
      </c>
      <c r="D30" s="43">
        <v>1.0</v>
      </c>
      <c r="E30" s="43">
        <v>5.0</v>
      </c>
      <c r="F30" s="43">
        <v>5.0</v>
      </c>
      <c r="G30" s="43">
        <v>1.0</v>
      </c>
      <c r="H30" s="132">
        <v>85.0</v>
      </c>
    </row>
    <row r="31" ht="15.75" customHeight="1">
      <c r="B31" s="131" t="s">
        <v>100</v>
      </c>
      <c r="C31" s="43">
        <v>2.0</v>
      </c>
      <c r="D31" s="43">
        <v>1.0</v>
      </c>
      <c r="E31" s="43">
        <v>4.0</v>
      </c>
      <c r="F31" s="43">
        <v>3.0</v>
      </c>
      <c r="G31" s="43">
        <v>1.0</v>
      </c>
      <c r="H31" s="132">
        <v>81.0</v>
      </c>
    </row>
    <row r="32" ht="15.75" customHeight="1">
      <c r="B32" s="131" t="s">
        <v>100</v>
      </c>
      <c r="C32" s="43">
        <v>2.0</v>
      </c>
      <c r="D32" s="43">
        <v>1.0</v>
      </c>
      <c r="E32" s="43">
        <v>5.0</v>
      </c>
      <c r="F32" s="43">
        <v>3.0</v>
      </c>
      <c r="G32" s="43">
        <v>1.0</v>
      </c>
      <c r="H32" s="132">
        <v>104.0</v>
      </c>
    </row>
    <row r="33" ht="15.75" customHeight="1">
      <c r="B33" s="131" t="s">
        <v>100</v>
      </c>
      <c r="C33" s="43">
        <v>2.0</v>
      </c>
      <c r="D33" s="43">
        <v>1.0</v>
      </c>
      <c r="E33" s="43">
        <v>7.0</v>
      </c>
      <c r="F33" s="43">
        <v>2.0</v>
      </c>
      <c r="G33" s="43">
        <v>1.0</v>
      </c>
      <c r="H33" s="132">
        <v>98.0</v>
      </c>
    </row>
    <row r="34" ht="15.75" customHeight="1">
      <c r="B34" s="131" t="s">
        <v>100</v>
      </c>
      <c r="C34" s="43">
        <v>2.0</v>
      </c>
      <c r="D34" s="43">
        <v>1.0</v>
      </c>
      <c r="E34" s="43">
        <v>9.0</v>
      </c>
      <c r="F34" s="43">
        <v>1.0</v>
      </c>
      <c r="G34" s="43">
        <v>1.0</v>
      </c>
      <c r="H34" s="132">
        <v>83.0</v>
      </c>
    </row>
    <row r="35" ht="15.75" customHeight="1">
      <c r="B35" s="131" t="s">
        <v>100</v>
      </c>
      <c r="C35" s="43">
        <v>2.0</v>
      </c>
      <c r="D35" s="43">
        <v>1.0</v>
      </c>
      <c r="E35" s="43">
        <v>6.0</v>
      </c>
      <c r="F35" s="43">
        <v>3.0</v>
      </c>
      <c r="G35" s="43">
        <v>1.0</v>
      </c>
      <c r="H35" s="132">
        <v>60.0</v>
      </c>
    </row>
    <row r="36" ht="15.75" customHeight="1">
      <c r="B36" s="131" t="s">
        <v>100</v>
      </c>
      <c r="C36" s="43">
        <v>2.0</v>
      </c>
      <c r="D36" s="43">
        <v>1.0</v>
      </c>
      <c r="E36" s="43">
        <v>9.0</v>
      </c>
      <c r="F36" s="43">
        <v>3.0</v>
      </c>
      <c r="G36" s="43">
        <v>1.0</v>
      </c>
      <c r="H36" s="132">
        <v>40.0</v>
      </c>
    </row>
    <row r="37" ht="15.75" customHeight="1">
      <c r="B37" s="131" t="s">
        <v>100</v>
      </c>
      <c r="C37" s="43">
        <v>2.0</v>
      </c>
      <c r="D37" s="43">
        <v>1.0</v>
      </c>
      <c r="E37" s="43">
        <v>2.0</v>
      </c>
      <c r="F37" s="43">
        <v>1.0</v>
      </c>
      <c r="G37" s="43">
        <v>1.0</v>
      </c>
      <c r="H37" s="132">
        <v>9.0</v>
      </c>
    </row>
    <row r="38" ht="15.75" customHeight="1">
      <c r="B38" s="131" t="s">
        <v>100</v>
      </c>
      <c r="C38" s="43">
        <v>2.0</v>
      </c>
      <c r="D38" s="43">
        <v>1.0</v>
      </c>
      <c r="E38" s="43">
        <v>8.0</v>
      </c>
      <c r="F38" s="43">
        <v>5.0</v>
      </c>
      <c r="G38" s="43">
        <v>1.0</v>
      </c>
      <c r="H38" s="132">
        <v>15.0</v>
      </c>
    </row>
    <row r="39" ht="15.75" customHeight="1">
      <c r="B39" s="131" t="s">
        <v>100</v>
      </c>
      <c r="C39" s="43">
        <v>2.0</v>
      </c>
      <c r="D39" s="43">
        <v>1.0</v>
      </c>
      <c r="E39" s="43">
        <v>7.0</v>
      </c>
      <c r="F39" s="43">
        <v>2.0</v>
      </c>
      <c r="G39" s="43">
        <v>1.0</v>
      </c>
      <c r="H39" s="132">
        <v>243.0</v>
      </c>
    </row>
    <row r="40" ht="15.75" customHeight="1">
      <c r="B40" s="131" t="s">
        <v>100</v>
      </c>
      <c r="C40" s="43">
        <v>2.0</v>
      </c>
      <c r="D40" s="43">
        <v>1.0</v>
      </c>
      <c r="E40" s="43">
        <v>6.0</v>
      </c>
      <c r="F40" s="43">
        <v>5.0</v>
      </c>
      <c r="G40" s="43">
        <v>1.0</v>
      </c>
      <c r="H40" s="132">
        <v>68.0</v>
      </c>
    </row>
    <row r="41" ht="15.75" customHeight="1">
      <c r="B41" s="131" t="s">
        <v>100</v>
      </c>
      <c r="C41" s="43">
        <v>2.0</v>
      </c>
      <c r="D41" s="43">
        <v>0.0</v>
      </c>
      <c r="E41" s="43">
        <v>3.0</v>
      </c>
      <c r="F41" s="43">
        <v>1.0</v>
      </c>
      <c r="G41" s="43">
        <v>0.0</v>
      </c>
      <c r="H41" s="132">
        <v>40.0</v>
      </c>
    </row>
    <row r="42" ht="15.75" customHeight="1">
      <c r="B42" s="131" t="s">
        <v>100</v>
      </c>
      <c r="C42" s="43">
        <v>2.0</v>
      </c>
      <c r="D42" s="43">
        <v>1.0</v>
      </c>
      <c r="E42" s="43">
        <v>1.0</v>
      </c>
      <c r="F42" s="43">
        <v>1.0</v>
      </c>
      <c r="G42" s="43">
        <v>1.0</v>
      </c>
      <c r="H42" s="132">
        <v>174.0</v>
      </c>
    </row>
    <row r="43" ht="15.75" customHeight="1">
      <c r="B43" s="131" t="s">
        <v>100</v>
      </c>
      <c r="C43" s="43">
        <v>2.0</v>
      </c>
      <c r="D43" s="43">
        <v>1.0</v>
      </c>
      <c r="E43" s="43">
        <v>4.0</v>
      </c>
      <c r="F43" s="43">
        <v>4.0</v>
      </c>
      <c r="G43" s="43">
        <v>1.0</v>
      </c>
      <c r="H43" s="132">
        <v>38.0</v>
      </c>
    </row>
    <row r="44" ht="15.75" customHeight="1">
      <c r="B44" s="131" t="s">
        <v>100</v>
      </c>
      <c r="C44" s="43">
        <v>2.0</v>
      </c>
      <c r="D44" s="43">
        <v>1.0</v>
      </c>
      <c r="E44" s="43">
        <v>6.0</v>
      </c>
      <c r="F44" s="43">
        <v>2.0</v>
      </c>
      <c r="G44" s="43">
        <v>1.0</v>
      </c>
      <c r="H44" s="132">
        <v>68.0</v>
      </c>
    </row>
    <row r="45" ht="15.75" customHeight="1">
      <c r="B45" s="131" t="s">
        <v>100</v>
      </c>
      <c r="C45" s="43">
        <v>2.0</v>
      </c>
      <c r="D45" s="43">
        <v>1.0</v>
      </c>
      <c r="E45" s="43">
        <v>5.0</v>
      </c>
      <c r="F45" s="43">
        <v>1.0</v>
      </c>
      <c r="G45" s="43">
        <v>1.0</v>
      </c>
      <c r="H45" s="132">
        <v>58.0</v>
      </c>
    </row>
    <row r="46" ht="15.75" customHeight="1">
      <c r="B46" s="131" t="s">
        <v>100</v>
      </c>
      <c r="C46" s="43">
        <v>2.0</v>
      </c>
      <c r="D46" s="43">
        <v>1.0</v>
      </c>
      <c r="E46" s="43">
        <v>8.0</v>
      </c>
      <c r="F46" s="43">
        <v>2.0</v>
      </c>
      <c r="G46" s="43">
        <v>1.0</v>
      </c>
      <c r="H46" s="132">
        <v>114.0</v>
      </c>
    </row>
    <row r="47" ht="15.75" customHeight="1">
      <c r="B47" s="131" t="s">
        <v>100</v>
      </c>
      <c r="C47" s="43">
        <v>2.0</v>
      </c>
      <c r="D47" s="43">
        <v>1.0</v>
      </c>
      <c r="E47" s="43">
        <v>1.0</v>
      </c>
      <c r="F47" s="43">
        <v>5.0</v>
      </c>
      <c r="G47" s="43">
        <v>1.0</v>
      </c>
      <c r="H47" s="132">
        <v>402.0</v>
      </c>
    </row>
    <row r="48" ht="15.75" customHeight="1">
      <c r="B48" s="131" t="s">
        <v>100</v>
      </c>
      <c r="C48" s="43">
        <v>2.0</v>
      </c>
      <c r="D48" s="43">
        <v>1.0</v>
      </c>
      <c r="E48" s="43">
        <v>9.0</v>
      </c>
      <c r="F48" s="43">
        <v>2.0</v>
      </c>
      <c r="G48" s="43">
        <v>1.0</v>
      </c>
      <c r="H48" s="132">
        <v>90.0</v>
      </c>
    </row>
    <row r="49" ht="15.75" customHeight="1">
      <c r="B49" s="131" t="s">
        <v>100</v>
      </c>
      <c r="C49" s="43">
        <v>2.0</v>
      </c>
      <c r="D49" s="43">
        <v>1.0</v>
      </c>
      <c r="E49" s="43">
        <v>1.0</v>
      </c>
      <c r="F49" s="43">
        <v>3.0</v>
      </c>
      <c r="G49" s="43">
        <v>1.0</v>
      </c>
      <c r="H49" s="132">
        <v>52.0</v>
      </c>
    </row>
    <row r="50" ht="15.75" customHeight="1">
      <c r="B50" s="131" t="s">
        <v>100</v>
      </c>
      <c r="C50" s="43">
        <v>2.0</v>
      </c>
      <c r="D50" s="43">
        <v>1.0</v>
      </c>
      <c r="E50" s="43">
        <v>9.0</v>
      </c>
      <c r="F50" s="43">
        <v>2.0</v>
      </c>
      <c r="G50" s="43">
        <v>1.0</v>
      </c>
      <c r="H50" s="132">
        <v>39.0</v>
      </c>
    </row>
    <row r="51" ht="15.75" customHeight="1">
      <c r="B51" s="131" t="s">
        <v>100</v>
      </c>
      <c r="C51" s="43">
        <v>2.0</v>
      </c>
      <c r="D51" s="43">
        <v>1.0</v>
      </c>
      <c r="E51" s="43">
        <v>1.0</v>
      </c>
      <c r="F51" s="43">
        <v>2.0</v>
      </c>
      <c r="G51" s="43">
        <v>1.0</v>
      </c>
      <c r="H51" s="132">
        <v>20.0</v>
      </c>
    </row>
    <row r="52" ht="15.75" customHeight="1">
      <c r="B52" s="131" t="s">
        <v>100</v>
      </c>
      <c r="C52" s="43">
        <v>2.0</v>
      </c>
      <c r="D52" s="43">
        <v>1.0</v>
      </c>
      <c r="E52" s="43">
        <v>8.0</v>
      </c>
      <c r="F52" s="43">
        <v>1.0</v>
      </c>
      <c r="G52" s="43">
        <v>1.0</v>
      </c>
      <c r="H52" s="132">
        <v>34.0</v>
      </c>
    </row>
    <row r="53" ht="15.75" customHeight="1">
      <c r="B53" s="131" t="s">
        <v>100</v>
      </c>
      <c r="C53" s="43">
        <v>2.0</v>
      </c>
      <c r="D53" s="43">
        <v>1.0</v>
      </c>
      <c r="E53" s="43">
        <v>2.0</v>
      </c>
      <c r="F53" s="43">
        <v>1.0</v>
      </c>
      <c r="G53" s="43">
        <v>1.0</v>
      </c>
      <c r="H53" s="132">
        <v>50.0</v>
      </c>
    </row>
    <row r="54" ht="15.75" customHeight="1">
      <c r="B54" s="131" t="s">
        <v>100</v>
      </c>
      <c r="C54" s="43">
        <v>2.0</v>
      </c>
      <c r="D54" s="43">
        <v>1.0</v>
      </c>
      <c r="E54" s="43">
        <v>1.0</v>
      </c>
      <c r="F54" s="43">
        <v>3.0</v>
      </c>
      <c r="G54" s="43">
        <v>1.0</v>
      </c>
      <c r="H54" s="132">
        <v>27.0</v>
      </c>
    </row>
    <row r="55" ht="15.75" customHeight="1">
      <c r="B55" s="131" t="s">
        <v>100</v>
      </c>
      <c r="C55" s="43">
        <v>2.0</v>
      </c>
      <c r="D55" s="43">
        <v>1.0</v>
      </c>
      <c r="E55" s="43">
        <v>5.0</v>
      </c>
      <c r="F55" s="43">
        <v>4.0</v>
      </c>
      <c r="G55" s="43">
        <v>1.0</v>
      </c>
      <c r="H55" s="132">
        <v>40.0</v>
      </c>
    </row>
    <row r="56" ht="15.75" customHeight="1">
      <c r="B56" s="131" t="s">
        <v>100</v>
      </c>
      <c r="C56" s="43">
        <v>2.0</v>
      </c>
      <c r="D56" s="43">
        <v>1.0</v>
      </c>
      <c r="E56" s="43">
        <v>9.0</v>
      </c>
      <c r="F56" s="43">
        <v>2.0</v>
      </c>
      <c r="G56" s="43">
        <v>1.0</v>
      </c>
      <c r="H56" s="132">
        <v>42.0</v>
      </c>
    </row>
    <row r="57" ht="15.75" customHeight="1">
      <c r="B57" s="131" t="s">
        <v>100</v>
      </c>
      <c r="C57" s="43">
        <v>2.0</v>
      </c>
      <c r="D57" s="43">
        <v>1.0</v>
      </c>
      <c r="E57" s="43">
        <v>4.0</v>
      </c>
      <c r="F57" s="43">
        <v>2.0</v>
      </c>
      <c r="G57" s="43">
        <v>1.0</v>
      </c>
      <c r="H57" s="132">
        <v>43.0</v>
      </c>
    </row>
    <row r="58" ht="15.75" customHeight="1">
      <c r="B58" s="131" t="s">
        <v>100</v>
      </c>
      <c r="C58" s="43">
        <v>2.0</v>
      </c>
      <c r="D58" s="43">
        <v>1.0</v>
      </c>
      <c r="E58" s="43">
        <v>5.0</v>
      </c>
      <c r="F58" s="43">
        <v>2.0</v>
      </c>
      <c r="G58" s="43">
        <v>1.0</v>
      </c>
      <c r="H58" s="132">
        <v>42.0</v>
      </c>
    </row>
    <row r="59" ht="15.75" customHeight="1">
      <c r="B59" s="131" t="s">
        <v>100</v>
      </c>
      <c r="C59" s="43">
        <v>2.0</v>
      </c>
      <c r="D59" s="43">
        <v>1.0</v>
      </c>
      <c r="E59" s="43">
        <v>4.0</v>
      </c>
      <c r="F59" s="43">
        <v>5.0</v>
      </c>
      <c r="G59" s="43">
        <v>1.0</v>
      </c>
      <c r="H59" s="132">
        <v>54.0</v>
      </c>
    </row>
    <row r="60" ht="15.75" customHeight="1">
      <c r="B60" s="131" t="s">
        <v>100</v>
      </c>
      <c r="C60" s="43">
        <v>2.0</v>
      </c>
      <c r="D60" s="43">
        <v>1.0</v>
      </c>
      <c r="E60" s="43">
        <v>9.0</v>
      </c>
      <c r="F60" s="43">
        <v>4.0</v>
      </c>
      <c r="G60" s="43">
        <v>1.0</v>
      </c>
      <c r="H60" s="132">
        <v>86.0</v>
      </c>
    </row>
    <row r="61" ht="15.75" customHeight="1">
      <c r="B61" s="131" t="s">
        <v>100</v>
      </c>
      <c r="C61" s="43">
        <v>2.0</v>
      </c>
      <c r="D61" s="43">
        <v>1.0</v>
      </c>
      <c r="E61" s="43">
        <v>6.0</v>
      </c>
      <c r="F61" s="43">
        <v>2.0</v>
      </c>
      <c r="G61" s="43">
        <v>1.0</v>
      </c>
      <c r="H61" s="132">
        <v>254.0</v>
      </c>
    </row>
    <row r="62" ht="15.75" customHeight="1">
      <c r="B62" s="131" t="s">
        <v>100</v>
      </c>
      <c r="C62" s="43">
        <v>2.0</v>
      </c>
      <c r="D62" s="43">
        <v>1.0</v>
      </c>
      <c r="E62" s="43">
        <v>4.0</v>
      </c>
      <c r="F62" s="43">
        <v>3.0</v>
      </c>
      <c r="G62" s="43">
        <v>1.0</v>
      </c>
      <c r="H62" s="132">
        <v>47.0</v>
      </c>
    </row>
    <row r="63" ht="15.75" customHeight="1">
      <c r="B63" s="131" t="s">
        <v>100</v>
      </c>
      <c r="C63" s="43">
        <v>2.0</v>
      </c>
      <c r="D63" s="43">
        <v>1.0</v>
      </c>
      <c r="E63" s="43">
        <v>2.0</v>
      </c>
      <c r="F63" s="43">
        <v>5.0</v>
      </c>
      <c r="G63" s="43">
        <v>1.0</v>
      </c>
      <c r="H63" s="132">
        <v>38.0</v>
      </c>
    </row>
    <row r="64" ht="15.75" customHeight="1">
      <c r="B64" s="131" t="s">
        <v>100</v>
      </c>
      <c r="C64" s="43">
        <v>2.0</v>
      </c>
      <c r="D64" s="43">
        <v>0.0</v>
      </c>
      <c r="E64" s="43">
        <v>3.0</v>
      </c>
      <c r="F64" s="43">
        <v>2.0</v>
      </c>
      <c r="G64" s="43">
        <v>0.0</v>
      </c>
      <c r="H64" s="132">
        <v>45.0</v>
      </c>
    </row>
    <row r="65" ht="15.75" customHeight="1">
      <c r="B65" s="131" t="s">
        <v>100</v>
      </c>
      <c r="C65" s="43">
        <v>2.0</v>
      </c>
      <c r="D65" s="43">
        <v>1.0</v>
      </c>
      <c r="E65" s="43">
        <v>2.0</v>
      </c>
      <c r="F65" s="43">
        <v>1.0</v>
      </c>
      <c r="G65" s="43">
        <v>1.0</v>
      </c>
      <c r="H65" s="132">
        <v>67.0</v>
      </c>
    </row>
    <row r="66" ht="15.75" customHeight="1">
      <c r="B66" s="131" t="s">
        <v>100</v>
      </c>
      <c r="C66" s="43">
        <v>2.0</v>
      </c>
      <c r="D66" s="43">
        <v>1.0</v>
      </c>
      <c r="E66" s="43">
        <v>8.0</v>
      </c>
      <c r="F66" s="43">
        <v>3.0</v>
      </c>
      <c r="G66" s="43">
        <v>1.0</v>
      </c>
      <c r="H66" s="132">
        <v>96.0</v>
      </c>
    </row>
    <row r="67" ht="15.75" customHeight="1">
      <c r="B67" s="131" t="s">
        <v>100</v>
      </c>
      <c r="C67" s="43">
        <v>2.0</v>
      </c>
      <c r="D67" s="43">
        <v>1.0</v>
      </c>
      <c r="E67" s="43">
        <v>1.0</v>
      </c>
      <c r="F67" s="43">
        <v>4.0</v>
      </c>
      <c r="G67" s="43">
        <v>1.0</v>
      </c>
      <c r="H67" s="132">
        <v>68.0</v>
      </c>
    </row>
    <row r="68" ht="15.75" customHeight="1">
      <c r="B68" s="131" t="s">
        <v>100</v>
      </c>
      <c r="C68" s="43">
        <v>2.0</v>
      </c>
      <c r="D68" s="43">
        <v>1.0</v>
      </c>
      <c r="E68" s="43">
        <v>6.0</v>
      </c>
      <c r="F68" s="43">
        <v>1.0</v>
      </c>
      <c r="G68" s="43">
        <v>1.0</v>
      </c>
      <c r="H68" s="132">
        <v>346.0</v>
      </c>
    </row>
    <row r="69" ht="15.75" customHeight="1">
      <c r="B69" s="131" t="s">
        <v>100</v>
      </c>
      <c r="C69" s="43">
        <v>2.0</v>
      </c>
      <c r="D69" s="43">
        <v>0.0</v>
      </c>
      <c r="E69" s="43">
        <v>3.0</v>
      </c>
      <c r="F69" s="43">
        <v>2.0</v>
      </c>
      <c r="G69" s="43">
        <v>1.0</v>
      </c>
      <c r="H69" s="132">
        <v>900.0</v>
      </c>
    </row>
    <row r="70" ht="15.75" customHeight="1">
      <c r="B70" s="131" t="s">
        <v>100</v>
      </c>
      <c r="C70" s="43">
        <v>2.0</v>
      </c>
      <c r="D70" s="43">
        <v>1.0</v>
      </c>
      <c r="E70" s="43">
        <v>6.0</v>
      </c>
      <c r="F70" s="43">
        <v>4.0</v>
      </c>
      <c r="G70" s="43">
        <v>1.0</v>
      </c>
      <c r="H70" s="132">
        <v>16.0</v>
      </c>
    </row>
    <row r="71" ht="15.75" customHeight="1">
      <c r="B71" s="131" t="s">
        <v>100</v>
      </c>
      <c r="C71" s="43">
        <v>2.0</v>
      </c>
      <c r="D71" s="43">
        <v>1.0</v>
      </c>
      <c r="E71" s="43">
        <v>8.0</v>
      </c>
      <c r="F71" s="43">
        <v>3.0</v>
      </c>
      <c r="G71" s="43">
        <v>1.0</v>
      </c>
      <c r="H71" s="132">
        <v>131.0</v>
      </c>
    </row>
    <row r="72" ht="15.75" customHeight="1">
      <c r="B72" s="131" t="s">
        <v>100</v>
      </c>
      <c r="C72" s="43">
        <v>2.0</v>
      </c>
      <c r="D72" s="43">
        <v>1.0</v>
      </c>
      <c r="E72" s="43">
        <v>1.0</v>
      </c>
      <c r="F72" s="43">
        <v>4.0</v>
      </c>
      <c r="G72" s="43">
        <v>1.0</v>
      </c>
      <c r="H72" s="132">
        <v>316.0</v>
      </c>
    </row>
    <row r="73" ht="15.75" customHeight="1">
      <c r="B73" s="131" t="s">
        <v>100</v>
      </c>
      <c r="C73" s="43">
        <v>2.0</v>
      </c>
      <c r="D73" s="43">
        <v>1.0</v>
      </c>
      <c r="E73" s="43">
        <v>8.0</v>
      </c>
      <c r="F73" s="43">
        <v>4.0</v>
      </c>
      <c r="G73" s="43">
        <v>1.0</v>
      </c>
      <c r="H73" s="132">
        <v>160.0</v>
      </c>
    </row>
    <row r="74" ht="15.75" customHeight="1">
      <c r="B74" s="131" t="s">
        <v>100</v>
      </c>
      <c r="C74" s="43">
        <v>2.0</v>
      </c>
      <c r="D74" s="43">
        <v>1.0</v>
      </c>
      <c r="E74" s="43">
        <v>9.0</v>
      </c>
      <c r="F74" s="43">
        <v>1.0</v>
      </c>
      <c r="G74" s="43">
        <v>1.0</v>
      </c>
      <c r="H74" s="132">
        <v>58.0</v>
      </c>
    </row>
    <row r="75" ht="15.75" customHeight="1">
      <c r="B75" s="131" t="s">
        <v>100</v>
      </c>
      <c r="C75" s="43">
        <v>2.0</v>
      </c>
      <c r="D75" s="43">
        <v>0.0</v>
      </c>
      <c r="E75" s="43">
        <v>3.0</v>
      </c>
      <c r="F75" s="43">
        <v>1.0</v>
      </c>
      <c r="G75" s="43">
        <v>1.0</v>
      </c>
      <c r="H75" s="132">
        <v>900.0</v>
      </c>
    </row>
    <row r="76" ht="15.75" customHeight="1">
      <c r="B76" s="131" t="s">
        <v>100</v>
      </c>
      <c r="C76" s="43">
        <v>2.0</v>
      </c>
      <c r="D76" s="43">
        <v>1.0</v>
      </c>
      <c r="E76" s="43">
        <v>6.0</v>
      </c>
      <c r="F76" s="43">
        <v>1.0</v>
      </c>
      <c r="G76" s="43">
        <v>1.0</v>
      </c>
      <c r="H76" s="132">
        <v>137.0</v>
      </c>
    </row>
    <row r="77" ht="15.75" customHeight="1">
      <c r="B77" s="131" t="s">
        <v>100</v>
      </c>
      <c r="C77" s="43">
        <v>2.0</v>
      </c>
      <c r="D77" s="43">
        <v>1.0</v>
      </c>
      <c r="E77" s="43">
        <v>2.0</v>
      </c>
      <c r="F77" s="43">
        <v>4.0</v>
      </c>
      <c r="G77" s="43">
        <v>1.0</v>
      </c>
      <c r="H77" s="132">
        <v>86.0</v>
      </c>
    </row>
    <row r="78" ht="15.75" customHeight="1">
      <c r="B78" s="131" t="s">
        <v>100</v>
      </c>
      <c r="C78" s="43">
        <v>2.0</v>
      </c>
      <c r="D78" s="43">
        <v>0.0</v>
      </c>
      <c r="E78" s="43">
        <v>3.0</v>
      </c>
      <c r="F78" s="43">
        <v>1.0</v>
      </c>
      <c r="G78" s="43">
        <v>0.0</v>
      </c>
      <c r="H78" s="132">
        <v>67.0</v>
      </c>
    </row>
    <row r="79" ht="15.75" customHeight="1">
      <c r="B79" s="131" t="s">
        <v>100</v>
      </c>
      <c r="C79" s="43">
        <v>2.0</v>
      </c>
      <c r="D79" s="43">
        <v>1.0</v>
      </c>
      <c r="E79" s="43">
        <v>6.0</v>
      </c>
      <c r="F79" s="43">
        <v>3.0</v>
      </c>
      <c r="G79" s="43">
        <v>1.0</v>
      </c>
      <c r="H79" s="132">
        <v>56.0</v>
      </c>
    </row>
    <row r="80" ht="15.75" customHeight="1">
      <c r="B80" s="131" t="s">
        <v>100</v>
      </c>
      <c r="C80" s="43">
        <v>2.0</v>
      </c>
      <c r="D80" s="43">
        <v>1.0</v>
      </c>
      <c r="E80" s="43">
        <v>8.0</v>
      </c>
      <c r="F80" s="43">
        <v>2.0</v>
      </c>
      <c r="G80" s="43">
        <v>1.0</v>
      </c>
      <c r="H80" s="132">
        <v>117.0</v>
      </c>
    </row>
    <row r="81" ht="15.75" customHeight="1">
      <c r="B81" s="131" t="s">
        <v>100</v>
      </c>
      <c r="C81" s="43">
        <v>2.0</v>
      </c>
      <c r="D81" s="43">
        <v>1.0</v>
      </c>
      <c r="E81" s="43">
        <v>2.0</v>
      </c>
      <c r="F81" s="43">
        <v>5.0</v>
      </c>
      <c r="G81" s="43">
        <v>1.0</v>
      </c>
      <c r="H81" s="132">
        <v>16.0</v>
      </c>
    </row>
    <row r="82" ht="15.75" customHeight="1">
      <c r="B82" s="131" t="s">
        <v>100</v>
      </c>
      <c r="C82" s="43">
        <v>2.0</v>
      </c>
      <c r="D82" s="43">
        <v>1.0</v>
      </c>
      <c r="E82" s="43">
        <v>4.0</v>
      </c>
      <c r="F82" s="43">
        <v>2.0</v>
      </c>
      <c r="G82" s="43">
        <v>1.0</v>
      </c>
      <c r="H82" s="132">
        <v>91.0</v>
      </c>
    </row>
    <row r="83" ht="15.75" customHeight="1">
      <c r="B83" s="131" t="s">
        <v>100</v>
      </c>
      <c r="C83" s="43">
        <v>2.0</v>
      </c>
      <c r="D83" s="43">
        <v>1.0</v>
      </c>
      <c r="E83" s="43">
        <v>5.0</v>
      </c>
      <c r="F83" s="43">
        <v>3.0</v>
      </c>
      <c r="G83" s="43">
        <v>1.0</v>
      </c>
      <c r="H83" s="132">
        <v>88.0</v>
      </c>
    </row>
    <row r="84" ht="15.75" customHeight="1">
      <c r="B84" s="131" t="s">
        <v>100</v>
      </c>
      <c r="C84" s="43">
        <v>2.0</v>
      </c>
      <c r="D84" s="43">
        <v>1.0</v>
      </c>
      <c r="E84" s="43">
        <v>7.0</v>
      </c>
      <c r="F84" s="43">
        <v>1.0</v>
      </c>
      <c r="G84" s="43">
        <v>1.0</v>
      </c>
      <c r="H84" s="132">
        <v>17.0</v>
      </c>
    </row>
    <row r="85" ht="15.75" customHeight="1">
      <c r="B85" s="131" t="s">
        <v>100</v>
      </c>
      <c r="C85" s="43">
        <v>2.0</v>
      </c>
      <c r="D85" s="43">
        <v>1.0</v>
      </c>
      <c r="E85" s="43">
        <v>9.0</v>
      </c>
      <c r="F85" s="43">
        <v>3.0</v>
      </c>
      <c r="G85" s="43">
        <v>1.0</v>
      </c>
      <c r="H85" s="132">
        <v>69.0</v>
      </c>
    </row>
    <row r="86" ht="15.75" customHeight="1">
      <c r="B86" s="131" t="s">
        <v>100</v>
      </c>
      <c r="C86" s="43">
        <v>2.0</v>
      </c>
      <c r="D86" s="43">
        <v>1.0</v>
      </c>
      <c r="E86" s="43">
        <v>6.0</v>
      </c>
      <c r="F86" s="43">
        <v>2.0</v>
      </c>
      <c r="G86" s="43">
        <v>1.0</v>
      </c>
      <c r="H86" s="132">
        <v>102.0</v>
      </c>
    </row>
    <row r="87" ht="15.75" customHeight="1">
      <c r="B87" s="131" t="s">
        <v>100</v>
      </c>
      <c r="C87" s="43">
        <v>2.0</v>
      </c>
      <c r="D87" s="43">
        <v>1.0</v>
      </c>
      <c r="E87" s="43">
        <v>9.0</v>
      </c>
      <c r="F87" s="43">
        <v>2.0</v>
      </c>
      <c r="G87" s="43">
        <v>1.0</v>
      </c>
      <c r="H87" s="132">
        <v>29.0</v>
      </c>
    </row>
    <row r="88" ht="15.75" customHeight="1">
      <c r="B88" s="131" t="s">
        <v>100</v>
      </c>
      <c r="C88" s="43">
        <v>2.0</v>
      </c>
      <c r="D88" s="43">
        <v>1.0</v>
      </c>
      <c r="E88" s="43">
        <v>5.0</v>
      </c>
      <c r="F88" s="43">
        <v>4.0</v>
      </c>
      <c r="G88" s="43">
        <v>1.0</v>
      </c>
      <c r="H88" s="132">
        <v>59.0</v>
      </c>
    </row>
    <row r="89" ht="15.75" customHeight="1">
      <c r="B89" s="131" t="s">
        <v>100</v>
      </c>
      <c r="C89" s="43">
        <v>2.0</v>
      </c>
      <c r="D89" s="43">
        <v>0.0</v>
      </c>
      <c r="E89" s="43">
        <v>3.0</v>
      </c>
      <c r="F89" s="43">
        <v>2.0</v>
      </c>
      <c r="G89" s="43">
        <v>0.0</v>
      </c>
      <c r="H89" s="132">
        <v>47.0</v>
      </c>
    </row>
    <row r="90" ht="15.75" customHeight="1">
      <c r="B90" s="131" t="s">
        <v>100</v>
      </c>
      <c r="C90" s="43">
        <v>2.0</v>
      </c>
      <c r="D90" s="43">
        <v>1.0</v>
      </c>
      <c r="E90" s="43">
        <v>9.0</v>
      </c>
      <c r="F90" s="43">
        <v>3.0</v>
      </c>
      <c r="G90" s="43">
        <v>1.0</v>
      </c>
      <c r="H90" s="132">
        <v>147.0</v>
      </c>
    </row>
    <row r="91" ht="15.75" customHeight="1">
      <c r="B91" s="131" t="s">
        <v>100</v>
      </c>
      <c r="C91" s="43">
        <v>2.0</v>
      </c>
      <c r="D91" s="43">
        <v>1.0</v>
      </c>
      <c r="E91" s="43">
        <v>6.0</v>
      </c>
      <c r="F91" s="43">
        <v>5.0</v>
      </c>
      <c r="G91" s="43">
        <v>1.0</v>
      </c>
      <c r="H91" s="132">
        <v>87.0</v>
      </c>
    </row>
    <row r="92" ht="15.75" customHeight="1">
      <c r="B92" s="131" t="s">
        <v>100</v>
      </c>
      <c r="C92" s="43">
        <v>2.0</v>
      </c>
      <c r="D92" s="43">
        <v>1.0</v>
      </c>
      <c r="E92" s="43">
        <v>5.0</v>
      </c>
      <c r="F92" s="43">
        <v>2.0</v>
      </c>
      <c r="G92" s="43">
        <v>1.0</v>
      </c>
      <c r="H92" s="132">
        <v>418.0</v>
      </c>
    </row>
    <row r="93" ht="15.75" customHeight="1">
      <c r="B93" s="131" t="s">
        <v>100</v>
      </c>
      <c r="C93" s="43">
        <v>2.0</v>
      </c>
      <c r="D93" s="43">
        <v>1.0</v>
      </c>
      <c r="E93" s="43">
        <v>8.0</v>
      </c>
      <c r="F93" s="43">
        <v>2.0</v>
      </c>
      <c r="G93" s="43">
        <v>1.0</v>
      </c>
      <c r="H93" s="132">
        <v>169.0</v>
      </c>
    </row>
    <row r="94" ht="15.75" customHeight="1">
      <c r="B94" s="131" t="s">
        <v>100</v>
      </c>
      <c r="C94" s="43">
        <v>2.0</v>
      </c>
      <c r="D94" s="43">
        <v>0.0</v>
      </c>
      <c r="E94" s="43">
        <v>3.0</v>
      </c>
      <c r="F94" s="43">
        <v>1.0</v>
      </c>
      <c r="G94" s="43">
        <v>1.0</v>
      </c>
      <c r="H94" s="132">
        <v>900.0</v>
      </c>
    </row>
    <row r="95" ht="15.75" customHeight="1">
      <c r="B95" s="131" t="s">
        <v>100</v>
      </c>
      <c r="C95" s="43">
        <v>2.0</v>
      </c>
      <c r="D95" s="43">
        <v>1.0</v>
      </c>
      <c r="E95" s="43">
        <v>1.0</v>
      </c>
      <c r="F95" s="43">
        <v>1.0</v>
      </c>
      <c r="G95" s="43">
        <v>1.0</v>
      </c>
      <c r="H95" s="132">
        <v>38.0</v>
      </c>
    </row>
    <row r="96" ht="15.75" customHeight="1">
      <c r="B96" s="131" t="s">
        <v>100</v>
      </c>
      <c r="C96" s="43">
        <v>2.0</v>
      </c>
      <c r="D96" s="43">
        <v>1.0</v>
      </c>
      <c r="E96" s="43">
        <v>8.0</v>
      </c>
      <c r="F96" s="43">
        <v>1.0</v>
      </c>
      <c r="G96" s="43">
        <v>1.0</v>
      </c>
      <c r="H96" s="132">
        <v>60.0</v>
      </c>
    </row>
    <row r="97" ht="15.75" customHeight="1">
      <c r="B97" s="131" t="s">
        <v>100</v>
      </c>
      <c r="C97" s="43">
        <v>2.0</v>
      </c>
      <c r="D97" s="43">
        <v>1.0</v>
      </c>
      <c r="E97" s="43">
        <v>7.0</v>
      </c>
      <c r="F97" s="43">
        <v>3.0</v>
      </c>
      <c r="G97" s="43">
        <v>1.0</v>
      </c>
      <c r="H97" s="132">
        <v>26.0</v>
      </c>
    </row>
    <row r="98" ht="15.75" customHeight="1">
      <c r="B98" s="131" t="s">
        <v>100</v>
      </c>
      <c r="C98" s="43">
        <v>2.0</v>
      </c>
      <c r="D98" s="43">
        <v>1.0</v>
      </c>
      <c r="E98" s="43">
        <v>4.0</v>
      </c>
      <c r="F98" s="43">
        <v>1.0</v>
      </c>
      <c r="G98" s="43">
        <v>1.0</v>
      </c>
      <c r="H98" s="132">
        <v>157.0</v>
      </c>
    </row>
    <row r="99" ht="15.75" customHeight="1">
      <c r="B99" s="131" t="s">
        <v>100</v>
      </c>
      <c r="C99" s="43">
        <v>2.0</v>
      </c>
      <c r="D99" s="43">
        <v>1.0</v>
      </c>
      <c r="E99" s="43">
        <v>6.0</v>
      </c>
      <c r="F99" s="43">
        <v>3.0</v>
      </c>
      <c r="G99" s="43">
        <v>1.0</v>
      </c>
      <c r="H99" s="132">
        <v>5.0</v>
      </c>
    </row>
    <row r="100" ht="15.75" customHeight="1">
      <c r="B100" s="131" t="s">
        <v>100</v>
      </c>
      <c r="C100" s="43">
        <v>2.0</v>
      </c>
      <c r="D100" s="43">
        <v>1.0</v>
      </c>
      <c r="E100" s="43">
        <v>4.0</v>
      </c>
      <c r="F100" s="43">
        <v>4.0</v>
      </c>
      <c r="G100" s="43">
        <v>1.0</v>
      </c>
      <c r="H100" s="132">
        <v>65.0</v>
      </c>
    </row>
    <row r="101" ht="15.75" customHeight="1">
      <c r="B101" s="131" t="s">
        <v>100</v>
      </c>
      <c r="C101" s="43">
        <v>2.0</v>
      </c>
      <c r="D101" s="43">
        <v>0.0</v>
      </c>
      <c r="E101" s="43">
        <v>3.0</v>
      </c>
      <c r="F101" s="43">
        <v>4.0</v>
      </c>
      <c r="G101" s="43">
        <v>0.0</v>
      </c>
      <c r="H101" s="132">
        <v>132.0</v>
      </c>
    </row>
    <row r="102" ht="15.75" customHeight="1">
      <c r="B102" s="131" t="s">
        <v>100</v>
      </c>
      <c r="C102" s="43">
        <v>2.0</v>
      </c>
      <c r="D102" s="43">
        <v>1.0</v>
      </c>
      <c r="E102" s="43">
        <v>1.0</v>
      </c>
      <c r="F102" s="43">
        <v>5.0</v>
      </c>
      <c r="G102" s="43">
        <v>1.0</v>
      </c>
      <c r="H102" s="132">
        <v>83.0</v>
      </c>
    </row>
    <row r="103" ht="15.75" customHeight="1">
      <c r="B103" s="131" t="s">
        <v>100</v>
      </c>
      <c r="C103" s="43">
        <v>2.0</v>
      </c>
      <c r="D103" s="43">
        <v>1.0</v>
      </c>
      <c r="E103" s="43">
        <v>6.0</v>
      </c>
      <c r="F103" s="43">
        <v>2.0</v>
      </c>
      <c r="G103" s="43">
        <v>1.0</v>
      </c>
      <c r="H103" s="132">
        <v>32.0</v>
      </c>
    </row>
    <row r="104" ht="15.75" customHeight="1">
      <c r="B104" s="131" t="s">
        <v>100</v>
      </c>
      <c r="C104" s="43">
        <v>2.0</v>
      </c>
      <c r="D104" s="43">
        <v>1.0</v>
      </c>
      <c r="E104" s="43">
        <v>7.0</v>
      </c>
      <c r="F104" s="43">
        <v>5.0</v>
      </c>
      <c r="G104" s="43">
        <v>1.0</v>
      </c>
      <c r="H104" s="132">
        <v>101.0</v>
      </c>
    </row>
    <row r="105" ht="15.75" customHeight="1">
      <c r="B105" s="131" t="s">
        <v>100</v>
      </c>
      <c r="C105" s="43">
        <v>2.0</v>
      </c>
      <c r="D105" s="43">
        <v>1.0</v>
      </c>
      <c r="E105" s="43">
        <v>5.0</v>
      </c>
      <c r="F105" s="43">
        <v>2.0</v>
      </c>
      <c r="G105" s="43">
        <v>1.0</v>
      </c>
      <c r="H105" s="132">
        <v>80.0</v>
      </c>
    </row>
    <row r="106" ht="15.75" customHeight="1">
      <c r="B106" s="131" t="s">
        <v>100</v>
      </c>
      <c r="C106" s="43">
        <v>2.0</v>
      </c>
      <c r="D106" s="43">
        <v>1.0</v>
      </c>
      <c r="E106" s="43">
        <v>7.0</v>
      </c>
      <c r="F106" s="43">
        <v>1.0</v>
      </c>
      <c r="G106" s="43">
        <v>1.0</v>
      </c>
      <c r="H106" s="132">
        <v>87.0</v>
      </c>
    </row>
    <row r="107" ht="15.75" customHeight="1">
      <c r="B107" s="131" t="s">
        <v>100</v>
      </c>
      <c r="C107" s="43">
        <v>2.0</v>
      </c>
      <c r="D107" s="43">
        <v>1.0</v>
      </c>
      <c r="E107" s="43">
        <v>1.0</v>
      </c>
      <c r="F107" s="43">
        <v>2.0</v>
      </c>
      <c r="G107" s="43">
        <v>1.0</v>
      </c>
      <c r="H107" s="132">
        <v>78.0</v>
      </c>
    </row>
    <row r="108" ht="15.75" customHeight="1">
      <c r="B108" s="131" t="s">
        <v>100</v>
      </c>
      <c r="C108" s="43">
        <v>2.0</v>
      </c>
      <c r="D108" s="43">
        <v>1.0</v>
      </c>
      <c r="E108" s="43">
        <v>2.0</v>
      </c>
      <c r="F108" s="43">
        <v>4.0</v>
      </c>
      <c r="G108" s="43">
        <v>1.0</v>
      </c>
      <c r="H108" s="132">
        <v>113.0</v>
      </c>
    </row>
    <row r="109" ht="15.75" customHeight="1">
      <c r="B109" s="131" t="s">
        <v>100</v>
      </c>
      <c r="C109" s="43">
        <v>2.0</v>
      </c>
      <c r="D109" s="43">
        <v>1.0</v>
      </c>
      <c r="E109" s="43">
        <v>4.0</v>
      </c>
      <c r="F109" s="43">
        <v>4.0</v>
      </c>
      <c r="G109" s="43">
        <v>1.0</v>
      </c>
      <c r="H109" s="132">
        <v>41.0</v>
      </c>
    </row>
    <row r="110" ht="15.75" customHeight="1">
      <c r="B110" s="131" t="s">
        <v>100</v>
      </c>
      <c r="C110" s="43">
        <v>2.0</v>
      </c>
      <c r="D110" s="43">
        <v>1.0</v>
      </c>
      <c r="E110" s="43">
        <v>7.0</v>
      </c>
      <c r="F110" s="43">
        <v>1.0</v>
      </c>
      <c r="G110" s="43">
        <v>1.0</v>
      </c>
      <c r="H110" s="132">
        <v>104.0</v>
      </c>
    </row>
    <row r="111" ht="15.75" customHeight="1">
      <c r="B111" s="131" t="s">
        <v>100</v>
      </c>
      <c r="C111" s="43">
        <v>2.0</v>
      </c>
      <c r="D111" s="43">
        <v>1.0</v>
      </c>
      <c r="E111" s="43">
        <v>4.0</v>
      </c>
      <c r="F111" s="43">
        <v>4.0</v>
      </c>
      <c r="G111" s="43">
        <v>1.0</v>
      </c>
      <c r="H111" s="132">
        <v>36.0</v>
      </c>
    </row>
    <row r="112" ht="15.75" customHeight="1">
      <c r="B112" s="131" t="s">
        <v>100</v>
      </c>
      <c r="C112" s="43">
        <v>2.0</v>
      </c>
      <c r="D112" s="43">
        <v>1.0</v>
      </c>
      <c r="E112" s="43">
        <v>8.0</v>
      </c>
      <c r="F112" s="43">
        <v>4.0</v>
      </c>
      <c r="G112" s="43">
        <v>1.0</v>
      </c>
      <c r="H112" s="132">
        <v>81.0</v>
      </c>
    </row>
    <row r="113" ht="15.75" customHeight="1">
      <c r="B113" s="131" t="s">
        <v>100</v>
      </c>
      <c r="C113" s="43">
        <v>2.0</v>
      </c>
      <c r="D113" s="43">
        <v>1.0</v>
      </c>
      <c r="E113" s="43">
        <v>2.0</v>
      </c>
      <c r="F113" s="43">
        <v>5.0</v>
      </c>
      <c r="G113" s="43">
        <v>1.0</v>
      </c>
      <c r="H113" s="132">
        <v>164.0</v>
      </c>
    </row>
    <row r="114" ht="15.75" customHeight="1">
      <c r="B114" s="131" t="s">
        <v>100</v>
      </c>
      <c r="C114" s="43">
        <v>2.0</v>
      </c>
      <c r="D114" s="43">
        <v>1.0</v>
      </c>
      <c r="E114" s="43">
        <v>9.0</v>
      </c>
      <c r="F114" s="43">
        <v>2.0</v>
      </c>
      <c r="G114" s="43">
        <v>1.0</v>
      </c>
      <c r="H114" s="132">
        <v>176.0</v>
      </c>
    </row>
    <row r="115" ht="15.75" customHeight="1">
      <c r="B115" s="131" t="s">
        <v>100</v>
      </c>
      <c r="C115" s="43">
        <v>2.0</v>
      </c>
      <c r="D115" s="43">
        <v>1.0</v>
      </c>
      <c r="E115" s="43">
        <v>8.0</v>
      </c>
      <c r="F115" s="43">
        <v>2.0</v>
      </c>
      <c r="G115" s="43">
        <v>1.0</v>
      </c>
      <c r="H115" s="132">
        <v>54.0</v>
      </c>
    </row>
    <row r="116" ht="15.75" customHeight="1">
      <c r="B116" s="131" t="s">
        <v>100</v>
      </c>
      <c r="C116" s="43">
        <v>2.0</v>
      </c>
      <c r="D116" s="43">
        <v>1.0</v>
      </c>
      <c r="E116" s="43">
        <v>7.0</v>
      </c>
      <c r="F116" s="43">
        <v>1.0</v>
      </c>
      <c r="G116" s="43">
        <v>1.0</v>
      </c>
      <c r="H116" s="132">
        <v>60.0</v>
      </c>
    </row>
    <row r="117" ht="15.75" customHeight="1">
      <c r="B117" s="131" t="s">
        <v>100</v>
      </c>
      <c r="C117" s="43">
        <v>2.0</v>
      </c>
      <c r="D117" s="43">
        <v>0.0</v>
      </c>
      <c r="E117" s="43">
        <v>3.0</v>
      </c>
      <c r="F117" s="43">
        <v>5.0</v>
      </c>
      <c r="G117" s="43">
        <v>0.0</v>
      </c>
      <c r="H117" s="132">
        <v>34.0</v>
      </c>
    </row>
    <row r="118" ht="15.75" customHeight="1">
      <c r="B118" s="131" t="s">
        <v>100</v>
      </c>
      <c r="C118" s="43">
        <v>2.0</v>
      </c>
      <c r="D118" s="43">
        <v>1.0</v>
      </c>
      <c r="E118" s="43">
        <v>1.0</v>
      </c>
      <c r="F118" s="43">
        <v>3.0</v>
      </c>
      <c r="G118" s="43">
        <v>1.0</v>
      </c>
      <c r="H118" s="132">
        <v>153.0</v>
      </c>
    </row>
    <row r="119" ht="15.75" customHeight="1">
      <c r="B119" s="131" t="s">
        <v>100</v>
      </c>
      <c r="C119" s="43">
        <v>2.0</v>
      </c>
      <c r="D119" s="43">
        <v>1.0</v>
      </c>
      <c r="E119" s="43">
        <v>9.0</v>
      </c>
      <c r="F119" s="43">
        <v>4.0</v>
      </c>
      <c r="G119" s="43">
        <v>1.0</v>
      </c>
      <c r="H119" s="132">
        <v>64.0</v>
      </c>
    </row>
    <row r="120" ht="15.75" customHeight="1">
      <c r="B120" s="131" t="s">
        <v>100</v>
      </c>
      <c r="C120" s="43">
        <v>2.0</v>
      </c>
      <c r="D120" s="43">
        <v>1.0</v>
      </c>
      <c r="E120" s="43">
        <v>5.0</v>
      </c>
      <c r="F120" s="43">
        <v>2.0</v>
      </c>
      <c r="G120" s="43">
        <v>1.0</v>
      </c>
      <c r="H120" s="132">
        <v>50.0</v>
      </c>
    </row>
    <row r="121" ht="15.75" customHeight="1">
      <c r="B121" s="131" t="s">
        <v>100</v>
      </c>
      <c r="C121" s="43">
        <v>2.0</v>
      </c>
      <c r="D121" s="43">
        <v>1.0</v>
      </c>
      <c r="E121" s="43">
        <v>4.0</v>
      </c>
      <c r="F121" s="43">
        <v>4.0</v>
      </c>
      <c r="G121" s="43">
        <v>1.0</v>
      </c>
      <c r="H121" s="132">
        <v>83.0</v>
      </c>
    </row>
    <row r="122" ht="15.75" customHeight="1">
      <c r="B122" s="131" t="s">
        <v>100</v>
      </c>
      <c r="C122" s="43">
        <v>2.0</v>
      </c>
      <c r="D122" s="43">
        <v>1.0</v>
      </c>
      <c r="E122" s="43">
        <v>1.0</v>
      </c>
      <c r="F122" s="43">
        <v>3.0</v>
      </c>
      <c r="G122" s="43">
        <v>1.0</v>
      </c>
      <c r="H122" s="132">
        <v>251.0</v>
      </c>
    </row>
    <row r="123" ht="15.75" customHeight="1">
      <c r="B123" s="131" t="s">
        <v>100</v>
      </c>
      <c r="C123" s="43">
        <v>2.0</v>
      </c>
      <c r="D123" s="43">
        <v>1.0</v>
      </c>
      <c r="E123" s="43">
        <v>4.0</v>
      </c>
      <c r="F123" s="43">
        <v>5.0</v>
      </c>
      <c r="G123" s="43">
        <v>1.0</v>
      </c>
      <c r="H123" s="132">
        <v>53.0</v>
      </c>
    </row>
    <row r="124" ht="15.75" customHeight="1">
      <c r="B124" s="131" t="s">
        <v>100</v>
      </c>
      <c r="C124" s="43">
        <v>2.0</v>
      </c>
      <c r="D124" s="43">
        <v>1.0</v>
      </c>
      <c r="E124" s="43">
        <v>7.0</v>
      </c>
      <c r="F124" s="43">
        <v>5.0</v>
      </c>
      <c r="G124" s="43">
        <v>1.0</v>
      </c>
      <c r="H124" s="132">
        <v>368.0</v>
      </c>
    </row>
    <row r="125" ht="15.75" customHeight="1">
      <c r="B125" s="131" t="s">
        <v>100</v>
      </c>
      <c r="C125" s="43">
        <v>2.0</v>
      </c>
      <c r="D125" s="43">
        <v>1.0</v>
      </c>
      <c r="E125" s="43">
        <v>8.0</v>
      </c>
      <c r="F125" s="43">
        <v>3.0</v>
      </c>
      <c r="G125" s="43">
        <v>1.0</v>
      </c>
      <c r="H125" s="132">
        <v>159.0</v>
      </c>
    </row>
    <row r="126" ht="15.75" customHeight="1">
      <c r="B126" s="131" t="s">
        <v>100</v>
      </c>
      <c r="C126" s="43">
        <v>2.0</v>
      </c>
      <c r="D126" s="43">
        <v>1.0</v>
      </c>
      <c r="E126" s="43">
        <v>7.0</v>
      </c>
      <c r="F126" s="43">
        <v>3.0</v>
      </c>
      <c r="G126" s="43">
        <v>1.0</v>
      </c>
      <c r="H126" s="132">
        <v>103.0</v>
      </c>
    </row>
    <row r="127" ht="15.75" customHeight="1">
      <c r="B127" s="131" t="s">
        <v>100</v>
      </c>
      <c r="C127" s="43">
        <v>2.0</v>
      </c>
      <c r="D127" s="43">
        <v>1.0</v>
      </c>
      <c r="E127" s="43">
        <v>5.0</v>
      </c>
      <c r="F127" s="43">
        <v>5.0</v>
      </c>
      <c r="G127" s="43">
        <v>1.0</v>
      </c>
      <c r="H127" s="132">
        <v>209.0</v>
      </c>
    </row>
    <row r="128" ht="15.75" customHeight="1">
      <c r="B128" s="131" t="s">
        <v>100</v>
      </c>
      <c r="C128" s="43">
        <v>2.0</v>
      </c>
      <c r="D128" s="43">
        <v>1.0</v>
      </c>
      <c r="E128" s="43">
        <v>4.0</v>
      </c>
      <c r="F128" s="43">
        <v>4.0</v>
      </c>
      <c r="G128" s="43">
        <v>1.0</v>
      </c>
      <c r="H128" s="132">
        <v>82.0</v>
      </c>
    </row>
    <row r="129" ht="15.75" customHeight="1">
      <c r="B129" s="131" t="s">
        <v>100</v>
      </c>
      <c r="C129" s="43">
        <v>2.0</v>
      </c>
      <c r="D129" s="43">
        <v>1.0</v>
      </c>
      <c r="E129" s="43">
        <v>6.0</v>
      </c>
      <c r="F129" s="43">
        <v>2.0</v>
      </c>
      <c r="G129" s="43">
        <v>1.0</v>
      </c>
      <c r="H129" s="132">
        <v>110.0</v>
      </c>
    </row>
    <row r="130" ht="15.75" customHeight="1">
      <c r="B130" s="131" t="s">
        <v>100</v>
      </c>
      <c r="C130" s="43">
        <v>2.0</v>
      </c>
      <c r="D130" s="43">
        <v>1.0</v>
      </c>
      <c r="E130" s="43">
        <v>8.0</v>
      </c>
      <c r="F130" s="43">
        <v>5.0</v>
      </c>
      <c r="G130" s="43">
        <v>1.0</v>
      </c>
      <c r="H130" s="132">
        <v>95.0</v>
      </c>
    </row>
    <row r="131" ht="15.75" customHeight="1">
      <c r="B131" s="131" t="s">
        <v>100</v>
      </c>
      <c r="C131" s="43">
        <v>2.0</v>
      </c>
      <c r="D131" s="43">
        <v>1.0</v>
      </c>
      <c r="E131" s="43">
        <v>7.0</v>
      </c>
      <c r="F131" s="43">
        <v>2.0</v>
      </c>
      <c r="G131" s="43">
        <v>1.0</v>
      </c>
      <c r="H131" s="132">
        <v>53.0</v>
      </c>
    </row>
    <row r="132" ht="15.75" customHeight="1">
      <c r="B132" s="131" t="s">
        <v>100</v>
      </c>
      <c r="C132" s="43">
        <v>2.0</v>
      </c>
      <c r="D132" s="43">
        <v>1.0</v>
      </c>
      <c r="E132" s="43">
        <v>4.0</v>
      </c>
      <c r="F132" s="43">
        <v>4.0</v>
      </c>
      <c r="G132" s="43">
        <v>1.0</v>
      </c>
      <c r="H132" s="132">
        <v>66.0</v>
      </c>
    </row>
    <row r="133" ht="15.75" customHeight="1">
      <c r="B133" s="131" t="s">
        <v>100</v>
      </c>
      <c r="C133" s="43">
        <v>2.0</v>
      </c>
      <c r="D133" s="43">
        <v>1.0</v>
      </c>
      <c r="E133" s="43">
        <v>2.0</v>
      </c>
      <c r="F133" s="43">
        <v>2.0</v>
      </c>
      <c r="G133" s="43">
        <v>1.0</v>
      </c>
      <c r="H133" s="132">
        <v>122.0</v>
      </c>
    </row>
    <row r="134" ht="15.75" customHeight="1">
      <c r="B134" s="131" t="s">
        <v>100</v>
      </c>
      <c r="C134" s="43">
        <v>2.0</v>
      </c>
      <c r="D134" s="43">
        <v>1.0</v>
      </c>
      <c r="E134" s="43">
        <v>4.0</v>
      </c>
      <c r="F134" s="43">
        <v>3.0</v>
      </c>
      <c r="G134" s="43">
        <v>1.0</v>
      </c>
      <c r="H134" s="132">
        <v>104.0</v>
      </c>
    </row>
    <row r="135" ht="15.75" customHeight="1">
      <c r="B135" s="131" t="s">
        <v>100</v>
      </c>
      <c r="C135" s="43">
        <v>2.0</v>
      </c>
      <c r="D135" s="43">
        <v>1.0</v>
      </c>
      <c r="E135" s="43">
        <v>5.0</v>
      </c>
      <c r="F135" s="43">
        <v>1.0</v>
      </c>
      <c r="G135" s="43">
        <v>1.0</v>
      </c>
      <c r="H135" s="132">
        <v>442.0</v>
      </c>
    </row>
    <row r="136" ht="15.75" customHeight="1">
      <c r="B136" s="131" t="s">
        <v>100</v>
      </c>
      <c r="C136" s="43">
        <v>2.0</v>
      </c>
      <c r="D136" s="43">
        <v>1.0</v>
      </c>
      <c r="E136" s="43">
        <v>2.0</v>
      </c>
      <c r="F136" s="43">
        <v>4.0</v>
      </c>
      <c r="G136" s="43">
        <v>1.0</v>
      </c>
      <c r="H136" s="132">
        <v>318.0</v>
      </c>
    </row>
    <row r="137" ht="15.75" customHeight="1">
      <c r="B137" s="131" t="s">
        <v>100</v>
      </c>
      <c r="C137" s="43">
        <v>2.0</v>
      </c>
      <c r="D137" s="43">
        <v>1.0</v>
      </c>
      <c r="E137" s="43">
        <v>1.0</v>
      </c>
      <c r="F137" s="43">
        <v>5.0</v>
      </c>
      <c r="G137" s="43">
        <v>1.0</v>
      </c>
      <c r="H137" s="132">
        <v>120.0</v>
      </c>
    </row>
    <row r="138" ht="15.75" customHeight="1">
      <c r="B138" s="131" t="s">
        <v>100</v>
      </c>
      <c r="C138" s="43">
        <v>2.0</v>
      </c>
      <c r="D138" s="43">
        <v>1.0</v>
      </c>
      <c r="E138" s="43">
        <v>7.0</v>
      </c>
      <c r="F138" s="43">
        <v>5.0</v>
      </c>
      <c r="G138" s="43">
        <v>1.0</v>
      </c>
      <c r="H138" s="132">
        <v>104.0</v>
      </c>
    </row>
    <row r="139" ht="15.75" customHeight="1">
      <c r="B139" s="131" t="s">
        <v>100</v>
      </c>
      <c r="C139" s="43">
        <v>2.0</v>
      </c>
      <c r="D139" s="43">
        <v>1.0</v>
      </c>
      <c r="E139" s="43">
        <v>2.0</v>
      </c>
      <c r="F139" s="43">
        <v>1.0</v>
      </c>
      <c r="G139" s="43">
        <v>1.0</v>
      </c>
      <c r="H139" s="132">
        <v>105.0</v>
      </c>
    </row>
    <row r="140" ht="15.75" customHeight="1">
      <c r="B140" s="131" t="s">
        <v>100</v>
      </c>
      <c r="C140" s="43">
        <v>2.0</v>
      </c>
      <c r="D140" s="43">
        <v>1.0</v>
      </c>
      <c r="E140" s="43">
        <v>1.0</v>
      </c>
      <c r="F140" s="43">
        <v>4.0</v>
      </c>
      <c r="G140" s="43">
        <v>1.0</v>
      </c>
      <c r="H140" s="132">
        <v>131.0</v>
      </c>
    </row>
    <row r="141" ht="15.75" customHeight="1">
      <c r="B141" s="131" t="s">
        <v>100</v>
      </c>
      <c r="C141" s="43">
        <v>2.0</v>
      </c>
      <c r="D141" s="43">
        <v>1.0</v>
      </c>
      <c r="E141" s="43">
        <v>7.0</v>
      </c>
      <c r="F141" s="43">
        <v>3.0</v>
      </c>
      <c r="G141" s="43">
        <v>1.0</v>
      </c>
      <c r="H141" s="132">
        <v>81.0</v>
      </c>
    </row>
    <row r="142" ht="15.75" customHeight="1">
      <c r="B142" s="131" t="s">
        <v>100</v>
      </c>
      <c r="C142" s="43">
        <v>2.0</v>
      </c>
      <c r="D142" s="43">
        <v>1.0</v>
      </c>
      <c r="E142" s="43">
        <v>8.0</v>
      </c>
      <c r="F142" s="43">
        <v>2.0</v>
      </c>
      <c r="G142" s="43">
        <v>1.0</v>
      </c>
      <c r="H142" s="132">
        <v>189.0</v>
      </c>
    </row>
    <row r="143" ht="15.75" customHeight="1">
      <c r="B143" s="131" t="s">
        <v>100</v>
      </c>
      <c r="C143" s="43">
        <v>2.0</v>
      </c>
      <c r="D143" s="43">
        <v>1.0</v>
      </c>
      <c r="E143" s="43">
        <v>2.0</v>
      </c>
      <c r="F143" s="43">
        <v>3.0</v>
      </c>
      <c r="G143" s="43">
        <v>1.0</v>
      </c>
      <c r="H143" s="132">
        <v>90.0</v>
      </c>
    </row>
    <row r="144" ht="15.75" customHeight="1">
      <c r="B144" s="131" t="s">
        <v>100</v>
      </c>
      <c r="C144" s="43">
        <v>2.0</v>
      </c>
      <c r="D144" s="43">
        <v>1.0</v>
      </c>
      <c r="E144" s="43">
        <v>9.0</v>
      </c>
      <c r="F144" s="43">
        <v>1.0</v>
      </c>
      <c r="G144" s="43">
        <v>1.0</v>
      </c>
      <c r="H144" s="132">
        <v>107.0</v>
      </c>
    </row>
    <row r="145" ht="15.75" customHeight="1">
      <c r="B145" s="131" t="s">
        <v>100</v>
      </c>
      <c r="C145" s="43">
        <v>2.0</v>
      </c>
      <c r="D145" s="43">
        <v>1.0</v>
      </c>
      <c r="E145" s="43">
        <v>4.0</v>
      </c>
      <c r="F145" s="43">
        <v>5.0</v>
      </c>
      <c r="G145" s="43">
        <v>1.0</v>
      </c>
      <c r="H145" s="132">
        <v>150.0</v>
      </c>
    </row>
    <row r="146" ht="15.75" customHeight="1">
      <c r="B146" s="131" t="s">
        <v>100</v>
      </c>
      <c r="C146" s="43">
        <v>2.0</v>
      </c>
      <c r="D146" s="43">
        <v>0.0</v>
      </c>
      <c r="E146" s="43">
        <v>3.0</v>
      </c>
      <c r="F146" s="43">
        <v>5.0</v>
      </c>
      <c r="G146" s="43">
        <v>1.0</v>
      </c>
      <c r="H146" s="132">
        <v>900.0</v>
      </c>
    </row>
    <row r="147" ht="15.75" customHeight="1">
      <c r="B147" s="131" t="s">
        <v>100</v>
      </c>
      <c r="C147" s="43">
        <v>2.0</v>
      </c>
      <c r="D147" s="43">
        <v>1.0</v>
      </c>
      <c r="E147" s="43">
        <v>1.0</v>
      </c>
      <c r="F147" s="43">
        <v>1.0</v>
      </c>
      <c r="G147" s="43">
        <v>1.0</v>
      </c>
      <c r="H147" s="132">
        <v>55.0</v>
      </c>
    </row>
    <row r="148" ht="15.75" customHeight="1">
      <c r="B148" s="131" t="s">
        <v>100</v>
      </c>
      <c r="C148" s="43">
        <v>2.0</v>
      </c>
      <c r="D148" s="43">
        <v>1.0</v>
      </c>
      <c r="E148" s="43">
        <v>8.0</v>
      </c>
      <c r="F148" s="43">
        <v>5.0</v>
      </c>
      <c r="G148" s="43">
        <v>1.0</v>
      </c>
      <c r="H148" s="132">
        <v>136.0</v>
      </c>
    </row>
    <row r="149" ht="15.75" customHeight="1">
      <c r="B149" s="131" t="s">
        <v>100</v>
      </c>
      <c r="C149" s="43">
        <v>2.0</v>
      </c>
      <c r="D149" s="43">
        <v>1.0</v>
      </c>
      <c r="E149" s="43">
        <v>9.0</v>
      </c>
      <c r="F149" s="43">
        <v>1.0</v>
      </c>
      <c r="G149" s="43">
        <v>1.0</v>
      </c>
      <c r="H149" s="132">
        <v>88.0</v>
      </c>
    </row>
    <row r="150" ht="15.75" customHeight="1">
      <c r="B150" s="131" t="s">
        <v>100</v>
      </c>
      <c r="C150" s="43">
        <v>2.0</v>
      </c>
      <c r="D150" s="43">
        <v>1.0</v>
      </c>
      <c r="E150" s="43">
        <v>8.0</v>
      </c>
      <c r="F150" s="43">
        <v>1.0</v>
      </c>
      <c r="G150" s="43">
        <v>1.0</v>
      </c>
      <c r="H150" s="132">
        <v>44.0</v>
      </c>
    </row>
    <row r="151" ht="15.75" customHeight="1">
      <c r="B151" s="131" t="s">
        <v>100</v>
      </c>
      <c r="C151" s="43">
        <v>2.0</v>
      </c>
      <c r="D151" s="43">
        <v>1.0</v>
      </c>
      <c r="E151" s="43">
        <v>6.0</v>
      </c>
      <c r="F151" s="43">
        <v>1.0</v>
      </c>
      <c r="G151" s="43">
        <v>1.0</v>
      </c>
      <c r="H151" s="132">
        <v>95.0</v>
      </c>
    </row>
    <row r="152" ht="15.75" customHeight="1">
      <c r="B152" s="131" t="s">
        <v>100</v>
      </c>
      <c r="C152" s="43">
        <v>2.0</v>
      </c>
      <c r="D152" s="43">
        <v>0.0</v>
      </c>
      <c r="E152" s="43">
        <v>3.0</v>
      </c>
      <c r="F152" s="43">
        <v>1.0</v>
      </c>
      <c r="G152" s="43">
        <v>1.0</v>
      </c>
      <c r="H152" s="132">
        <v>900.0</v>
      </c>
    </row>
    <row r="153" ht="15.75" customHeight="1">
      <c r="B153" s="131" t="s">
        <v>100</v>
      </c>
      <c r="C153" s="43">
        <v>2.0</v>
      </c>
      <c r="D153" s="43">
        <v>1.0</v>
      </c>
      <c r="E153" s="43">
        <v>5.0</v>
      </c>
      <c r="F153" s="43">
        <v>5.0</v>
      </c>
      <c r="G153" s="43">
        <v>1.0</v>
      </c>
      <c r="H153" s="132">
        <v>31.0</v>
      </c>
    </row>
    <row r="154" ht="15.75" customHeight="1">
      <c r="B154" s="131" t="s">
        <v>100</v>
      </c>
      <c r="C154" s="43">
        <v>2.0</v>
      </c>
      <c r="D154" s="43">
        <v>0.0</v>
      </c>
      <c r="E154" s="43">
        <v>3.0</v>
      </c>
      <c r="F154" s="43">
        <v>3.0</v>
      </c>
      <c r="G154" s="43">
        <v>0.0</v>
      </c>
      <c r="H154" s="132">
        <v>246.0</v>
      </c>
    </row>
    <row r="155" ht="15.75" customHeight="1">
      <c r="B155" s="131" t="s">
        <v>100</v>
      </c>
      <c r="C155" s="43">
        <v>2.0</v>
      </c>
      <c r="D155" s="43">
        <v>1.0</v>
      </c>
      <c r="E155" s="43">
        <v>7.0</v>
      </c>
      <c r="F155" s="43">
        <v>3.0</v>
      </c>
      <c r="G155" s="43">
        <v>1.0</v>
      </c>
      <c r="H155" s="132">
        <v>21.0</v>
      </c>
    </row>
    <row r="156" ht="15.75" customHeight="1">
      <c r="B156" s="131" t="s">
        <v>100</v>
      </c>
      <c r="C156" s="43">
        <v>2.0</v>
      </c>
      <c r="D156" s="43">
        <v>0.0</v>
      </c>
      <c r="E156" s="43">
        <v>3.0</v>
      </c>
      <c r="F156" s="43">
        <v>4.0</v>
      </c>
      <c r="G156" s="43">
        <v>0.0</v>
      </c>
      <c r="H156" s="132">
        <v>24.0</v>
      </c>
    </row>
    <row r="157" ht="15.75" customHeight="1">
      <c r="B157" s="131" t="s">
        <v>100</v>
      </c>
      <c r="C157" s="43">
        <v>2.0</v>
      </c>
      <c r="D157" s="43">
        <v>1.0</v>
      </c>
      <c r="E157" s="43">
        <v>8.0</v>
      </c>
      <c r="F157" s="43">
        <v>2.0</v>
      </c>
      <c r="G157" s="43">
        <v>1.0</v>
      </c>
      <c r="H157" s="132">
        <v>164.0</v>
      </c>
    </row>
    <row r="158" ht="15.75" customHeight="1">
      <c r="B158" s="131" t="s">
        <v>100</v>
      </c>
      <c r="C158" s="43">
        <v>2.0</v>
      </c>
      <c r="D158" s="43">
        <v>0.0</v>
      </c>
      <c r="E158" s="43">
        <v>3.0</v>
      </c>
      <c r="F158" s="43">
        <v>3.0</v>
      </c>
      <c r="G158" s="43">
        <v>1.0</v>
      </c>
      <c r="H158" s="132">
        <v>900.0</v>
      </c>
    </row>
    <row r="159" ht="15.75" customHeight="1">
      <c r="B159" s="131" t="s">
        <v>100</v>
      </c>
      <c r="C159" s="43">
        <v>2.0</v>
      </c>
      <c r="D159" s="43">
        <v>1.0</v>
      </c>
      <c r="E159" s="43">
        <v>9.0</v>
      </c>
      <c r="F159" s="43">
        <v>3.0</v>
      </c>
      <c r="G159" s="43">
        <v>1.0</v>
      </c>
      <c r="H159" s="132">
        <v>43.0</v>
      </c>
    </row>
    <row r="160" ht="15.75" customHeight="1">
      <c r="B160" s="131" t="s">
        <v>100</v>
      </c>
      <c r="C160" s="43">
        <v>2.0</v>
      </c>
      <c r="D160" s="43">
        <v>1.0</v>
      </c>
      <c r="E160" s="43">
        <v>5.0</v>
      </c>
      <c r="F160" s="43">
        <v>2.0</v>
      </c>
      <c r="G160" s="43">
        <v>1.0</v>
      </c>
      <c r="H160" s="132">
        <v>125.0</v>
      </c>
    </row>
    <row r="161" ht="15.75" customHeight="1">
      <c r="B161" s="131" t="s">
        <v>100</v>
      </c>
      <c r="C161" s="43">
        <v>2.0</v>
      </c>
      <c r="D161" s="43">
        <v>1.0</v>
      </c>
      <c r="E161" s="43">
        <v>1.0</v>
      </c>
      <c r="F161" s="43">
        <v>2.0</v>
      </c>
      <c r="G161" s="43">
        <v>1.0</v>
      </c>
      <c r="H161" s="132">
        <v>171.0</v>
      </c>
    </row>
    <row r="162" ht="15.75" customHeight="1">
      <c r="B162" s="131" t="s">
        <v>100</v>
      </c>
      <c r="C162" s="43">
        <v>2.0</v>
      </c>
      <c r="D162" s="43">
        <v>0.0</v>
      </c>
      <c r="E162" s="43">
        <v>3.0</v>
      </c>
      <c r="F162" s="43">
        <v>4.0</v>
      </c>
      <c r="G162" s="43">
        <v>1.0</v>
      </c>
      <c r="H162" s="132">
        <v>900.0</v>
      </c>
    </row>
    <row r="163" ht="15.75" customHeight="1">
      <c r="B163" s="131" t="s">
        <v>100</v>
      </c>
      <c r="C163" s="43">
        <v>2.0</v>
      </c>
      <c r="D163" s="43">
        <v>1.0</v>
      </c>
      <c r="E163" s="43">
        <v>6.0</v>
      </c>
      <c r="F163" s="43">
        <v>3.0</v>
      </c>
      <c r="G163" s="43">
        <v>1.0</v>
      </c>
      <c r="H163" s="132">
        <v>245.0</v>
      </c>
    </row>
    <row r="164" ht="15.75" customHeight="1">
      <c r="B164" s="131" t="s">
        <v>100</v>
      </c>
      <c r="C164" s="43">
        <v>2.0</v>
      </c>
      <c r="D164" s="43">
        <v>1.0</v>
      </c>
      <c r="E164" s="43">
        <v>2.0</v>
      </c>
      <c r="F164" s="43">
        <v>4.0</v>
      </c>
      <c r="G164" s="43">
        <v>1.0</v>
      </c>
      <c r="H164" s="132">
        <v>158.0</v>
      </c>
    </row>
    <row r="165" ht="15.75" customHeight="1">
      <c r="B165" s="131" t="s">
        <v>100</v>
      </c>
      <c r="C165" s="43">
        <v>2.0</v>
      </c>
      <c r="D165" s="43">
        <v>1.0</v>
      </c>
      <c r="E165" s="43">
        <v>5.0</v>
      </c>
      <c r="F165" s="43">
        <v>2.0</v>
      </c>
      <c r="G165" s="43">
        <v>1.0</v>
      </c>
      <c r="H165" s="132">
        <v>53.0</v>
      </c>
    </row>
    <row r="166" ht="15.75" customHeight="1">
      <c r="B166" s="131" t="s">
        <v>100</v>
      </c>
      <c r="C166" s="43">
        <v>2.0</v>
      </c>
      <c r="D166" s="43">
        <v>1.0</v>
      </c>
      <c r="E166" s="43">
        <v>1.0</v>
      </c>
      <c r="F166" s="43">
        <v>4.0</v>
      </c>
      <c r="G166" s="43">
        <v>1.0</v>
      </c>
      <c r="H166" s="132">
        <v>56.0</v>
      </c>
    </row>
    <row r="167" ht="15.75" customHeight="1">
      <c r="B167" s="131" t="s">
        <v>100</v>
      </c>
      <c r="C167" s="43">
        <v>2.0</v>
      </c>
      <c r="D167" s="43">
        <v>1.0</v>
      </c>
      <c r="E167" s="43">
        <v>2.0</v>
      </c>
      <c r="F167" s="43">
        <v>1.0</v>
      </c>
      <c r="G167" s="43">
        <v>1.0</v>
      </c>
      <c r="H167" s="132">
        <v>59.0</v>
      </c>
    </row>
    <row r="168" ht="15.75" customHeight="1">
      <c r="B168" s="131" t="s">
        <v>100</v>
      </c>
      <c r="C168" s="43">
        <v>2.0</v>
      </c>
      <c r="D168" s="43">
        <v>0.0</v>
      </c>
      <c r="E168" s="43">
        <v>3.0</v>
      </c>
      <c r="F168" s="43">
        <v>2.0</v>
      </c>
      <c r="G168" s="43">
        <v>1.0</v>
      </c>
      <c r="H168" s="132">
        <v>900.0</v>
      </c>
    </row>
    <row r="169" ht="15.75" customHeight="1">
      <c r="B169" s="131" t="s">
        <v>100</v>
      </c>
      <c r="C169" s="43">
        <v>2.0</v>
      </c>
      <c r="D169" s="43">
        <v>1.0</v>
      </c>
      <c r="E169" s="43">
        <v>8.0</v>
      </c>
      <c r="F169" s="43">
        <v>4.0</v>
      </c>
      <c r="G169" s="43">
        <v>1.0</v>
      </c>
      <c r="H169" s="132">
        <v>11.0</v>
      </c>
    </row>
    <row r="170" ht="15.75" customHeight="1">
      <c r="B170" s="131" t="s">
        <v>100</v>
      </c>
      <c r="C170" s="43">
        <v>2.0</v>
      </c>
      <c r="D170" s="43">
        <v>1.0</v>
      </c>
      <c r="E170" s="43">
        <v>9.0</v>
      </c>
      <c r="F170" s="43">
        <v>1.0</v>
      </c>
      <c r="G170" s="43">
        <v>1.0</v>
      </c>
      <c r="H170" s="132">
        <v>31.0</v>
      </c>
    </row>
    <row r="171" ht="15.75" customHeight="1">
      <c r="B171" s="131" t="s">
        <v>100</v>
      </c>
      <c r="C171" s="43">
        <v>2.0</v>
      </c>
      <c r="D171" s="43">
        <v>1.0</v>
      </c>
      <c r="E171" s="43">
        <v>5.0</v>
      </c>
      <c r="F171" s="43">
        <v>5.0</v>
      </c>
      <c r="G171" s="43">
        <v>1.0</v>
      </c>
      <c r="H171" s="132">
        <v>185.0</v>
      </c>
    </row>
    <row r="172" ht="15.75" customHeight="1">
      <c r="B172" s="131" t="s">
        <v>100</v>
      </c>
      <c r="C172" s="43">
        <v>2.0</v>
      </c>
      <c r="D172" s="43">
        <v>1.0</v>
      </c>
      <c r="E172" s="43">
        <v>2.0</v>
      </c>
      <c r="F172" s="43">
        <v>5.0</v>
      </c>
      <c r="G172" s="43">
        <v>1.0</v>
      </c>
      <c r="H172" s="132">
        <v>69.0</v>
      </c>
    </row>
    <row r="173" ht="15.75" customHeight="1">
      <c r="B173" s="131" t="s">
        <v>100</v>
      </c>
      <c r="C173" s="43">
        <v>2.0</v>
      </c>
      <c r="D173" s="43">
        <v>1.0</v>
      </c>
      <c r="E173" s="43">
        <v>1.0</v>
      </c>
      <c r="F173" s="43">
        <v>5.0</v>
      </c>
      <c r="G173" s="43">
        <v>1.0</v>
      </c>
      <c r="H173" s="132">
        <v>93.0</v>
      </c>
    </row>
    <row r="174" ht="15.75" customHeight="1">
      <c r="B174" s="131" t="s">
        <v>100</v>
      </c>
      <c r="C174" s="43">
        <v>2.0</v>
      </c>
      <c r="D174" s="43">
        <v>0.0</v>
      </c>
      <c r="E174" s="43">
        <v>3.0</v>
      </c>
      <c r="F174" s="43">
        <v>1.0</v>
      </c>
      <c r="G174" s="43">
        <v>0.0</v>
      </c>
      <c r="H174" s="132">
        <v>46.0</v>
      </c>
    </row>
    <row r="175" ht="15.75" customHeight="1">
      <c r="B175" s="131" t="s">
        <v>100</v>
      </c>
      <c r="C175" s="43">
        <v>2.0</v>
      </c>
      <c r="D175" s="43">
        <v>1.0</v>
      </c>
      <c r="E175" s="43">
        <v>6.0</v>
      </c>
      <c r="F175" s="43">
        <v>2.0</v>
      </c>
      <c r="G175" s="43">
        <v>1.0</v>
      </c>
      <c r="H175" s="132">
        <v>210.0</v>
      </c>
    </row>
    <row r="176" ht="15.75" customHeight="1">
      <c r="B176" s="131" t="s">
        <v>100</v>
      </c>
      <c r="C176" s="43">
        <v>2.0</v>
      </c>
      <c r="D176" s="43">
        <v>1.0</v>
      </c>
      <c r="E176" s="43">
        <v>7.0</v>
      </c>
      <c r="F176" s="43">
        <v>1.0</v>
      </c>
      <c r="G176" s="43">
        <v>1.0</v>
      </c>
      <c r="H176" s="132">
        <v>112.0</v>
      </c>
    </row>
    <row r="177" ht="15.75" customHeight="1">
      <c r="B177" s="131" t="s">
        <v>100</v>
      </c>
      <c r="C177" s="43">
        <v>2.0</v>
      </c>
      <c r="D177" s="43">
        <v>1.0</v>
      </c>
      <c r="E177" s="43">
        <v>5.0</v>
      </c>
      <c r="F177" s="43">
        <v>5.0</v>
      </c>
      <c r="G177" s="43">
        <v>1.0</v>
      </c>
      <c r="H177" s="132">
        <v>214.0</v>
      </c>
    </row>
    <row r="178" ht="15.75" customHeight="1">
      <c r="B178" s="131" t="s">
        <v>100</v>
      </c>
      <c r="C178" s="43">
        <v>2.0</v>
      </c>
      <c r="D178" s="43">
        <v>1.0</v>
      </c>
      <c r="E178" s="43">
        <v>6.0</v>
      </c>
      <c r="F178" s="43">
        <v>5.0</v>
      </c>
      <c r="G178" s="43">
        <v>1.0</v>
      </c>
      <c r="H178" s="132">
        <v>138.0</v>
      </c>
    </row>
    <row r="179" ht="15.75" customHeight="1">
      <c r="B179" s="131" t="s">
        <v>100</v>
      </c>
      <c r="C179" s="43">
        <v>2.0</v>
      </c>
      <c r="D179" s="43">
        <v>1.0</v>
      </c>
      <c r="E179" s="43">
        <v>2.0</v>
      </c>
      <c r="F179" s="43">
        <v>4.0</v>
      </c>
      <c r="G179" s="43">
        <v>1.0</v>
      </c>
      <c r="H179" s="132">
        <v>86.0</v>
      </c>
    </row>
    <row r="180" ht="15.75" customHeight="1">
      <c r="B180" s="131" t="s">
        <v>100</v>
      </c>
      <c r="C180" s="43">
        <v>2.0</v>
      </c>
      <c r="D180" s="43">
        <v>1.0</v>
      </c>
      <c r="E180" s="43">
        <v>5.0</v>
      </c>
      <c r="F180" s="43">
        <v>5.0</v>
      </c>
      <c r="G180" s="43">
        <v>1.0</v>
      </c>
      <c r="H180" s="132">
        <v>80.0</v>
      </c>
    </row>
    <row r="181" ht="15.75" customHeight="1">
      <c r="B181" s="131" t="s">
        <v>100</v>
      </c>
      <c r="C181" s="43">
        <v>2.0</v>
      </c>
      <c r="D181" s="43">
        <v>1.0</v>
      </c>
      <c r="E181" s="43">
        <v>2.0</v>
      </c>
      <c r="F181" s="43">
        <v>1.0</v>
      </c>
      <c r="G181" s="43">
        <v>1.0</v>
      </c>
      <c r="H181" s="132">
        <v>221.0</v>
      </c>
    </row>
    <row r="182" ht="15.75" customHeight="1">
      <c r="B182" s="131" t="s">
        <v>100</v>
      </c>
      <c r="C182" s="43">
        <v>2.0</v>
      </c>
      <c r="D182" s="43">
        <v>1.0</v>
      </c>
      <c r="E182" s="43">
        <v>6.0</v>
      </c>
      <c r="F182" s="43">
        <v>2.0</v>
      </c>
      <c r="G182" s="43">
        <v>1.0</v>
      </c>
      <c r="H182" s="132">
        <v>35.0</v>
      </c>
    </row>
    <row r="183" ht="15.75" customHeight="1">
      <c r="B183" s="131" t="s">
        <v>100</v>
      </c>
      <c r="C183" s="43">
        <v>2.0</v>
      </c>
      <c r="D183" s="43">
        <v>1.0</v>
      </c>
      <c r="E183" s="43">
        <v>4.0</v>
      </c>
      <c r="F183" s="43">
        <v>5.0</v>
      </c>
      <c r="G183" s="43">
        <v>1.0</v>
      </c>
      <c r="H183" s="132">
        <v>142.0</v>
      </c>
    </row>
    <row r="184" ht="15.75" customHeight="1">
      <c r="B184" s="131" t="s">
        <v>100</v>
      </c>
      <c r="C184" s="43">
        <v>2.0</v>
      </c>
      <c r="D184" s="43">
        <v>1.0</v>
      </c>
      <c r="E184" s="43">
        <v>1.0</v>
      </c>
      <c r="F184" s="43">
        <v>2.0</v>
      </c>
      <c r="G184" s="43">
        <v>1.0</v>
      </c>
      <c r="H184" s="132">
        <v>101.0</v>
      </c>
    </row>
    <row r="185" ht="15.75" customHeight="1">
      <c r="B185" s="131" t="s">
        <v>100</v>
      </c>
      <c r="C185" s="43">
        <v>2.0</v>
      </c>
      <c r="D185" s="43">
        <v>1.0</v>
      </c>
      <c r="E185" s="43">
        <v>8.0</v>
      </c>
      <c r="F185" s="43">
        <v>3.0</v>
      </c>
      <c r="G185" s="43">
        <v>1.0</v>
      </c>
      <c r="H185" s="132">
        <v>48.0</v>
      </c>
    </row>
    <row r="186" ht="15.75" customHeight="1">
      <c r="B186" s="131" t="s">
        <v>100</v>
      </c>
      <c r="C186" s="43">
        <v>2.0</v>
      </c>
      <c r="D186" s="43">
        <v>1.0</v>
      </c>
      <c r="E186" s="43">
        <v>1.0</v>
      </c>
      <c r="F186" s="43">
        <v>1.0</v>
      </c>
      <c r="G186" s="43">
        <v>1.0</v>
      </c>
      <c r="H186" s="132">
        <v>38.0</v>
      </c>
    </row>
    <row r="187" ht="15.75" customHeight="1">
      <c r="B187" s="131" t="s">
        <v>100</v>
      </c>
      <c r="C187" s="43">
        <v>2.0</v>
      </c>
      <c r="D187" s="43">
        <v>1.0</v>
      </c>
      <c r="E187" s="43">
        <v>2.0</v>
      </c>
      <c r="F187" s="43">
        <v>1.0</v>
      </c>
      <c r="G187" s="43">
        <v>1.0</v>
      </c>
      <c r="H187" s="132">
        <v>26.0</v>
      </c>
    </row>
    <row r="188" ht="15.75" customHeight="1">
      <c r="B188" s="131" t="s">
        <v>100</v>
      </c>
      <c r="C188" s="43">
        <v>2.0</v>
      </c>
      <c r="D188" s="43">
        <v>1.0</v>
      </c>
      <c r="E188" s="43">
        <v>9.0</v>
      </c>
      <c r="F188" s="43">
        <v>5.0</v>
      </c>
      <c r="G188" s="43">
        <v>1.0</v>
      </c>
      <c r="H188" s="132">
        <v>58.0</v>
      </c>
    </row>
    <row r="189" ht="15.75" customHeight="1">
      <c r="B189" s="131" t="s">
        <v>100</v>
      </c>
      <c r="C189" s="43">
        <v>2.0</v>
      </c>
      <c r="D189" s="43">
        <v>0.0</v>
      </c>
      <c r="E189" s="43">
        <v>3.0</v>
      </c>
      <c r="F189" s="43">
        <v>4.0</v>
      </c>
      <c r="G189" s="43">
        <v>1.0</v>
      </c>
      <c r="H189" s="132">
        <v>900.0</v>
      </c>
    </row>
    <row r="190" ht="15.75" customHeight="1">
      <c r="B190" s="131" t="s">
        <v>100</v>
      </c>
      <c r="C190" s="43">
        <v>2.0</v>
      </c>
      <c r="D190" s="43">
        <v>1.0</v>
      </c>
      <c r="E190" s="43">
        <v>9.0</v>
      </c>
      <c r="F190" s="43">
        <v>4.0</v>
      </c>
      <c r="G190" s="43">
        <v>1.0</v>
      </c>
      <c r="H190" s="132">
        <v>17.0</v>
      </c>
    </row>
    <row r="191" ht="15.75" customHeight="1">
      <c r="B191" s="131" t="s">
        <v>100</v>
      </c>
      <c r="C191" s="43">
        <v>2.0</v>
      </c>
      <c r="D191" s="43">
        <v>1.0</v>
      </c>
      <c r="E191" s="43">
        <v>7.0</v>
      </c>
      <c r="F191" s="43">
        <v>2.0</v>
      </c>
      <c r="G191" s="43">
        <v>1.0</v>
      </c>
      <c r="H191" s="132">
        <v>18.0</v>
      </c>
    </row>
    <row r="192" ht="15.75" customHeight="1">
      <c r="B192" s="131" t="s">
        <v>100</v>
      </c>
      <c r="C192" s="43">
        <v>2.0</v>
      </c>
      <c r="D192" s="43">
        <v>1.0</v>
      </c>
      <c r="E192" s="43">
        <v>9.0</v>
      </c>
      <c r="F192" s="43">
        <v>5.0</v>
      </c>
      <c r="G192" s="43">
        <v>1.0</v>
      </c>
      <c r="H192" s="132">
        <v>33.0</v>
      </c>
    </row>
    <row r="193" ht="15.75" customHeight="1">
      <c r="B193" s="131" t="s">
        <v>100</v>
      </c>
      <c r="C193" s="43">
        <v>2.0</v>
      </c>
      <c r="D193" s="43">
        <v>1.0</v>
      </c>
      <c r="E193" s="43">
        <v>4.0</v>
      </c>
      <c r="F193" s="43">
        <v>4.0</v>
      </c>
      <c r="G193" s="43">
        <v>1.0</v>
      </c>
      <c r="H193" s="132">
        <v>35.0</v>
      </c>
    </row>
    <row r="194" ht="15.75" customHeight="1">
      <c r="B194" s="131" t="s">
        <v>100</v>
      </c>
      <c r="C194" s="43">
        <v>2.0</v>
      </c>
      <c r="D194" s="43">
        <v>1.0</v>
      </c>
      <c r="E194" s="43">
        <v>9.0</v>
      </c>
      <c r="F194" s="43">
        <v>4.0</v>
      </c>
      <c r="G194" s="43">
        <v>1.0</v>
      </c>
      <c r="H194" s="132">
        <v>133.0</v>
      </c>
    </row>
    <row r="195" ht="15.75" customHeight="1">
      <c r="B195" s="131" t="s">
        <v>100</v>
      </c>
      <c r="C195" s="43">
        <v>2.0</v>
      </c>
      <c r="D195" s="43">
        <v>0.0</v>
      </c>
      <c r="E195" s="43">
        <v>3.0</v>
      </c>
      <c r="F195" s="43">
        <v>3.0</v>
      </c>
      <c r="G195" s="43">
        <v>1.0</v>
      </c>
      <c r="H195" s="132">
        <v>900.0</v>
      </c>
    </row>
    <row r="196" ht="15.75" customHeight="1">
      <c r="B196" s="131" t="s">
        <v>100</v>
      </c>
      <c r="C196" s="43">
        <v>2.0</v>
      </c>
      <c r="D196" s="43">
        <v>1.0</v>
      </c>
      <c r="E196" s="43">
        <v>2.0</v>
      </c>
      <c r="F196" s="43">
        <v>2.0</v>
      </c>
      <c r="G196" s="43">
        <v>1.0</v>
      </c>
      <c r="H196" s="132">
        <v>34.0</v>
      </c>
    </row>
    <row r="197" ht="15.75" customHeight="1">
      <c r="B197" s="131" t="s">
        <v>100</v>
      </c>
      <c r="C197" s="43">
        <v>2.0</v>
      </c>
      <c r="D197" s="43">
        <v>1.0</v>
      </c>
      <c r="E197" s="43">
        <v>6.0</v>
      </c>
      <c r="F197" s="43">
        <v>1.0</v>
      </c>
      <c r="G197" s="43">
        <v>1.0</v>
      </c>
      <c r="H197" s="132">
        <v>132.0</v>
      </c>
    </row>
    <row r="198" ht="15.75" customHeight="1">
      <c r="B198" s="131" t="s">
        <v>100</v>
      </c>
      <c r="C198" s="43">
        <v>2.0</v>
      </c>
      <c r="D198" s="43">
        <v>1.0</v>
      </c>
      <c r="E198" s="43">
        <v>9.0</v>
      </c>
      <c r="F198" s="43">
        <v>5.0</v>
      </c>
      <c r="G198" s="43">
        <v>1.0</v>
      </c>
      <c r="H198" s="132">
        <v>128.0</v>
      </c>
    </row>
    <row r="199" ht="15.75" customHeight="1">
      <c r="B199" s="131" t="s">
        <v>100</v>
      </c>
      <c r="C199" s="43">
        <v>2.0</v>
      </c>
      <c r="D199" s="43">
        <v>1.0</v>
      </c>
      <c r="E199" s="43">
        <v>7.0</v>
      </c>
      <c r="F199" s="43">
        <v>3.0</v>
      </c>
      <c r="G199" s="43">
        <v>1.0</v>
      </c>
      <c r="H199" s="132">
        <v>124.0</v>
      </c>
    </row>
    <row r="200" ht="15.75" customHeight="1">
      <c r="B200" s="131" t="s">
        <v>100</v>
      </c>
      <c r="C200" s="43">
        <v>2.0</v>
      </c>
      <c r="D200" s="43">
        <v>0.0</v>
      </c>
      <c r="E200" s="43">
        <v>3.0</v>
      </c>
      <c r="F200" s="43">
        <v>4.0</v>
      </c>
      <c r="G200" s="43">
        <v>1.0</v>
      </c>
      <c r="H200" s="132">
        <v>900.0</v>
      </c>
    </row>
    <row r="201" ht="15.75" customHeight="1">
      <c r="B201" s="131" t="s">
        <v>100</v>
      </c>
      <c r="C201" s="43">
        <v>2.0</v>
      </c>
      <c r="D201" s="43">
        <v>1.0</v>
      </c>
      <c r="E201" s="43">
        <v>9.0</v>
      </c>
      <c r="F201" s="43">
        <v>3.0</v>
      </c>
      <c r="G201" s="43">
        <v>1.0</v>
      </c>
      <c r="H201" s="132">
        <v>49.0</v>
      </c>
    </row>
    <row r="202" ht="15.75" customHeight="1">
      <c r="B202" s="131" t="s">
        <v>100</v>
      </c>
      <c r="C202" s="43">
        <v>2.0</v>
      </c>
      <c r="D202" s="43">
        <v>1.0</v>
      </c>
      <c r="E202" s="43">
        <v>6.0</v>
      </c>
      <c r="F202" s="43">
        <v>1.0</v>
      </c>
      <c r="G202" s="43">
        <v>1.0</v>
      </c>
      <c r="H202" s="132">
        <v>107.0</v>
      </c>
    </row>
    <row r="203" ht="15.75" customHeight="1">
      <c r="B203" s="131" t="s">
        <v>100</v>
      </c>
      <c r="C203" s="43">
        <v>2.0</v>
      </c>
      <c r="D203" s="43">
        <v>1.0</v>
      </c>
      <c r="E203" s="43">
        <v>4.0</v>
      </c>
      <c r="F203" s="43">
        <v>4.0</v>
      </c>
      <c r="G203" s="43">
        <v>1.0</v>
      </c>
      <c r="H203" s="132">
        <v>120.0</v>
      </c>
    </row>
    <row r="204" ht="15.75" customHeight="1">
      <c r="B204" s="131" t="s">
        <v>100</v>
      </c>
      <c r="C204" s="43">
        <v>2.0</v>
      </c>
      <c r="D204" s="43">
        <v>0.0</v>
      </c>
      <c r="E204" s="43">
        <v>3.0</v>
      </c>
      <c r="F204" s="43">
        <v>2.0</v>
      </c>
      <c r="G204" s="43">
        <v>1.0</v>
      </c>
      <c r="H204" s="132">
        <v>900.0</v>
      </c>
    </row>
    <row r="205" ht="15.75" customHeight="1">
      <c r="B205" s="131" t="s">
        <v>100</v>
      </c>
      <c r="C205" s="43">
        <v>2.0</v>
      </c>
      <c r="D205" s="43">
        <v>1.0</v>
      </c>
      <c r="E205" s="43">
        <v>4.0</v>
      </c>
      <c r="F205" s="43">
        <v>3.0</v>
      </c>
      <c r="G205" s="43">
        <v>1.0</v>
      </c>
      <c r="H205" s="132">
        <v>33.0</v>
      </c>
    </row>
    <row r="206" ht="15.75" customHeight="1">
      <c r="B206" s="131" t="s">
        <v>100</v>
      </c>
      <c r="C206" s="43">
        <v>2.0</v>
      </c>
      <c r="D206" s="43">
        <v>1.0</v>
      </c>
      <c r="E206" s="43">
        <v>6.0</v>
      </c>
      <c r="F206" s="43">
        <v>3.0</v>
      </c>
      <c r="G206" s="43">
        <v>1.0</v>
      </c>
      <c r="H206" s="132">
        <v>108.0</v>
      </c>
    </row>
    <row r="207" ht="15.75" customHeight="1">
      <c r="B207" s="131" t="s">
        <v>100</v>
      </c>
      <c r="C207" s="43">
        <v>2.0</v>
      </c>
      <c r="D207" s="43">
        <v>1.0</v>
      </c>
      <c r="E207" s="43">
        <v>2.0</v>
      </c>
      <c r="F207" s="43">
        <v>2.0</v>
      </c>
      <c r="G207" s="43">
        <v>1.0</v>
      </c>
      <c r="H207" s="132">
        <v>234.0</v>
      </c>
    </row>
    <row r="208" ht="15.75" customHeight="1">
      <c r="B208" s="131" t="s">
        <v>100</v>
      </c>
      <c r="C208" s="43">
        <v>2.0</v>
      </c>
      <c r="D208" s="43">
        <v>1.0</v>
      </c>
      <c r="E208" s="43">
        <v>5.0</v>
      </c>
      <c r="F208" s="43">
        <v>4.0</v>
      </c>
      <c r="G208" s="43">
        <v>1.0</v>
      </c>
      <c r="H208" s="132">
        <v>98.0</v>
      </c>
    </row>
    <row r="209" ht="15.75" customHeight="1">
      <c r="B209" s="131" t="s">
        <v>100</v>
      </c>
      <c r="C209" s="43">
        <v>2.0</v>
      </c>
      <c r="D209" s="43">
        <v>0.0</v>
      </c>
      <c r="E209" s="43">
        <v>3.0</v>
      </c>
      <c r="F209" s="43">
        <v>2.0</v>
      </c>
      <c r="G209" s="43">
        <v>1.0</v>
      </c>
      <c r="H209" s="132">
        <v>900.0</v>
      </c>
    </row>
    <row r="210" ht="15.75" customHeight="1">
      <c r="B210" s="131" t="s">
        <v>100</v>
      </c>
      <c r="C210" s="43">
        <v>2.0</v>
      </c>
      <c r="D210" s="43">
        <v>1.0</v>
      </c>
      <c r="E210" s="43">
        <v>4.0</v>
      </c>
      <c r="F210" s="43">
        <v>4.0</v>
      </c>
      <c r="G210" s="43">
        <v>1.0</v>
      </c>
      <c r="H210" s="132">
        <v>15.0</v>
      </c>
    </row>
    <row r="211" ht="15.75" customHeight="1">
      <c r="B211" s="131" t="s">
        <v>100</v>
      </c>
      <c r="C211" s="43">
        <v>2.0</v>
      </c>
      <c r="D211" s="43">
        <v>1.0</v>
      </c>
      <c r="E211" s="43">
        <v>6.0</v>
      </c>
      <c r="F211" s="43">
        <v>2.0</v>
      </c>
      <c r="G211" s="43">
        <v>1.0</v>
      </c>
      <c r="H211" s="132">
        <v>168.0</v>
      </c>
    </row>
    <row r="212" ht="15.75" customHeight="1">
      <c r="B212" s="131" t="s">
        <v>100</v>
      </c>
      <c r="C212" s="43">
        <v>2.0</v>
      </c>
      <c r="D212" s="43">
        <v>1.0</v>
      </c>
      <c r="E212" s="43">
        <v>7.0</v>
      </c>
      <c r="F212" s="43">
        <v>1.0</v>
      </c>
      <c r="G212" s="43">
        <v>1.0</v>
      </c>
      <c r="H212" s="132">
        <v>94.0</v>
      </c>
    </row>
    <row r="213" ht="15.75" customHeight="1">
      <c r="B213" s="131" t="s">
        <v>100</v>
      </c>
      <c r="C213" s="43">
        <v>2.0</v>
      </c>
      <c r="D213" s="43">
        <v>1.0</v>
      </c>
      <c r="E213" s="43">
        <v>4.0</v>
      </c>
      <c r="F213" s="43">
        <v>1.0</v>
      </c>
      <c r="G213" s="43">
        <v>1.0</v>
      </c>
      <c r="H213" s="132">
        <v>77.0</v>
      </c>
    </row>
    <row r="214" ht="15.75" customHeight="1">
      <c r="B214" s="131" t="s">
        <v>100</v>
      </c>
      <c r="C214" s="43">
        <v>2.0</v>
      </c>
      <c r="D214" s="43">
        <v>1.0</v>
      </c>
      <c r="E214" s="43">
        <v>8.0</v>
      </c>
      <c r="F214" s="43">
        <v>5.0</v>
      </c>
      <c r="G214" s="43">
        <v>1.0</v>
      </c>
      <c r="H214" s="132">
        <v>110.0</v>
      </c>
    </row>
    <row r="215" ht="15.75" customHeight="1">
      <c r="B215" s="131" t="s">
        <v>100</v>
      </c>
      <c r="C215" s="43">
        <v>2.0</v>
      </c>
      <c r="D215" s="43">
        <v>1.0</v>
      </c>
      <c r="E215" s="43">
        <v>5.0</v>
      </c>
      <c r="F215" s="43">
        <v>2.0</v>
      </c>
      <c r="G215" s="43">
        <v>1.0</v>
      </c>
      <c r="H215" s="132">
        <v>110.0</v>
      </c>
    </row>
    <row r="216" ht="15.75" customHeight="1">
      <c r="B216" s="131" t="s">
        <v>100</v>
      </c>
      <c r="C216" s="43">
        <v>2.0</v>
      </c>
      <c r="D216" s="43">
        <v>0.0</v>
      </c>
      <c r="E216" s="43">
        <v>3.0</v>
      </c>
      <c r="F216" s="43">
        <v>1.0</v>
      </c>
      <c r="G216" s="43">
        <v>1.0</v>
      </c>
      <c r="H216" s="132">
        <v>900.0</v>
      </c>
    </row>
    <row r="217" ht="15.75" customHeight="1">
      <c r="B217" s="131" t="s">
        <v>100</v>
      </c>
      <c r="C217" s="43">
        <v>2.0</v>
      </c>
      <c r="D217" s="43">
        <v>1.0</v>
      </c>
      <c r="E217" s="43">
        <v>6.0</v>
      </c>
      <c r="F217" s="43">
        <v>1.0</v>
      </c>
      <c r="G217" s="43">
        <v>1.0</v>
      </c>
      <c r="H217" s="132">
        <v>102.0</v>
      </c>
    </row>
    <row r="218" ht="15.75" customHeight="1">
      <c r="B218" s="131" t="s">
        <v>100</v>
      </c>
      <c r="C218" s="43">
        <v>2.0</v>
      </c>
      <c r="D218" s="43">
        <v>1.0</v>
      </c>
      <c r="E218" s="43">
        <v>7.0</v>
      </c>
      <c r="F218" s="43">
        <v>3.0</v>
      </c>
      <c r="G218" s="43">
        <v>1.0</v>
      </c>
      <c r="H218" s="132">
        <v>48.0</v>
      </c>
    </row>
    <row r="219" ht="15.75" customHeight="1">
      <c r="B219" s="131" t="s">
        <v>100</v>
      </c>
      <c r="C219" s="43">
        <v>2.0</v>
      </c>
      <c r="D219" s="43">
        <v>1.0</v>
      </c>
      <c r="E219" s="43">
        <v>2.0</v>
      </c>
      <c r="F219" s="43">
        <v>5.0</v>
      </c>
      <c r="G219" s="43">
        <v>1.0</v>
      </c>
      <c r="H219" s="132">
        <v>37.0</v>
      </c>
    </row>
    <row r="220" ht="15.75" customHeight="1">
      <c r="B220" s="131" t="s">
        <v>100</v>
      </c>
      <c r="C220" s="43">
        <v>2.0</v>
      </c>
      <c r="D220" s="43">
        <v>1.0</v>
      </c>
      <c r="E220" s="43">
        <v>5.0</v>
      </c>
      <c r="F220" s="43">
        <v>3.0</v>
      </c>
      <c r="G220" s="43">
        <v>1.0</v>
      </c>
      <c r="H220" s="132">
        <v>108.0</v>
      </c>
    </row>
    <row r="221" ht="15.75" customHeight="1">
      <c r="B221" s="131" t="s">
        <v>100</v>
      </c>
      <c r="C221" s="43">
        <v>2.0</v>
      </c>
      <c r="D221" s="43">
        <v>1.0</v>
      </c>
      <c r="E221" s="43">
        <v>9.0</v>
      </c>
      <c r="F221" s="43">
        <v>5.0</v>
      </c>
      <c r="G221" s="43">
        <v>1.0</v>
      </c>
      <c r="H221" s="132">
        <v>91.0</v>
      </c>
    </row>
    <row r="222" ht="15.75" customHeight="1">
      <c r="B222" s="131" t="s">
        <v>100</v>
      </c>
      <c r="C222" s="43">
        <v>2.0</v>
      </c>
      <c r="D222" s="43">
        <v>1.0</v>
      </c>
      <c r="E222" s="43">
        <v>4.0</v>
      </c>
      <c r="F222" s="43">
        <v>2.0</v>
      </c>
      <c r="G222" s="43">
        <v>1.0</v>
      </c>
      <c r="H222" s="132">
        <v>32.0</v>
      </c>
    </row>
    <row r="223" ht="15.75" customHeight="1">
      <c r="B223" s="131" t="s">
        <v>100</v>
      </c>
      <c r="C223" s="43">
        <v>2.0</v>
      </c>
      <c r="D223" s="43">
        <v>1.0</v>
      </c>
      <c r="E223" s="43">
        <v>5.0</v>
      </c>
      <c r="F223" s="43">
        <v>1.0</v>
      </c>
      <c r="G223" s="43">
        <v>1.0</v>
      </c>
      <c r="H223" s="132">
        <v>296.0</v>
      </c>
    </row>
    <row r="224" ht="15.75" customHeight="1">
      <c r="B224" s="131" t="s">
        <v>100</v>
      </c>
      <c r="C224" s="43">
        <v>2.0</v>
      </c>
      <c r="D224" s="43">
        <v>1.0</v>
      </c>
      <c r="E224" s="43">
        <v>9.0</v>
      </c>
      <c r="F224" s="43">
        <v>2.0</v>
      </c>
      <c r="G224" s="43">
        <v>1.0</v>
      </c>
      <c r="H224" s="132">
        <v>59.0</v>
      </c>
    </row>
    <row r="225" ht="15.75" customHeight="1">
      <c r="B225" s="131" t="s">
        <v>100</v>
      </c>
      <c r="C225" s="43">
        <v>2.0</v>
      </c>
      <c r="D225" s="43">
        <v>0.0</v>
      </c>
      <c r="E225" s="43">
        <v>3.0</v>
      </c>
      <c r="F225" s="43">
        <v>2.0</v>
      </c>
      <c r="G225" s="43">
        <v>1.0</v>
      </c>
      <c r="H225" s="132">
        <v>900.0</v>
      </c>
    </row>
    <row r="226" ht="15.75" customHeight="1">
      <c r="B226" s="131" t="s">
        <v>100</v>
      </c>
      <c r="C226" s="43">
        <v>2.0</v>
      </c>
      <c r="D226" s="43">
        <v>1.0</v>
      </c>
      <c r="E226" s="43">
        <v>2.0</v>
      </c>
      <c r="F226" s="43">
        <v>2.0</v>
      </c>
      <c r="G226" s="43">
        <v>1.0</v>
      </c>
      <c r="H226" s="132">
        <v>65.0</v>
      </c>
    </row>
    <row r="227" ht="15.75" customHeight="1">
      <c r="B227" s="131" t="s">
        <v>100</v>
      </c>
      <c r="C227" s="43">
        <v>2.0</v>
      </c>
      <c r="D227" s="43">
        <v>1.0</v>
      </c>
      <c r="E227" s="43">
        <v>9.0</v>
      </c>
      <c r="F227" s="43">
        <v>1.0</v>
      </c>
      <c r="G227" s="43">
        <v>1.0</v>
      </c>
      <c r="H227" s="132">
        <v>86.0</v>
      </c>
    </row>
    <row r="228" ht="15.75" customHeight="1">
      <c r="B228" s="131" t="s">
        <v>100</v>
      </c>
      <c r="C228" s="43">
        <v>2.0</v>
      </c>
      <c r="D228" s="43">
        <v>1.0</v>
      </c>
      <c r="E228" s="43">
        <v>5.0</v>
      </c>
      <c r="F228" s="43">
        <v>4.0</v>
      </c>
      <c r="G228" s="43">
        <v>1.0</v>
      </c>
      <c r="H228" s="132">
        <v>34.0</v>
      </c>
    </row>
    <row r="229" ht="15.75" customHeight="1">
      <c r="B229" s="131" t="s">
        <v>100</v>
      </c>
      <c r="C229" s="43">
        <v>2.0</v>
      </c>
      <c r="D229" s="43">
        <v>1.0</v>
      </c>
      <c r="E229" s="43">
        <v>8.0</v>
      </c>
      <c r="F229" s="43">
        <v>3.0</v>
      </c>
      <c r="G229" s="43">
        <v>1.0</v>
      </c>
      <c r="H229" s="132">
        <v>227.0</v>
      </c>
    </row>
    <row r="230" ht="15.75" customHeight="1">
      <c r="B230" s="131" t="s">
        <v>100</v>
      </c>
      <c r="C230" s="43">
        <v>2.0</v>
      </c>
      <c r="D230" s="43">
        <v>1.0</v>
      </c>
      <c r="E230" s="43">
        <v>2.0</v>
      </c>
      <c r="F230" s="43">
        <v>1.0</v>
      </c>
      <c r="G230" s="43">
        <v>1.0</v>
      </c>
      <c r="H230" s="132">
        <v>547.0</v>
      </c>
    </row>
    <row r="231" ht="15.75" customHeight="1">
      <c r="B231" s="131" t="s">
        <v>100</v>
      </c>
      <c r="C231" s="43">
        <v>2.0</v>
      </c>
      <c r="D231" s="43">
        <v>1.0</v>
      </c>
      <c r="E231" s="43">
        <v>1.0</v>
      </c>
      <c r="F231" s="43">
        <v>4.0</v>
      </c>
      <c r="G231" s="43">
        <v>1.0</v>
      </c>
      <c r="H231" s="132">
        <v>181.0</v>
      </c>
    </row>
    <row r="232" ht="15.75" customHeight="1">
      <c r="B232" s="131" t="s">
        <v>100</v>
      </c>
      <c r="C232" s="43">
        <v>2.0</v>
      </c>
      <c r="D232" s="43">
        <v>1.0</v>
      </c>
      <c r="E232" s="43">
        <v>7.0</v>
      </c>
      <c r="F232" s="43">
        <v>3.0</v>
      </c>
      <c r="G232" s="43">
        <v>1.0</v>
      </c>
      <c r="H232" s="132">
        <v>126.0</v>
      </c>
    </row>
    <row r="233" ht="15.75" customHeight="1">
      <c r="B233" s="131" t="s">
        <v>100</v>
      </c>
      <c r="C233" s="43">
        <v>2.0</v>
      </c>
      <c r="D233" s="43">
        <v>1.0</v>
      </c>
      <c r="E233" s="43">
        <v>8.0</v>
      </c>
      <c r="F233" s="43">
        <v>2.0</v>
      </c>
      <c r="G233" s="43">
        <v>1.0</v>
      </c>
      <c r="H233" s="132">
        <v>77.0</v>
      </c>
    </row>
    <row r="234" ht="15.75" customHeight="1">
      <c r="B234" s="131" t="s">
        <v>100</v>
      </c>
      <c r="C234" s="43">
        <v>2.0</v>
      </c>
      <c r="D234" s="43">
        <v>1.0</v>
      </c>
      <c r="E234" s="43">
        <v>5.0</v>
      </c>
      <c r="F234" s="43">
        <v>4.0</v>
      </c>
      <c r="G234" s="43">
        <v>1.0</v>
      </c>
      <c r="H234" s="132">
        <v>43.0</v>
      </c>
    </row>
    <row r="235" ht="15.75" customHeight="1">
      <c r="B235" s="131" t="s">
        <v>100</v>
      </c>
      <c r="C235" s="43">
        <v>2.0</v>
      </c>
      <c r="D235" s="43">
        <v>1.0</v>
      </c>
      <c r="E235" s="43">
        <v>1.0</v>
      </c>
      <c r="F235" s="43">
        <v>3.0</v>
      </c>
      <c r="G235" s="43">
        <v>1.0</v>
      </c>
      <c r="H235" s="132">
        <v>72.0</v>
      </c>
    </row>
    <row r="236" ht="15.75" customHeight="1">
      <c r="B236" s="131" t="s">
        <v>100</v>
      </c>
      <c r="C236" s="43">
        <v>2.0</v>
      </c>
      <c r="D236" s="43">
        <v>1.0</v>
      </c>
      <c r="E236" s="43">
        <v>6.0</v>
      </c>
      <c r="F236" s="43">
        <v>2.0</v>
      </c>
      <c r="G236" s="43">
        <v>1.0</v>
      </c>
      <c r="H236" s="132">
        <v>55.0</v>
      </c>
    </row>
    <row r="237" ht="15.75" customHeight="1">
      <c r="B237" s="131" t="s">
        <v>100</v>
      </c>
      <c r="C237" s="43">
        <v>2.0</v>
      </c>
      <c r="D237" s="43">
        <v>1.0</v>
      </c>
      <c r="E237" s="43">
        <v>1.0</v>
      </c>
      <c r="F237" s="43">
        <v>2.0</v>
      </c>
      <c r="G237" s="43">
        <v>1.0</v>
      </c>
      <c r="H237" s="132">
        <v>411.0</v>
      </c>
    </row>
    <row r="238" ht="15.75" customHeight="1">
      <c r="B238" s="131" t="s">
        <v>100</v>
      </c>
      <c r="C238" s="43">
        <v>2.0</v>
      </c>
      <c r="D238" s="43">
        <v>1.0</v>
      </c>
      <c r="E238" s="43">
        <v>7.0</v>
      </c>
      <c r="F238" s="43">
        <v>3.0</v>
      </c>
      <c r="G238" s="43">
        <v>1.0</v>
      </c>
      <c r="H238" s="132">
        <v>157.0</v>
      </c>
    </row>
    <row r="239" ht="15.75" customHeight="1">
      <c r="B239" s="131" t="s">
        <v>100</v>
      </c>
      <c r="C239" s="43">
        <v>2.0</v>
      </c>
      <c r="D239" s="43">
        <v>1.0</v>
      </c>
      <c r="E239" s="43">
        <v>5.0</v>
      </c>
      <c r="F239" s="43">
        <v>2.0</v>
      </c>
      <c r="G239" s="43">
        <v>1.0</v>
      </c>
      <c r="H239" s="132">
        <v>105.0</v>
      </c>
    </row>
    <row r="240" ht="15.75" customHeight="1">
      <c r="B240" s="131" t="s">
        <v>100</v>
      </c>
      <c r="C240" s="43">
        <v>2.0</v>
      </c>
      <c r="D240" s="43">
        <v>1.0</v>
      </c>
      <c r="E240" s="43">
        <v>7.0</v>
      </c>
      <c r="F240" s="43">
        <v>1.0</v>
      </c>
      <c r="G240" s="43">
        <v>1.0</v>
      </c>
      <c r="H240" s="132">
        <v>142.0</v>
      </c>
    </row>
    <row r="241" ht="15.75" customHeight="1">
      <c r="B241" s="131" t="s">
        <v>100</v>
      </c>
      <c r="C241" s="43">
        <v>2.0</v>
      </c>
      <c r="D241" s="43">
        <v>1.0</v>
      </c>
      <c r="E241" s="43">
        <v>1.0</v>
      </c>
      <c r="F241" s="43">
        <v>5.0</v>
      </c>
      <c r="G241" s="43">
        <v>1.0</v>
      </c>
      <c r="H241" s="132">
        <v>54.0</v>
      </c>
    </row>
    <row r="242" ht="15.75" customHeight="1">
      <c r="B242" s="131" t="s">
        <v>100</v>
      </c>
      <c r="C242" s="43">
        <v>2.0</v>
      </c>
      <c r="D242" s="43">
        <v>1.0</v>
      </c>
      <c r="E242" s="43">
        <v>8.0</v>
      </c>
      <c r="F242" s="43">
        <v>2.0</v>
      </c>
      <c r="G242" s="43">
        <v>1.0</v>
      </c>
      <c r="H242" s="132">
        <v>115.0</v>
      </c>
    </row>
    <row r="243" ht="15.75" customHeight="1">
      <c r="B243" s="131" t="s">
        <v>100</v>
      </c>
      <c r="C243" s="43">
        <v>2.0</v>
      </c>
      <c r="D243" s="43">
        <v>1.0</v>
      </c>
      <c r="E243" s="43">
        <v>1.0</v>
      </c>
      <c r="F243" s="43">
        <v>3.0</v>
      </c>
      <c r="G243" s="43">
        <v>1.0</v>
      </c>
      <c r="H243" s="132">
        <v>154.0</v>
      </c>
    </row>
    <row r="244" ht="15.75" customHeight="1">
      <c r="B244" s="131" t="s">
        <v>100</v>
      </c>
      <c r="C244" s="43">
        <v>2.0</v>
      </c>
      <c r="D244" s="43">
        <v>1.0</v>
      </c>
      <c r="E244" s="43">
        <v>4.0</v>
      </c>
      <c r="F244" s="43">
        <v>2.0</v>
      </c>
      <c r="G244" s="43">
        <v>1.0</v>
      </c>
      <c r="H244" s="132">
        <v>74.0</v>
      </c>
    </row>
    <row r="245" ht="15.75" customHeight="1">
      <c r="B245" s="131" t="s">
        <v>100</v>
      </c>
      <c r="C245" s="43">
        <v>2.0</v>
      </c>
      <c r="D245" s="43">
        <v>0.0</v>
      </c>
      <c r="E245" s="43">
        <v>3.0</v>
      </c>
      <c r="F245" s="43">
        <v>5.0</v>
      </c>
      <c r="G245" s="43">
        <v>1.0</v>
      </c>
      <c r="H245" s="132">
        <v>900.0</v>
      </c>
    </row>
    <row r="246" ht="15.75" customHeight="1">
      <c r="B246" s="133" t="s">
        <v>100</v>
      </c>
      <c r="C246" s="44">
        <v>2.0</v>
      </c>
      <c r="D246" s="44">
        <v>1.0</v>
      </c>
      <c r="E246" s="44">
        <v>7.0</v>
      </c>
      <c r="F246" s="44">
        <v>4.0</v>
      </c>
      <c r="G246" s="44">
        <v>1.0</v>
      </c>
      <c r="H246" s="134">
        <v>42.0</v>
      </c>
    </row>
    <row r="247" ht="15.75" customHeight="1"/>
    <row r="248" ht="15.75" customHeight="1">
      <c r="C248" s="28" t="s">
        <v>26</v>
      </c>
      <c r="D248" s="28" t="s">
        <v>23</v>
      </c>
      <c r="E248" s="28" t="s">
        <v>16</v>
      </c>
      <c r="F248" s="28" t="s">
        <v>17</v>
      </c>
      <c r="G248" s="28" t="s">
        <v>18</v>
      </c>
      <c r="H248" s="28" t="s">
        <v>27</v>
      </c>
      <c r="I248" s="29" t="s">
        <v>13</v>
      </c>
      <c r="J248" s="69" t="s">
        <v>19</v>
      </c>
    </row>
    <row r="249" ht="15.75" customHeight="1">
      <c r="B249" s="30" t="s">
        <v>21</v>
      </c>
      <c r="C249" s="31">
        <f>countif(D4:D246, "0")</f>
        <v>27</v>
      </c>
      <c r="D249" s="31">
        <f>sumif(D4:D246, "0", H4:H246)/C249</f>
        <v>593.7407407</v>
      </c>
      <c r="E249" s="31">
        <f t="array" ref="E249">MEDIAN(IF($D$4:$D$246=0, $H$4:$H$246))</f>
        <v>900</v>
      </c>
      <c r="F249" s="97">
        <f>MINIFS( H4:H246, D4:D246, "0", D4:D246, "0")</f>
        <v>24</v>
      </c>
      <c r="G249" s="97">
        <f>MAXIFS( H4:H246, D4:D246, "0", D4:D246, "0")</f>
        <v>900</v>
      </c>
      <c r="H249" s="31">
        <f t="shared" ref="H249:H250" si="1">(C249-I249)/C249*100</f>
        <v>37.03703704</v>
      </c>
      <c r="I249" s="32">
        <f>countifs(D4:D246, "0", G4:G246, "1")</f>
        <v>17</v>
      </c>
      <c r="J249" s="18">
        <f t="array" ref="J249">stdev(if(D4:D246=0, H4:H246))</f>
        <v>408.861138</v>
      </c>
    </row>
    <row r="250" ht="15.75" customHeight="1">
      <c r="B250" s="30" t="s">
        <v>20</v>
      </c>
      <c r="C250" s="31">
        <f>countif(D4:D246, "1")</f>
        <v>216</v>
      </c>
      <c r="D250" s="31">
        <f>sumif(D4:D246, "1", H4:H246)/C250</f>
        <v>112.1388889</v>
      </c>
      <c r="E250" s="31">
        <f t="array" ref="E250">MEDIAN(IF($D$4:$D$246=1, $H$4:$H$246))</f>
        <v>86.5</v>
      </c>
      <c r="F250" s="97">
        <f>MINIFS( H4:H246, D4:D246, "1", D4:D246, "1")</f>
        <v>5</v>
      </c>
      <c r="G250" s="97">
        <f>MAXIFS( H4:H246, D4:D246, "1", D4:D246, "1")</f>
        <v>900</v>
      </c>
      <c r="H250" s="31">
        <f t="shared" si="1"/>
        <v>0.462962963</v>
      </c>
      <c r="I250" s="32">
        <f>countifs(D4:D246, "1", G4:G246, "1")</f>
        <v>215</v>
      </c>
      <c r="J250" s="18">
        <f t="array" ref="J250">stdev(if(D4:D246=1, H4:H246))</f>
        <v>105.0180014</v>
      </c>
    </row>
    <row r="251" ht="15.75" customHeight="1"/>
    <row r="252" ht="15.75" customHeight="1">
      <c r="C252" s="5" t="s">
        <v>26</v>
      </c>
      <c r="D252" s="5" t="s">
        <v>23</v>
      </c>
      <c r="E252" s="5" t="s">
        <v>16</v>
      </c>
      <c r="F252" s="5" t="s">
        <v>17</v>
      </c>
      <c r="G252" s="5" t="s">
        <v>18</v>
      </c>
      <c r="H252" s="5" t="s">
        <v>27</v>
      </c>
    </row>
    <row r="253" ht="15.75" customHeight="1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 ht="15.75" customHeight="1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33" t="s">
        <v>24</v>
      </c>
      <c r="C2" s="3"/>
      <c r="D2" s="3"/>
      <c r="E2" s="3"/>
      <c r="F2" s="3"/>
      <c r="G2" s="3"/>
      <c r="H2" s="4"/>
    </row>
    <row r="3" ht="15.75" customHeight="1">
      <c r="B3" s="6" t="s">
        <v>92</v>
      </c>
      <c r="C3" s="6" t="s">
        <v>93</v>
      </c>
      <c r="D3" s="7" t="s">
        <v>94</v>
      </c>
      <c r="E3" s="6" t="s">
        <v>95</v>
      </c>
      <c r="F3" s="6" t="s">
        <v>96</v>
      </c>
      <c r="G3" s="7" t="s">
        <v>97</v>
      </c>
      <c r="H3" s="119" t="s">
        <v>98</v>
      </c>
    </row>
    <row r="4" ht="15.75" customHeight="1">
      <c r="B4" s="129" t="s">
        <v>99</v>
      </c>
      <c r="C4" s="48">
        <v>1.0</v>
      </c>
      <c r="D4" s="48">
        <v>1.0</v>
      </c>
      <c r="E4" s="48">
        <v>5.0</v>
      </c>
      <c r="F4" s="48">
        <v>5.0</v>
      </c>
      <c r="G4" s="48">
        <v>1.0</v>
      </c>
      <c r="H4" s="130">
        <v>119.0</v>
      </c>
    </row>
    <row r="5" ht="15.75" customHeight="1">
      <c r="B5" s="131" t="s">
        <v>99</v>
      </c>
      <c r="C5" s="43">
        <v>1.0</v>
      </c>
      <c r="D5" s="43">
        <v>1.0</v>
      </c>
      <c r="E5" s="43">
        <v>4.0</v>
      </c>
      <c r="F5" s="43">
        <v>2.0</v>
      </c>
      <c r="G5" s="43">
        <v>1.0</v>
      </c>
      <c r="H5" s="132">
        <v>353.0</v>
      </c>
    </row>
    <row r="6" ht="15.75" customHeight="1">
      <c r="B6" s="131" t="s">
        <v>99</v>
      </c>
      <c r="C6" s="43">
        <v>1.0</v>
      </c>
      <c r="D6" s="43">
        <v>1.0</v>
      </c>
      <c r="E6" s="43">
        <v>1.0</v>
      </c>
      <c r="F6" s="43">
        <v>3.0</v>
      </c>
      <c r="G6" s="43">
        <v>1.0</v>
      </c>
      <c r="H6" s="132">
        <v>184.0</v>
      </c>
    </row>
    <row r="7" ht="15.75" customHeight="1">
      <c r="B7" s="131" t="s">
        <v>99</v>
      </c>
      <c r="C7" s="43">
        <v>1.0</v>
      </c>
      <c r="D7" s="43">
        <v>1.0</v>
      </c>
      <c r="E7" s="43">
        <v>8.0</v>
      </c>
      <c r="F7" s="43">
        <v>3.0</v>
      </c>
      <c r="G7" s="43">
        <v>1.0</v>
      </c>
      <c r="H7" s="132">
        <v>111.0</v>
      </c>
    </row>
    <row r="8" ht="15.75" customHeight="1">
      <c r="B8" s="131" t="s">
        <v>99</v>
      </c>
      <c r="C8" s="43">
        <v>1.0</v>
      </c>
      <c r="D8" s="43">
        <v>1.0</v>
      </c>
      <c r="E8" s="43">
        <v>9.0</v>
      </c>
      <c r="F8" s="43">
        <v>2.0</v>
      </c>
      <c r="G8" s="43">
        <v>1.0</v>
      </c>
      <c r="H8" s="132">
        <v>129.0</v>
      </c>
    </row>
    <row r="9" ht="15.75" customHeight="1">
      <c r="B9" s="131" t="s">
        <v>99</v>
      </c>
      <c r="C9" s="43">
        <v>1.0</v>
      </c>
      <c r="D9" s="43">
        <v>1.0</v>
      </c>
      <c r="E9" s="43">
        <v>4.0</v>
      </c>
      <c r="F9" s="43">
        <v>1.0</v>
      </c>
      <c r="G9" s="43">
        <v>1.0</v>
      </c>
      <c r="H9" s="132">
        <v>106.0</v>
      </c>
    </row>
    <row r="10" ht="15.75" customHeight="1">
      <c r="B10" s="131" t="s">
        <v>99</v>
      </c>
      <c r="C10" s="43">
        <v>1.0</v>
      </c>
      <c r="D10" s="43">
        <v>1.0</v>
      </c>
      <c r="E10" s="43">
        <v>6.0</v>
      </c>
      <c r="F10" s="43">
        <v>5.0</v>
      </c>
      <c r="G10" s="43">
        <v>1.0</v>
      </c>
      <c r="H10" s="132">
        <v>134.0</v>
      </c>
    </row>
    <row r="11" ht="15.75" customHeight="1">
      <c r="B11" s="131" t="s">
        <v>99</v>
      </c>
      <c r="C11" s="43">
        <v>1.0</v>
      </c>
      <c r="D11" s="43">
        <v>0.0</v>
      </c>
      <c r="E11" s="43">
        <v>3.0</v>
      </c>
      <c r="F11" s="43">
        <v>4.0</v>
      </c>
      <c r="G11" s="43">
        <v>1.0</v>
      </c>
      <c r="H11" s="132">
        <v>900.0</v>
      </c>
    </row>
    <row r="12" ht="15.75" customHeight="1">
      <c r="B12" s="131" t="s">
        <v>99</v>
      </c>
      <c r="C12" s="43">
        <v>1.0</v>
      </c>
      <c r="D12" s="43">
        <v>1.0</v>
      </c>
      <c r="E12" s="43">
        <v>7.0</v>
      </c>
      <c r="F12" s="43">
        <v>3.0</v>
      </c>
      <c r="G12" s="43">
        <v>1.0</v>
      </c>
      <c r="H12" s="132">
        <v>195.0</v>
      </c>
    </row>
    <row r="13" ht="15.75" customHeight="1">
      <c r="B13" s="131" t="s">
        <v>99</v>
      </c>
      <c r="C13" s="43">
        <v>1.0</v>
      </c>
      <c r="D13" s="43">
        <v>1.0</v>
      </c>
      <c r="E13" s="43">
        <v>8.0</v>
      </c>
      <c r="F13" s="43">
        <v>3.0</v>
      </c>
      <c r="G13" s="43">
        <v>1.0</v>
      </c>
      <c r="H13" s="132">
        <v>167.0</v>
      </c>
    </row>
    <row r="14" ht="15.75" customHeight="1">
      <c r="B14" s="131" t="s">
        <v>99</v>
      </c>
      <c r="C14" s="43">
        <v>1.0</v>
      </c>
      <c r="D14" s="43">
        <v>1.0</v>
      </c>
      <c r="E14" s="43">
        <v>2.0</v>
      </c>
      <c r="F14" s="43">
        <v>3.0</v>
      </c>
      <c r="G14" s="43">
        <v>1.0</v>
      </c>
      <c r="H14" s="132">
        <v>123.0</v>
      </c>
    </row>
    <row r="15" ht="15.75" customHeight="1">
      <c r="B15" s="131" t="s">
        <v>99</v>
      </c>
      <c r="C15" s="43">
        <v>1.0</v>
      </c>
      <c r="D15" s="43">
        <v>1.0</v>
      </c>
      <c r="E15" s="43">
        <v>7.0</v>
      </c>
      <c r="F15" s="43">
        <v>5.0</v>
      </c>
      <c r="G15" s="43">
        <v>1.0</v>
      </c>
      <c r="H15" s="132">
        <v>151.0</v>
      </c>
    </row>
    <row r="16" ht="15.75" customHeight="1">
      <c r="B16" s="131" t="s">
        <v>99</v>
      </c>
      <c r="C16" s="43">
        <v>1.0</v>
      </c>
      <c r="D16" s="43">
        <v>1.0</v>
      </c>
      <c r="E16" s="43">
        <v>9.0</v>
      </c>
      <c r="F16" s="43">
        <v>1.0</v>
      </c>
      <c r="G16" s="43">
        <v>1.0</v>
      </c>
      <c r="H16" s="132">
        <v>127.0</v>
      </c>
    </row>
    <row r="17" ht="15.75" customHeight="1">
      <c r="B17" s="131" t="s">
        <v>99</v>
      </c>
      <c r="C17" s="43">
        <v>1.0</v>
      </c>
      <c r="D17" s="43">
        <v>1.0</v>
      </c>
      <c r="E17" s="43">
        <v>1.0</v>
      </c>
      <c r="F17" s="43">
        <v>2.0</v>
      </c>
      <c r="G17" s="43">
        <v>1.0</v>
      </c>
      <c r="H17" s="132">
        <v>121.0</v>
      </c>
    </row>
    <row r="18" ht="15.75" customHeight="1">
      <c r="B18" s="131" t="s">
        <v>99</v>
      </c>
      <c r="C18" s="43">
        <v>1.0</v>
      </c>
      <c r="D18" s="43">
        <v>0.0</v>
      </c>
      <c r="E18" s="43">
        <v>3.0</v>
      </c>
      <c r="F18" s="43">
        <v>2.0</v>
      </c>
      <c r="G18" s="43">
        <v>1.0</v>
      </c>
      <c r="H18" s="132">
        <v>900.0</v>
      </c>
    </row>
    <row r="19" ht="15.75" customHeight="1">
      <c r="B19" s="131" t="s">
        <v>99</v>
      </c>
      <c r="C19" s="43">
        <v>1.0</v>
      </c>
      <c r="D19" s="43">
        <v>1.0</v>
      </c>
      <c r="E19" s="43">
        <v>2.0</v>
      </c>
      <c r="F19" s="43">
        <v>1.0</v>
      </c>
      <c r="G19" s="43">
        <v>1.0</v>
      </c>
      <c r="H19" s="132">
        <v>9.0</v>
      </c>
    </row>
    <row r="20" ht="15.75" customHeight="1">
      <c r="B20" s="131" t="s">
        <v>99</v>
      </c>
      <c r="C20" s="43">
        <v>1.0</v>
      </c>
      <c r="D20" s="43">
        <v>1.0</v>
      </c>
      <c r="E20" s="43">
        <v>6.0</v>
      </c>
      <c r="F20" s="43">
        <v>5.0</v>
      </c>
      <c r="G20" s="43">
        <v>1.0</v>
      </c>
      <c r="H20" s="132">
        <v>79.0</v>
      </c>
    </row>
    <row r="21" ht="15.75" customHeight="1">
      <c r="B21" s="131" t="s">
        <v>99</v>
      </c>
      <c r="C21" s="43">
        <v>1.0</v>
      </c>
      <c r="D21" s="43">
        <v>1.0</v>
      </c>
      <c r="E21" s="43">
        <v>5.0</v>
      </c>
      <c r="F21" s="43">
        <v>1.0</v>
      </c>
      <c r="G21" s="43">
        <v>1.0</v>
      </c>
      <c r="H21" s="132">
        <v>166.0</v>
      </c>
    </row>
    <row r="22" ht="15.75" customHeight="1">
      <c r="B22" s="131" t="s">
        <v>100</v>
      </c>
      <c r="C22" s="43">
        <v>2.0</v>
      </c>
      <c r="D22" s="43">
        <v>1.0</v>
      </c>
      <c r="E22" s="43">
        <v>2.0</v>
      </c>
      <c r="F22" s="43">
        <v>4.0</v>
      </c>
      <c r="G22" s="43">
        <v>1.0</v>
      </c>
      <c r="H22" s="132">
        <v>285.0</v>
      </c>
    </row>
    <row r="23" ht="15.75" customHeight="1">
      <c r="B23" s="131" t="s">
        <v>100</v>
      </c>
      <c r="C23" s="43">
        <v>2.0</v>
      </c>
      <c r="D23" s="43">
        <v>1.0</v>
      </c>
      <c r="E23" s="43">
        <v>5.0</v>
      </c>
      <c r="F23" s="43">
        <v>5.0</v>
      </c>
      <c r="G23" s="43">
        <v>1.0</v>
      </c>
      <c r="H23" s="132">
        <v>71.0</v>
      </c>
    </row>
    <row r="24" ht="15.75" customHeight="1">
      <c r="B24" s="131" t="s">
        <v>100</v>
      </c>
      <c r="C24" s="43">
        <v>2.0</v>
      </c>
      <c r="D24" s="43">
        <v>1.0</v>
      </c>
      <c r="E24" s="43">
        <v>1.0</v>
      </c>
      <c r="F24" s="43">
        <v>3.0</v>
      </c>
      <c r="G24" s="43">
        <v>1.0</v>
      </c>
      <c r="H24" s="132">
        <v>147.0</v>
      </c>
    </row>
    <row r="25" ht="15.75" customHeight="1">
      <c r="B25" s="131" t="s">
        <v>100</v>
      </c>
      <c r="C25" s="43">
        <v>2.0</v>
      </c>
      <c r="D25" s="43">
        <v>1.0</v>
      </c>
      <c r="E25" s="43">
        <v>2.0</v>
      </c>
      <c r="F25" s="43">
        <v>3.0</v>
      </c>
      <c r="G25" s="43">
        <v>1.0</v>
      </c>
      <c r="H25" s="132">
        <v>70.0</v>
      </c>
    </row>
    <row r="26" ht="15.75" customHeight="1">
      <c r="B26" s="131" t="s">
        <v>100</v>
      </c>
      <c r="C26" s="43">
        <v>2.0</v>
      </c>
      <c r="D26" s="43">
        <v>0.0</v>
      </c>
      <c r="E26" s="43">
        <v>3.0</v>
      </c>
      <c r="F26" s="43">
        <v>2.0</v>
      </c>
      <c r="G26" s="43">
        <v>1.0</v>
      </c>
      <c r="H26" s="132">
        <v>900.0</v>
      </c>
    </row>
    <row r="27" ht="15.75" customHeight="1">
      <c r="B27" s="131" t="s">
        <v>100</v>
      </c>
      <c r="C27" s="43">
        <v>2.0</v>
      </c>
      <c r="D27" s="43">
        <v>1.0</v>
      </c>
      <c r="E27" s="43">
        <v>4.0</v>
      </c>
      <c r="F27" s="43">
        <v>4.0</v>
      </c>
      <c r="G27" s="43">
        <v>1.0</v>
      </c>
      <c r="H27" s="132">
        <v>227.0</v>
      </c>
    </row>
    <row r="28" ht="15.75" customHeight="1">
      <c r="B28" s="131" t="s">
        <v>100</v>
      </c>
      <c r="C28" s="43">
        <v>2.0</v>
      </c>
      <c r="D28" s="43">
        <v>1.0</v>
      </c>
      <c r="E28" s="43">
        <v>7.0</v>
      </c>
      <c r="F28" s="43">
        <v>3.0</v>
      </c>
      <c r="G28" s="43">
        <v>1.0</v>
      </c>
      <c r="H28" s="132">
        <v>75.0</v>
      </c>
    </row>
    <row r="29" ht="15.75" customHeight="1">
      <c r="B29" s="131" t="s">
        <v>100</v>
      </c>
      <c r="C29" s="43">
        <v>2.0</v>
      </c>
      <c r="D29" s="43">
        <v>1.0</v>
      </c>
      <c r="E29" s="43">
        <v>5.0</v>
      </c>
      <c r="F29" s="43">
        <v>2.0</v>
      </c>
      <c r="G29" s="43">
        <v>1.0</v>
      </c>
      <c r="H29" s="132">
        <v>86.0</v>
      </c>
    </row>
    <row r="30" ht="15.75" customHeight="1">
      <c r="B30" s="131" t="s">
        <v>100</v>
      </c>
      <c r="C30" s="43">
        <v>2.0</v>
      </c>
      <c r="D30" s="43">
        <v>1.0</v>
      </c>
      <c r="E30" s="43">
        <v>2.0</v>
      </c>
      <c r="F30" s="43">
        <v>5.0</v>
      </c>
      <c r="G30" s="43">
        <v>1.0</v>
      </c>
      <c r="H30" s="132">
        <v>53.0</v>
      </c>
    </row>
    <row r="31" ht="15.75" customHeight="1">
      <c r="B31" s="131" t="s">
        <v>100</v>
      </c>
      <c r="C31" s="43">
        <v>2.0</v>
      </c>
      <c r="D31" s="43">
        <v>1.0</v>
      </c>
      <c r="E31" s="43">
        <v>7.0</v>
      </c>
      <c r="F31" s="43">
        <v>1.0</v>
      </c>
      <c r="G31" s="43">
        <v>1.0</v>
      </c>
      <c r="H31" s="132">
        <v>99.0</v>
      </c>
    </row>
    <row r="32" ht="15.75" customHeight="1">
      <c r="B32" s="131" t="s">
        <v>100</v>
      </c>
      <c r="C32" s="43">
        <v>2.0</v>
      </c>
      <c r="D32" s="43">
        <v>1.0</v>
      </c>
      <c r="E32" s="43">
        <v>9.0</v>
      </c>
      <c r="F32" s="43">
        <v>5.0</v>
      </c>
      <c r="G32" s="43">
        <v>1.0</v>
      </c>
      <c r="H32" s="132">
        <v>87.0</v>
      </c>
    </row>
    <row r="33" ht="15.75" customHeight="1">
      <c r="B33" s="131" t="s">
        <v>100</v>
      </c>
      <c r="C33" s="43">
        <v>2.0</v>
      </c>
      <c r="D33" s="43">
        <v>1.0</v>
      </c>
      <c r="E33" s="43">
        <v>1.0</v>
      </c>
      <c r="F33" s="43">
        <v>5.0</v>
      </c>
      <c r="G33" s="43">
        <v>1.0</v>
      </c>
      <c r="H33" s="132">
        <v>82.0</v>
      </c>
    </row>
    <row r="34" ht="15.75" customHeight="1">
      <c r="B34" s="131" t="s">
        <v>100</v>
      </c>
      <c r="C34" s="43">
        <v>2.0</v>
      </c>
      <c r="D34" s="43">
        <v>1.0</v>
      </c>
      <c r="E34" s="43">
        <v>5.0</v>
      </c>
      <c r="F34" s="43">
        <v>4.0</v>
      </c>
      <c r="G34" s="43">
        <v>1.0</v>
      </c>
      <c r="H34" s="132">
        <v>74.0</v>
      </c>
    </row>
    <row r="35" ht="15.75" customHeight="1">
      <c r="B35" s="131" t="s">
        <v>100</v>
      </c>
      <c r="C35" s="43">
        <v>2.0</v>
      </c>
      <c r="D35" s="43">
        <v>1.0</v>
      </c>
      <c r="E35" s="43">
        <v>9.0</v>
      </c>
      <c r="F35" s="43">
        <v>3.0</v>
      </c>
      <c r="G35" s="43">
        <v>1.0</v>
      </c>
      <c r="H35" s="132">
        <v>94.0</v>
      </c>
    </row>
    <row r="36" ht="15.75" customHeight="1">
      <c r="B36" s="131" t="s">
        <v>100</v>
      </c>
      <c r="C36" s="43">
        <v>2.0</v>
      </c>
      <c r="D36" s="43">
        <v>1.0</v>
      </c>
      <c r="E36" s="43">
        <v>7.0</v>
      </c>
      <c r="F36" s="43">
        <v>1.0</v>
      </c>
      <c r="G36" s="43">
        <v>1.0</v>
      </c>
      <c r="H36" s="132">
        <v>77.0</v>
      </c>
    </row>
    <row r="37" ht="15.75" customHeight="1">
      <c r="B37" s="131" t="s">
        <v>100</v>
      </c>
      <c r="C37" s="43">
        <v>2.0</v>
      </c>
      <c r="D37" s="43">
        <v>1.0</v>
      </c>
      <c r="E37" s="43">
        <v>2.0</v>
      </c>
      <c r="F37" s="43">
        <v>2.0</v>
      </c>
      <c r="G37" s="43">
        <v>1.0</v>
      </c>
      <c r="H37" s="132">
        <v>89.0</v>
      </c>
    </row>
    <row r="38" ht="15.75" customHeight="1">
      <c r="B38" s="131" t="s">
        <v>100</v>
      </c>
      <c r="C38" s="43">
        <v>2.0</v>
      </c>
      <c r="D38" s="43">
        <v>1.0</v>
      </c>
      <c r="E38" s="43">
        <v>1.0</v>
      </c>
      <c r="F38" s="43">
        <v>4.0</v>
      </c>
      <c r="G38" s="43">
        <v>1.0</v>
      </c>
      <c r="H38" s="132">
        <v>82.0</v>
      </c>
    </row>
    <row r="39" ht="15.75" customHeight="1">
      <c r="B39" s="131" t="s">
        <v>100</v>
      </c>
      <c r="C39" s="43">
        <v>2.0</v>
      </c>
      <c r="D39" s="43">
        <v>1.0</v>
      </c>
      <c r="E39" s="43">
        <v>7.0</v>
      </c>
      <c r="F39" s="43">
        <v>3.0</v>
      </c>
      <c r="G39" s="43">
        <v>1.0</v>
      </c>
      <c r="H39" s="132">
        <v>38.0</v>
      </c>
    </row>
    <row r="40" ht="15.75" customHeight="1">
      <c r="B40" s="131" t="s">
        <v>100</v>
      </c>
      <c r="C40" s="43">
        <v>2.0</v>
      </c>
      <c r="D40" s="43">
        <v>1.0</v>
      </c>
      <c r="E40" s="43">
        <v>6.0</v>
      </c>
      <c r="F40" s="43">
        <v>5.0</v>
      </c>
      <c r="G40" s="43">
        <v>1.0</v>
      </c>
      <c r="H40" s="132">
        <v>145.0</v>
      </c>
    </row>
    <row r="41" ht="15.75" customHeight="1">
      <c r="B41" s="131" t="s">
        <v>100</v>
      </c>
      <c r="C41" s="43">
        <v>2.0</v>
      </c>
      <c r="D41" s="43">
        <v>1.0</v>
      </c>
      <c r="E41" s="43">
        <v>1.0</v>
      </c>
      <c r="F41" s="43">
        <v>4.0</v>
      </c>
      <c r="G41" s="43">
        <v>1.0</v>
      </c>
      <c r="H41" s="132">
        <v>116.0</v>
      </c>
    </row>
    <row r="42" ht="15.75" customHeight="1">
      <c r="B42" s="131" t="s">
        <v>100</v>
      </c>
      <c r="C42" s="43">
        <v>2.0</v>
      </c>
      <c r="D42" s="43">
        <v>1.0</v>
      </c>
      <c r="E42" s="43">
        <v>6.0</v>
      </c>
      <c r="F42" s="43">
        <v>3.0</v>
      </c>
      <c r="G42" s="43">
        <v>1.0</v>
      </c>
      <c r="H42" s="132">
        <v>179.0</v>
      </c>
    </row>
    <row r="43" ht="15.75" customHeight="1">
      <c r="B43" s="131" t="s">
        <v>100</v>
      </c>
      <c r="C43" s="43">
        <v>2.0</v>
      </c>
      <c r="D43" s="43">
        <v>1.0</v>
      </c>
      <c r="E43" s="43">
        <v>2.0</v>
      </c>
      <c r="F43" s="43">
        <v>2.0</v>
      </c>
      <c r="G43" s="43">
        <v>1.0</v>
      </c>
      <c r="H43" s="132">
        <v>111.0</v>
      </c>
    </row>
    <row r="44" ht="15.75" customHeight="1">
      <c r="B44" s="131" t="s">
        <v>100</v>
      </c>
      <c r="C44" s="43">
        <v>2.0</v>
      </c>
      <c r="D44" s="43">
        <v>0.0</v>
      </c>
      <c r="E44" s="43">
        <v>3.0</v>
      </c>
      <c r="F44" s="43">
        <v>5.0</v>
      </c>
      <c r="G44" s="43">
        <v>0.0</v>
      </c>
      <c r="H44" s="132">
        <v>88.0</v>
      </c>
    </row>
    <row r="45" ht="15.75" customHeight="1">
      <c r="B45" s="131" t="s">
        <v>100</v>
      </c>
      <c r="C45" s="43">
        <v>2.0</v>
      </c>
      <c r="D45" s="43">
        <v>1.0</v>
      </c>
      <c r="E45" s="43">
        <v>7.0</v>
      </c>
      <c r="F45" s="43">
        <v>4.0</v>
      </c>
      <c r="G45" s="43">
        <v>1.0</v>
      </c>
      <c r="H45" s="132">
        <v>77.0</v>
      </c>
    </row>
    <row r="46" ht="15.75" customHeight="1">
      <c r="B46" s="131" t="s">
        <v>100</v>
      </c>
      <c r="C46" s="43">
        <v>2.0</v>
      </c>
      <c r="D46" s="43">
        <v>1.0</v>
      </c>
      <c r="E46" s="43">
        <v>9.0</v>
      </c>
      <c r="F46" s="43">
        <v>1.0</v>
      </c>
      <c r="G46" s="43">
        <v>1.0</v>
      </c>
      <c r="H46" s="132">
        <v>134.0</v>
      </c>
    </row>
    <row r="47" ht="15.75" customHeight="1">
      <c r="B47" s="131" t="s">
        <v>100</v>
      </c>
      <c r="C47" s="43">
        <v>2.0</v>
      </c>
      <c r="D47" s="43">
        <v>1.0</v>
      </c>
      <c r="E47" s="43">
        <v>4.0</v>
      </c>
      <c r="F47" s="43">
        <v>1.0</v>
      </c>
      <c r="G47" s="43">
        <v>1.0</v>
      </c>
      <c r="H47" s="132">
        <v>128.0</v>
      </c>
    </row>
    <row r="48" ht="15.75" customHeight="1">
      <c r="B48" s="131" t="s">
        <v>100</v>
      </c>
      <c r="C48" s="43">
        <v>2.0</v>
      </c>
      <c r="D48" s="43">
        <v>1.0</v>
      </c>
      <c r="E48" s="43">
        <v>5.0</v>
      </c>
      <c r="F48" s="43">
        <v>2.0</v>
      </c>
      <c r="G48" s="43">
        <v>1.0</v>
      </c>
      <c r="H48" s="132">
        <v>110.0</v>
      </c>
    </row>
    <row r="49" ht="15.75" customHeight="1">
      <c r="B49" s="131" t="s">
        <v>100</v>
      </c>
      <c r="C49" s="43">
        <v>2.0</v>
      </c>
      <c r="D49" s="43">
        <v>1.0</v>
      </c>
      <c r="E49" s="43">
        <v>8.0</v>
      </c>
      <c r="F49" s="43">
        <v>5.0</v>
      </c>
      <c r="G49" s="43">
        <v>1.0</v>
      </c>
      <c r="H49" s="132">
        <v>60.0</v>
      </c>
    </row>
    <row r="50" ht="15.75" customHeight="1">
      <c r="B50" s="131" t="s">
        <v>100</v>
      </c>
      <c r="C50" s="43">
        <v>2.0</v>
      </c>
      <c r="D50" s="43">
        <v>1.0</v>
      </c>
      <c r="E50" s="43">
        <v>2.0</v>
      </c>
      <c r="F50" s="43">
        <v>2.0</v>
      </c>
      <c r="G50" s="43">
        <v>1.0</v>
      </c>
      <c r="H50" s="132">
        <v>90.0</v>
      </c>
    </row>
    <row r="51" ht="15.75" customHeight="1">
      <c r="B51" s="131" t="s">
        <v>100</v>
      </c>
      <c r="C51" s="43">
        <v>2.0</v>
      </c>
      <c r="D51" s="43">
        <v>1.0</v>
      </c>
      <c r="E51" s="43">
        <v>1.0</v>
      </c>
      <c r="F51" s="43">
        <v>3.0</v>
      </c>
      <c r="G51" s="43">
        <v>1.0</v>
      </c>
      <c r="H51" s="132">
        <v>124.0</v>
      </c>
    </row>
    <row r="52" ht="15.75" customHeight="1">
      <c r="B52" s="131" t="s">
        <v>100</v>
      </c>
      <c r="C52" s="43">
        <v>2.0</v>
      </c>
      <c r="D52" s="43">
        <v>1.0</v>
      </c>
      <c r="E52" s="43">
        <v>4.0</v>
      </c>
      <c r="F52" s="43">
        <v>5.0</v>
      </c>
      <c r="G52" s="43">
        <v>1.0</v>
      </c>
      <c r="H52" s="132">
        <v>133.0</v>
      </c>
    </row>
    <row r="53" ht="15.75" customHeight="1">
      <c r="B53" s="131" t="s">
        <v>100</v>
      </c>
      <c r="C53" s="43">
        <v>2.0</v>
      </c>
      <c r="D53" s="43">
        <v>0.0</v>
      </c>
      <c r="E53" s="43">
        <v>3.0</v>
      </c>
      <c r="F53" s="43">
        <v>3.0</v>
      </c>
      <c r="G53" s="43">
        <v>1.0</v>
      </c>
      <c r="H53" s="132">
        <v>900.0</v>
      </c>
    </row>
    <row r="54" ht="15.75" customHeight="1">
      <c r="B54" s="131" t="s">
        <v>100</v>
      </c>
      <c r="C54" s="43">
        <v>2.0</v>
      </c>
      <c r="D54" s="43">
        <v>1.0</v>
      </c>
      <c r="E54" s="43">
        <v>6.0</v>
      </c>
      <c r="F54" s="43">
        <v>1.0</v>
      </c>
      <c r="G54" s="43">
        <v>1.0</v>
      </c>
      <c r="H54" s="132">
        <v>2.0</v>
      </c>
    </row>
    <row r="55" ht="15.75" customHeight="1">
      <c r="B55" s="131" t="s">
        <v>100</v>
      </c>
      <c r="C55" s="43">
        <v>2.0</v>
      </c>
      <c r="D55" s="43">
        <v>1.0</v>
      </c>
      <c r="E55" s="43">
        <v>5.0</v>
      </c>
      <c r="F55" s="43">
        <v>3.0</v>
      </c>
      <c r="G55" s="43">
        <v>1.0</v>
      </c>
      <c r="H55" s="132">
        <v>107.0</v>
      </c>
    </row>
    <row r="56" ht="15.75" customHeight="1">
      <c r="B56" s="131" t="s">
        <v>100</v>
      </c>
      <c r="C56" s="43">
        <v>2.0</v>
      </c>
      <c r="D56" s="43">
        <v>1.0</v>
      </c>
      <c r="E56" s="43">
        <v>2.0</v>
      </c>
      <c r="F56" s="43">
        <v>2.0</v>
      </c>
      <c r="G56" s="43">
        <v>1.0</v>
      </c>
      <c r="H56" s="132">
        <v>87.0</v>
      </c>
    </row>
    <row r="57" ht="15.75" customHeight="1">
      <c r="B57" s="131" t="s">
        <v>100</v>
      </c>
      <c r="C57" s="43">
        <v>2.0</v>
      </c>
      <c r="D57" s="43">
        <v>1.0</v>
      </c>
      <c r="E57" s="43">
        <v>1.0</v>
      </c>
      <c r="F57" s="43">
        <v>1.0</v>
      </c>
      <c r="G57" s="43">
        <v>1.0</v>
      </c>
      <c r="H57" s="132">
        <v>98.0</v>
      </c>
    </row>
    <row r="58" ht="15.75" customHeight="1">
      <c r="B58" s="131" t="s">
        <v>100</v>
      </c>
      <c r="C58" s="43">
        <v>2.0</v>
      </c>
      <c r="D58" s="43">
        <v>1.0</v>
      </c>
      <c r="E58" s="43">
        <v>9.0</v>
      </c>
      <c r="F58" s="43">
        <v>4.0</v>
      </c>
      <c r="G58" s="43">
        <v>1.0</v>
      </c>
      <c r="H58" s="132">
        <v>106.0</v>
      </c>
    </row>
    <row r="59" ht="15.75" customHeight="1">
      <c r="B59" s="131" t="s">
        <v>100</v>
      </c>
      <c r="C59" s="43">
        <v>2.0</v>
      </c>
      <c r="D59" s="43">
        <v>1.0</v>
      </c>
      <c r="E59" s="43">
        <v>6.0</v>
      </c>
      <c r="F59" s="43">
        <v>5.0</v>
      </c>
      <c r="G59" s="43">
        <v>1.0</v>
      </c>
      <c r="H59" s="132">
        <v>110.0</v>
      </c>
    </row>
    <row r="60" ht="15.75" customHeight="1">
      <c r="B60" s="131" t="s">
        <v>100</v>
      </c>
      <c r="C60" s="43">
        <v>2.0</v>
      </c>
      <c r="D60" s="43">
        <v>1.0</v>
      </c>
      <c r="E60" s="43">
        <v>2.0</v>
      </c>
      <c r="F60" s="43">
        <v>5.0</v>
      </c>
      <c r="G60" s="43">
        <v>1.0</v>
      </c>
      <c r="H60" s="132">
        <v>124.0</v>
      </c>
    </row>
    <row r="61" ht="15.75" customHeight="1">
      <c r="B61" s="131" t="s">
        <v>100</v>
      </c>
      <c r="C61" s="43">
        <v>2.0</v>
      </c>
      <c r="D61" s="43">
        <v>1.0</v>
      </c>
      <c r="E61" s="43">
        <v>6.0</v>
      </c>
      <c r="F61" s="43">
        <v>2.0</v>
      </c>
      <c r="G61" s="43">
        <v>1.0</v>
      </c>
      <c r="H61" s="132">
        <v>87.0</v>
      </c>
    </row>
    <row r="62" ht="15.75" customHeight="1">
      <c r="B62" s="131" t="s">
        <v>100</v>
      </c>
      <c r="C62" s="43">
        <v>2.0</v>
      </c>
      <c r="D62" s="43">
        <v>1.0</v>
      </c>
      <c r="E62" s="43">
        <v>4.0</v>
      </c>
      <c r="F62" s="43">
        <v>5.0</v>
      </c>
      <c r="G62" s="43">
        <v>1.0</v>
      </c>
      <c r="H62" s="132">
        <v>113.0</v>
      </c>
    </row>
    <row r="63" ht="15.75" customHeight="1">
      <c r="B63" s="131" t="s">
        <v>100</v>
      </c>
      <c r="C63" s="43">
        <v>2.0</v>
      </c>
      <c r="D63" s="43">
        <v>1.0</v>
      </c>
      <c r="E63" s="43">
        <v>5.0</v>
      </c>
      <c r="F63" s="43">
        <v>1.0</v>
      </c>
      <c r="G63" s="43">
        <v>1.0</v>
      </c>
      <c r="H63" s="132">
        <v>251.0</v>
      </c>
    </row>
    <row r="64" ht="15.75" customHeight="1">
      <c r="B64" s="131" t="s">
        <v>100</v>
      </c>
      <c r="C64" s="43">
        <v>2.0</v>
      </c>
      <c r="D64" s="43">
        <v>1.0</v>
      </c>
      <c r="E64" s="43">
        <v>8.0</v>
      </c>
      <c r="F64" s="43">
        <v>3.0</v>
      </c>
      <c r="G64" s="43">
        <v>1.0</v>
      </c>
      <c r="H64" s="132">
        <v>166.0</v>
      </c>
    </row>
    <row r="65" ht="15.75" customHeight="1">
      <c r="B65" s="131" t="s">
        <v>100</v>
      </c>
      <c r="C65" s="43">
        <v>2.0</v>
      </c>
      <c r="D65" s="43">
        <v>1.0</v>
      </c>
      <c r="E65" s="43">
        <v>1.0</v>
      </c>
      <c r="F65" s="43">
        <v>1.0</v>
      </c>
      <c r="G65" s="43">
        <v>1.0</v>
      </c>
      <c r="H65" s="132">
        <v>162.0</v>
      </c>
    </row>
    <row r="66" ht="15.75" customHeight="1">
      <c r="B66" s="131" t="s">
        <v>100</v>
      </c>
      <c r="C66" s="43">
        <v>2.0</v>
      </c>
      <c r="D66" s="43">
        <v>0.0</v>
      </c>
      <c r="E66" s="43">
        <v>3.0</v>
      </c>
      <c r="F66" s="43">
        <v>1.0</v>
      </c>
      <c r="G66" s="43">
        <v>1.0</v>
      </c>
      <c r="H66" s="132">
        <v>900.0</v>
      </c>
    </row>
    <row r="67" ht="15.75" customHeight="1">
      <c r="B67" s="131" t="s">
        <v>100</v>
      </c>
      <c r="C67" s="43">
        <v>2.0</v>
      </c>
      <c r="D67" s="43">
        <v>1.0</v>
      </c>
      <c r="E67" s="43">
        <v>8.0</v>
      </c>
      <c r="F67" s="43">
        <v>4.0</v>
      </c>
      <c r="G67" s="43">
        <v>1.0</v>
      </c>
      <c r="H67" s="132">
        <v>35.0</v>
      </c>
    </row>
    <row r="68" ht="15.75" customHeight="1">
      <c r="B68" s="131" t="s">
        <v>100</v>
      </c>
      <c r="C68" s="43">
        <v>2.0</v>
      </c>
      <c r="D68" s="43">
        <v>1.0</v>
      </c>
      <c r="E68" s="43">
        <v>4.0</v>
      </c>
      <c r="F68" s="43">
        <v>1.0</v>
      </c>
      <c r="G68" s="43">
        <v>1.0</v>
      </c>
      <c r="H68" s="132">
        <v>100.0</v>
      </c>
    </row>
    <row r="69" ht="15.75" customHeight="1">
      <c r="B69" s="131" t="s">
        <v>100</v>
      </c>
      <c r="C69" s="43">
        <v>2.0</v>
      </c>
      <c r="D69" s="43">
        <v>1.0</v>
      </c>
      <c r="E69" s="43">
        <v>7.0</v>
      </c>
      <c r="F69" s="43">
        <v>3.0</v>
      </c>
      <c r="G69" s="43">
        <v>1.0</v>
      </c>
      <c r="H69" s="132">
        <v>121.0</v>
      </c>
    </row>
    <row r="70" ht="15.75" customHeight="1">
      <c r="B70" s="131" t="s">
        <v>100</v>
      </c>
      <c r="C70" s="43">
        <v>2.0</v>
      </c>
      <c r="D70" s="43">
        <v>1.0</v>
      </c>
      <c r="E70" s="43">
        <v>4.0</v>
      </c>
      <c r="F70" s="43">
        <v>2.0</v>
      </c>
      <c r="G70" s="43">
        <v>1.0</v>
      </c>
      <c r="H70" s="132">
        <v>182.0</v>
      </c>
    </row>
    <row r="71" ht="15.75" customHeight="1">
      <c r="B71" s="131" t="s">
        <v>100</v>
      </c>
      <c r="C71" s="43">
        <v>2.0</v>
      </c>
      <c r="D71" s="43">
        <v>1.0</v>
      </c>
      <c r="E71" s="43">
        <v>6.0</v>
      </c>
      <c r="F71" s="43">
        <v>4.0</v>
      </c>
      <c r="G71" s="43">
        <v>1.0</v>
      </c>
      <c r="H71" s="132">
        <v>29.0</v>
      </c>
    </row>
    <row r="72" ht="15.75" customHeight="1">
      <c r="B72" s="131" t="s">
        <v>100</v>
      </c>
      <c r="C72" s="43">
        <v>2.0</v>
      </c>
      <c r="D72" s="43">
        <v>1.0</v>
      </c>
      <c r="E72" s="43">
        <v>5.0</v>
      </c>
      <c r="F72" s="43">
        <v>4.0</v>
      </c>
      <c r="G72" s="43">
        <v>1.0</v>
      </c>
      <c r="H72" s="132">
        <v>151.0</v>
      </c>
    </row>
    <row r="73" ht="15.75" customHeight="1">
      <c r="B73" s="131" t="s">
        <v>100</v>
      </c>
      <c r="C73" s="43">
        <v>2.0</v>
      </c>
      <c r="D73" s="43">
        <v>1.0</v>
      </c>
      <c r="E73" s="43">
        <v>2.0</v>
      </c>
      <c r="F73" s="43">
        <v>5.0</v>
      </c>
      <c r="G73" s="43">
        <v>1.0</v>
      </c>
      <c r="H73" s="132">
        <v>128.0</v>
      </c>
    </row>
    <row r="74" ht="15.75" customHeight="1">
      <c r="B74" s="131" t="s">
        <v>100</v>
      </c>
      <c r="C74" s="43">
        <v>2.0</v>
      </c>
      <c r="D74" s="43">
        <v>1.0</v>
      </c>
      <c r="E74" s="43">
        <v>1.0</v>
      </c>
      <c r="F74" s="43">
        <v>3.0</v>
      </c>
      <c r="G74" s="43">
        <v>1.0</v>
      </c>
      <c r="H74" s="132">
        <v>136.0</v>
      </c>
    </row>
    <row r="75" ht="15.75" customHeight="1">
      <c r="B75" s="131" t="s">
        <v>100</v>
      </c>
      <c r="C75" s="43">
        <v>2.0</v>
      </c>
      <c r="D75" s="43">
        <v>1.0</v>
      </c>
      <c r="E75" s="43">
        <v>2.0</v>
      </c>
      <c r="F75" s="43">
        <v>5.0</v>
      </c>
      <c r="G75" s="43">
        <v>1.0</v>
      </c>
      <c r="H75" s="132">
        <v>101.0</v>
      </c>
    </row>
    <row r="76" ht="15.75" customHeight="1">
      <c r="B76" s="131" t="s">
        <v>100</v>
      </c>
      <c r="C76" s="43">
        <v>2.0</v>
      </c>
      <c r="D76" s="43">
        <v>1.0</v>
      </c>
      <c r="E76" s="43">
        <v>4.0</v>
      </c>
      <c r="F76" s="43">
        <v>2.0</v>
      </c>
      <c r="G76" s="43">
        <v>1.0</v>
      </c>
      <c r="H76" s="132">
        <v>198.0</v>
      </c>
    </row>
    <row r="77" ht="15.75" customHeight="1">
      <c r="B77" s="131" t="s">
        <v>100</v>
      </c>
      <c r="C77" s="43">
        <v>2.0</v>
      </c>
      <c r="D77" s="43">
        <v>1.0</v>
      </c>
      <c r="E77" s="43">
        <v>6.0</v>
      </c>
      <c r="F77" s="43">
        <v>5.0</v>
      </c>
      <c r="G77" s="43">
        <v>1.0</v>
      </c>
      <c r="H77" s="132">
        <v>116.0</v>
      </c>
    </row>
    <row r="78" ht="15.75" customHeight="1">
      <c r="B78" s="131" t="s">
        <v>100</v>
      </c>
      <c r="C78" s="43">
        <v>2.0</v>
      </c>
      <c r="D78" s="43">
        <v>1.0</v>
      </c>
      <c r="E78" s="43">
        <v>1.0</v>
      </c>
      <c r="F78" s="43">
        <v>3.0</v>
      </c>
      <c r="G78" s="43">
        <v>1.0</v>
      </c>
      <c r="H78" s="132">
        <v>90.0</v>
      </c>
    </row>
    <row r="79" ht="15.75" customHeight="1">
      <c r="B79" s="131" t="s">
        <v>100</v>
      </c>
      <c r="C79" s="43">
        <v>2.0</v>
      </c>
      <c r="D79" s="43">
        <v>1.0</v>
      </c>
      <c r="E79" s="43">
        <v>9.0</v>
      </c>
      <c r="F79" s="43">
        <v>2.0</v>
      </c>
      <c r="G79" s="43">
        <v>1.0</v>
      </c>
      <c r="H79" s="132">
        <v>129.0</v>
      </c>
    </row>
    <row r="80" ht="15.75" customHeight="1">
      <c r="B80" s="131" t="s">
        <v>100</v>
      </c>
      <c r="C80" s="43">
        <v>2.0</v>
      </c>
      <c r="D80" s="43">
        <v>0.0</v>
      </c>
      <c r="E80" s="43">
        <v>3.0</v>
      </c>
      <c r="F80" s="43">
        <v>1.0</v>
      </c>
      <c r="G80" s="43">
        <v>0.0</v>
      </c>
      <c r="H80" s="132">
        <v>84.0</v>
      </c>
    </row>
    <row r="81" ht="15.75" customHeight="1">
      <c r="B81" s="131" t="s">
        <v>100</v>
      </c>
      <c r="C81" s="43">
        <v>2.0</v>
      </c>
      <c r="D81" s="43">
        <v>1.0</v>
      </c>
      <c r="E81" s="43">
        <v>4.0</v>
      </c>
      <c r="F81" s="43">
        <v>4.0</v>
      </c>
      <c r="G81" s="43">
        <v>1.0</v>
      </c>
      <c r="H81" s="132">
        <v>107.0</v>
      </c>
    </row>
    <row r="82" ht="15.75" customHeight="1">
      <c r="B82" s="131" t="s">
        <v>100</v>
      </c>
      <c r="C82" s="43">
        <v>2.0</v>
      </c>
      <c r="D82" s="43">
        <v>0.0</v>
      </c>
      <c r="E82" s="43">
        <v>3.0</v>
      </c>
      <c r="F82" s="43">
        <v>4.0</v>
      </c>
      <c r="G82" s="43">
        <v>0.0</v>
      </c>
      <c r="H82" s="132">
        <v>344.0</v>
      </c>
    </row>
    <row r="83" ht="15.75" customHeight="1">
      <c r="B83" s="131" t="s">
        <v>100</v>
      </c>
      <c r="C83" s="43">
        <v>2.0</v>
      </c>
      <c r="D83" s="43">
        <v>1.0</v>
      </c>
      <c r="E83" s="43">
        <v>4.0</v>
      </c>
      <c r="F83" s="43">
        <v>3.0</v>
      </c>
      <c r="G83" s="43">
        <v>1.0</v>
      </c>
      <c r="H83" s="132">
        <v>173.0</v>
      </c>
    </row>
    <row r="84" ht="15.75" customHeight="1">
      <c r="B84" s="131" t="s">
        <v>100</v>
      </c>
      <c r="C84" s="43">
        <v>2.0</v>
      </c>
      <c r="D84" s="43">
        <v>1.0</v>
      </c>
      <c r="E84" s="43">
        <v>8.0</v>
      </c>
      <c r="F84" s="43">
        <v>3.0</v>
      </c>
      <c r="G84" s="43">
        <v>1.0</v>
      </c>
      <c r="H84" s="132">
        <v>113.0</v>
      </c>
    </row>
    <row r="85" ht="15.75" customHeight="1">
      <c r="B85" s="131" t="s">
        <v>100</v>
      </c>
      <c r="C85" s="43">
        <v>2.0</v>
      </c>
      <c r="D85" s="43">
        <v>1.0</v>
      </c>
      <c r="E85" s="43">
        <v>5.0</v>
      </c>
      <c r="F85" s="43">
        <v>4.0</v>
      </c>
      <c r="G85" s="43">
        <v>1.0</v>
      </c>
      <c r="H85" s="132">
        <v>240.0</v>
      </c>
    </row>
    <row r="86" ht="15.75" customHeight="1">
      <c r="B86" s="131" t="s">
        <v>100</v>
      </c>
      <c r="C86" s="43">
        <v>2.0</v>
      </c>
      <c r="D86" s="43">
        <v>1.0</v>
      </c>
      <c r="E86" s="43">
        <v>4.0</v>
      </c>
      <c r="F86" s="43">
        <v>3.0</v>
      </c>
      <c r="G86" s="43">
        <v>1.0</v>
      </c>
      <c r="H86" s="132">
        <v>204.0</v>
      </c>
    </row>
    <row r="87" ht="15.75" customHeight="1">
      <c r="B87" s="131" t="s">
        <v>100</v>
      </c>
      <c r="C87" s="43">
        <v>2.0</v>
      </c>
      <c r="D87" s="43">
        <v>1.0</v>
      </c>
      <c r="E87" s="43">
        <v>5.0</v>
      </c>
      <c r="F87" s="43">
        <v>1.0</v>
      </c>
      <c r="G87" s="43">
        <v>1.0</v>
      </c>
      <c r="H87" s="132">
        <v>121.0</v>
      </c>
    </row>
    <row r="88" ht="15.75" customHeight="1">
      <c r="B88" s="131" t="s">
        <v>100</v>
      </c>
      <c r="C88" s="43">
        <v>2.0</v>
      </c>
      <c r="D88" s="43">
        <v>0.0</v>
      </c>
      <c r="E88" s="43">
        <v>3.0</v>
      </c>
      <c r="F88" s="43">
        <v>4.0</v>
      </c>
      <c r="G88" s="43">
        <v>1.0</v>
      </c>
      <c r="H88" s="132">
        <v>900.0</v>
      </c>
    </row>
    <row r="89" ht="15.75" customHeight="1">
      <c r="B89" s="131" t="s">
        <v>100</v>
      </c>
      <c r="C89" s="43">
        <v>2.0</v>
      </c>
      <c r="D89" s="43">
        <v>1.0</v>
      </c>
      <c r="E89" s="43">
        <v>4.0</v>
      </c>
      <c r="F89" s="43">
        <v>4.0</v>
      </c>
      <c r="G89" s="43">
        <v>1.0</v>
      </c>
      <c r="H89" s="132">
        <v>39.0</v>
      </c>
    </row>
    <row r="90" ht="15.75" customHeight="1">
      <c r="B90" s="131" t="s">
        <v>100</v>
      </c>
      <c r="C90" s="43">
        <v>2.0</v>
      </c>
      <c r="D90" s="43">
        <v>1.0</v>
      </c>
      <c r="E90" s="43">
        <v>5.0</v>
      </c>
      <c r="F90" s="43">
        <v>5.0</v>
      </c>
      <c r="G90" s="43">
        <v>1.0</v>
      </c>
      <c r="H90" s="132">
        <v>95.0</v>
      </c>
    </row>
    <row r="91" ht="15.75" customHeight="1">
      <c r="B91" s="131" t="s">
        <v>100</v>
      </c>
      <c r="C91" s="43">
        <v>2.0</v>
      </c>
      <c r="D91" s="43">
        <v>1.0</v>
      </c>
      <c r="E91" s="43">
        <v>6.0</v>
      </c>
      <c r="F91" s="43">
        <v>3.0</v>
      </c>
      <c r="G91" s="43">
        <v>1.0</v>
      </c>
      <c r="H91" s="132">
        <v>24.0</v>
      </c>
    </row>
    <row r="92" ht="15.75" customHeight="1">
      <c r="B92" s="131" t="s">
        <v>100</v>
      </c>
      <c r="C92" s="43">
        <v>2.0</v>
      </c>
      <c r="D92" s="43">
        <v>0.0</v>
      </c>
      <c r="E92" s="43">
        <v>3.0</v>
      </c>
      <c r="F92" s="43">
        <v>3.0</v>
      </c>
      <c r="G92" s="43">
        <v>1.0</v>
      </c>
      <c r="H92" s="132">
        <v>900.0</v>
      </c>
    </row>
    <row r="93" ht="15.75" customHeight="1">
      <c r="B93" s="131" t="s">
        <v>100</v>
      </c>
      <c r="C93" s="43">
        <v>2.0</v>
      </c>
      <c r="D93" s="43">
        <v>1.0</v>
      </c>
      <c r="E93" s="43">
        <v>7.0</v>
      </c>
      <c r="F93" s="43">
        <v>1.0</v>
      </c>
      <c r="G93" s="43">
        <v>1.0</v>
      </c>
      <c r="H93" s="132">
        <v>19.0</v>
      </c>
    </row>
    <row r="94" ht="15.75" customHeight="1">
      <c r="B94" s="131" t="s">
        <v>100</v>
      </c>
      <c r="C94" s="43">
        <v>2.0</v>
      </c>
      <c r="D94" s="43">
        <v>1.0</v>
      </c>
      <c r="E94" s="43">
        <v>4.0</v>
      </c>
      <c r="F94" s="43">
        <v>1.0</v>
      </c>
      <c r="G94" s="43">
        <v>1.0</v>
      </c>
      <c r="H94" s="132">
        <v>216.0</v>
      </c>
    </row>
    <row r="95" ht="15.75" customHeight="1">
      <c r="B95" s="131" t="s">
        <v>100</v>
      </c>
      <c r="C95" s="43">
        <v>2.0</v>
      </c>
      <c r="D95" s="43">
        <v>1.0</v>
      </c>
      <c r="E95" s="43">
        <v>2.0</v>
      </c>
      <c r="F95" s="43">
        <v>3.0</v>
      </c>
      <c r="G95" s="43">
        <v>1.0</v>
      </c>
      <c r="H95" s="132">
        <v>111.0</v>
      </c>
    </row>
    <row r="96" ht="15.75" customHeight="1">
      <c r="B96" s="131" t="s">
        <v>100</v>
      </c>
      <c r="C96" s="43">
        <v>2.0</v>
      </c>
      <c r="D96" s="43">
        <v>1.0</v>
      </c>
      <c r="E96" s="43">
        <v>9.0</v>
      </c>
      <c r="F96" s="43">
        <v>5.0</v>
      </c>
      <c r="G96" s="43">
        <v>1.0</v>
      </c>
      <c r="H96" s="132">
        <v>88.0</v>
      </c>
    </row>
    <row r="97" ht="15.75" customHeight="1">
      <c r="B97" s="131" t="s">
        <v>100</v>
      </c>
      <c r="C97" s="43">
        <v>2.0</v>
      </c>
      <c r="D97" s="43">
        <v>1.0</v>
      </c>
      <c r="E97" s="43">
        <v>2.0</v>
      </c>
      <c r="F97" s="43">
        <v>3.0</v>
      </c>
      <c r="G97" s="43">
        <v>1.0</v>
      </c>
      <c r="H97" s="132">
        <v>98.0</v>
      </c>
    </row>
    <row r="98" ht="15.75" customHeight="1">
      <c r="B98" s="131" t="s">
        <v>100</v>
      </c>
      <c r="C98" s="43">
        <v>2.0</v>
      </c>
      <c r="D98" s="43">
        <v>1.0</v>
      </c>
      <c r="E98" s="43">
        <v>7.0</v>
      </c>
      <c r="F98" s="43">
        <v>5.0</v>
      </c>
      <c r="G98" s="43">
        <v>1.0</v>
      </c>
      <c r="H98" s="132">
        <v>165.0</v>
      </c>
    </row>
    <row r="99" ht="15.75" customHeight="1">
      <c r="B99" s="131" t="s">
        <v>100</v>
      </c>
      <c r="C99" s="43">
        <v>2.0</v>
      </c>
      <c r="D99" s="43">
        <v>1.0</v>
      </c>
      <c r="E99" s="43">
        <v>8.0</v>
      </c>
      <c r="F99" s="43">
        <v>2.0</v>
      </c>
      <c r="G99" s="43">
        <v>1.0</v>
      </c>
      <c r="H99" s="132">
        <v>167.0</v>
      </c>
    </row>
    <row r="100" ht="15.75" customHeight="1">
      <c r="B100" s="131" t="s">
        <v>100</v>
      </c>
      <c r="C100" s="43">
        <v>2.0</v>
      </c>
      <c r="D100" s="43">
        <v>0.0</v>
      </c>
      <c r="E100" s="43">
        <v>3.0</v>
      </c>
      <c r="F100" s="43">
        <v>4.0</v>
      </c>
      <c r="G100" s="43">
        <v>1.0</v>
      </c>
      <c r="H100" s="132">
        <v>900.0</v>
      </c>
    </row>
    <row r="101" ht="15.75" customHeight="1">
      <c r="B101" s="131" t="s">
        <v>100</v>
      </c>
      <c r="C101" s="43">
        <v>2.0</v>
      </c>
      <c r="D101" s="43">
        <v>1.0</v>
      </c>
      <c r="E101" s="43">
        <v>2.0</v>
      </c>
      <c r="F101" s="43">
        <v>2.0</v>
      </c>
      <c r="G101" s="43">
        <v>1.0</v>
      </c>
      <c r="H101" s="132">
        <v>96.0</v>
      </c>
    </row>
    <row r="102" ht="15.75" customHeight="1">
      <c r="B102" s="131" t="s">
        <v>100</v>
      </c>
      <c r="C102" s="43">
        <v>2.0</v>
      </c>
      <c r="D102" s="43">
        <v>1.0</v>
      </c>
      <c r="E102" s="43">
        <v>1.0</v>
      </c>
      <c r="F102" s="43">
        <v>4.0</v>
      </c>
      <c r="G102" s="43">
        <v>1.0</v>
      </c>
      <c r="H102" s="132">
        <v>252.0</v>
      </c>
    </row>
    <row r="103" ht="15.75" customHeight="1">
      <c r="B103" s="131" t="s">
        <v>100</v>
      </c>
      <c r="C103" s="43">
        <v>2.0</v>
      </c>
      <c r="D103" s="43">
        <v>1.0</v>
      </c>
      <c r="E103" s="43">
        <v>8.0</v>
      </c>
      <c r="F103" s="43">
        <v>3.0</v>
      </c>
      <c r="G103" s="43">
        <v>1.0</v>
      </c>
      <c r="H103" s="132">
        <v>98.0</v>
      </c>
    </row>
    <row r="104" ht="15.75" customHeight="1">
      <c r="B104" s="131" t="s">
        <v>100</v>
      </c>
      <c r="C104" s="43">
        <v>2.0</v>
      </c>
      <c r="D104" s="43">
        <v>1.0</v>
      </c>
      <c r="E104" s="43">
        <v>9.0</v>
      </c>
      <c r="F104" s="43">
        <v>5.0</v>
      </c>
      <c r="G104" s="43">
        <v>1.0</v>
      </c>
      <c r="H104" s="132">
        <v>49.0</v>
      </c>
    </row>
    <row r="105" ht="15.75" customHeight="1">
      <c r="B105" s="131" t="s">
        <v>100</v>
      </c>
      <c r="C105" s="43">
        <v>2.0</v>
      </c>
      <c r="D105" s="43">
        <v>1.0</v>
      </c>
      <c r="E105" s="43">
        <v>6.0</v>
      </c>
      <c r="F105" s="43">
        <v>2.0</v>
      </c>
      <c r="G105" s="43">
        <v>1.0</v>
      </c>
      <c r="H105" s="132">
        <v>39.0</v>
      </c>
    </row>
    <row r="106" ht="15.75" customHeight="1">
      <c r="B106" s="131" t="s">
        <v>100</v>
      </c>
      <c r="C106" s="43">
        <v>2.0</v>
      </c>
      <c r="D106" s="43">
        <v>1.0</v>
      </c>
      <c r="E106" s="43">
        <v>9.0</v>
      </c>
      <c r="F106" s="43">
        <v>5.0</v>
      </c>
      <c r="G106" s="43">
        <v>1.0</v>
      </c>
      <c r="H106" s="132">
        <v>111.0</v>
      </c>
    </row>
    <row r="107" ht="15.75" customHeight="1">
      <c r="B107" s="131" t="s">
        <v>100</v>
      </c>
      <c r="C107" s="43">
        <v>2.0</v>
      </c>
      <c r="D107" s="43">
        <v>1.0</v>
      </c>
      <c r="E107" s="43">
        <v>4.0</v>
      </c>
      <c r="F107" s="43">
        <v>5.0</v>
      </c>
      <c r="G107" s="43">
        <v>1.0</v>
      </c>
      <c r="H107" s="132">
        <v>80.0</v>
      </c>
    </row>
    <row r="108" ht="15.75" customHeight="1">
      <c r="B108" s="131" t="s">
        <v>100</v>
      </c>
      <c r="C108" s="43">
        <v>2.0</v>
      </c>
      <c r="D108" s="43">
        <v>1.0</v>
      </c>
      <c r="E108" s="43">
        <v>7.0</v>
      </c>
      <c r="F108" s="43">
        <v>3.0</v>
      </c>
      <c r="G108" s="43">
        <v>1.0</v>
      </c>
      <c r="H108" s="132">
        <v>65.0</v>
      </c>
    </row>
    <row r="109" ht="15.75" customHeight="1">
      <c r="B109" s="131" t="s">
        <v>100</v>
      </c>
      <c r="C109" s="43">
        <v>2.0</v>
      </c>
      <c r="D109" s="43">
        <v>1.0</v>
      </c>
      <c r="E109" s="43">
        <v>9.0</v>
      </c>
      <c r="F109" s="43">
        <v>2.0</v>
      </c>
      <c r="G109" s="43">
        <v>1.0</v>
      </c>
      <c r="H109" s="132">
        <v>170.0</v>
      </c>
    </row>
    <row r="110" ht="15.75" customHeight="1">
      <c r="B110" s="131" t="s">
        <v>100</v>
      </c>
      <c r="C110" s="43">
        <v>2.0</v>
      </c>
      <c r="D110" s="43">
        <v>1.0</v>
      </c>
      <c r="E110" s="43">
        <v>1.0</v>
      </c>
      <c r="F110" s="43">
        <v>5.0</v>
      </c>
      <c r="G110" s="43">
        <v>1.0</v>
      </c>
      <c r="H110" s="132">
        <v>201.0</v>
      </c>
    </row>
    <row r="111" ht="15.75" customHeight="1">
      <c r="B111" s="131" t="s">
        <v>100</v>
      </c>
      <c r="C111" s="43">
        <v>2.0</v>
      </c>
      <c r="D111" s="43">
        <v>1.0</v>
      </c>
      <c r="E111" s="43">
        <v>5.0</v>
      </c>
      <c r="F111" s="43">
        <v>1.0</v>
      </c>
      <c r="G111" s="43">
        <v>1.0</v>
      </c>
      <c r="H111" s="132">
        <v>125.0</v>
      </c>
    </row>
    <row r="112" ht="15.75" customHeight="1">
      <c r="B112" s="131" t="s">
        <v>100</v>
      </c>
      <c r="C112" s="43">
        <v>2.0</v>
      </c>
      <c r="D112" s="43">
        <v>1.0</v>
      </c>
      <c r="E112" s="43">
        <v>2.0</v>
      </c>
      <c r="F112" s="43">
        <v>4.0</v>
      </c>
      <c r="G112" s="43">
        <v>1.0</v>
      </c>
      <c r="H112" s="132">
        <v>90.0</v>
      </c>
    </row>
    <row r="113" ht="15.75" customHeight="1">
      <c r="B113" s="131" t="s">
        <v>100</v>
      </c>
      <c r="C113" s="43">
        <v>2.0</v>
      </c>
      <c r="D113" s="43">
        <v>1.0</v>
      </c>
      <c r="E113" s="43">
        <v>4.0</v>
      </c>
      <c r="F113" s="43">
        <v>1.0</v>
      </c>
      <c r="G113" s="43">
        <v>1.0</v>
      </c>
      <c r="H113" s="132">
        <v>64.0</v>
      </c>
    </row>
    <row r="114" ht="15.75" customHeight="1">
      <c r="B114" s="131" t="s">
        <v>100</v>
      </c>
      <c r="C114" s="43">
        <v>2.0</v>
      </c>
      <c r="D114" s="43">
        <v>1.0</v>
      </c>
      <c r="E114" s="43">
        <v>5.0</v>
      </c>
      <c r="F114" s="43">
        <v>4.0</v>
      </c>
      <c r="G114" s="43">
        <v>1.0</v>
      </c>
      <c r="H114" s="132">
        <v>78.0</v>
      </c>
    </row>
    <row r="115" ht="15.75" customHeight="1">
      <c r="B115" s="131" t="s">
        <v>100</v>
      </c>
      <c r="C115" s="43">
        <v>2.0</v>
      </c>
      <c r="D115" s="43">
        <v>1.0</v>
      </c>
      <c r="E115" s="43">
        <v>2.0</v>
      </c>
      <c r="F115" s="43">
        <v>4.0</v>
      </c>
      <c r="G115" s="43">
        <v>1.0</v>
      </c>
      <c r="H115" s="132">
        <v>37.0</v>
      </c>
    </row>
    <row r="116" ht="15.75" customHeight="1">
      <c r="B116" s="131" t="s">
        <v>100</v>
      </c>
      <c r="C116" s="43">
        <v>2.0</v>
      </c>
      <c r="D116" s="43">
        <v>1.0</v>
      </c>
      <c r="E116" s="43">
        <v>6.0</v>
      </c>
      <c r="F116" s="43">
        <v>1.0</v>
      </c>
      <c r="G116" s="43">
        <v>1.0</v>
      </c>
      <c r="H116" s="132">
        <v>8.0</v>
      </c>
    </row>
    <row r="117" ht="15.75" customHeight="1">
      <c r="B117" s="131" t="s">
        <v>100</v>
      </c>
      <c r="C117" s="43">
        <v>2.0</v>
      </c>
      <c r="D117" s="43">
        <v>1.0</v>
      </c>
      <c r="E117" s="43">
        <v>8.0</v>
      </c>
      <c r="F117" s="43">
        <v>1.0</v>
      </c>
      <c r="G117" s="43">
        <v>1.0</v>
      </c>
      <c r="H117" s="132">
        <v>90.0</v>
      </c>
    </row>
    <row r="118" ht="15.75" customHeight="1">
      <c r="B118" s="131" t="s">
        <v>100</v>
      </c>
      <c r="C118" s="43">
        <v>2.0</v>
      </c>
      <c r="D118" s="43">
        <v>0.0</v>
      </c>
      <c r="E118" s="43">
        <v>3.0</v>
      </c>
      <c r="F118" s="43">
        <v>5.0</v>
      </c>
      <c r="G118" s="43">
        <v>0.0</v>
      </c>
      <c r="H118" s="132">
        <v>51.0</v>
      </c>
    </row>
    <row r="119" ht="15.75" customHeight="1">
      <c r="B119" s="131" t="s">
        <v>100</v>
      </c>
      <c r="C119" s="43">
        <v>2.0</v>
      </c>
      <c r="D119" s="43">
        <v>1.0</v>
      </c>
      <c r="E119" s="43">
        <v>7.0</v>
      </c>
      <c r="F119" s="43">
        <v>1.0</v>
      </c>
      <c r="G119" s="43">
        <v>1.0</v>
      </c>
      <c r="H119" s="132">
        <v>68.0</v>
      </c>
    </row>
    <row r="120" ht="15.75" customHeight="1">
      <c r="B120" s="131" t="s">
        <v>100</v>
      </c>
      <c r="C120" s="43">
        <v>2.0</v>
      </c>
      <c r="D120" s="43">
        <v>1.0</v>
      </c>
      <c r="E120" s="43">
        <v>1.0</v>
      </c>
      <c r="F120" s="43">
        <v>5.0</v>
      </c>
      <c r="G120" s="43">
        <v>1.0</v>
      </c>
      <c r="H120" s="132">
        <v>97.0</v>
      </c>
    </row>
    <row r="121" ht="15.75" customHeight="1">
      <c r="B121" s="131" t="s">
        <v>100</v>
      </c>
      <c r="C121" s="43">
        <v>2.0</v>
      </c>
      <c r="D121" s="43">
        <v>1.0</v>
      </c>
      <c r="E121" s="43">
        <v>5.0</v>
      </c>
      <c r="F121" s="43">
        <v>4.0</v>
      </c>
      <c r="G121" s="43">
        <v>1.0</v>
      </c>
      <c r="H121" s="132">
        <v>47.0</v>
      </c>
    </row>
    <row r="122" ht="15.75" customHeight="1">
      <c r="B122" s="131" t="s">
        <v>100</v>
      </c>
      <c r="C122" s="43">
        <v>2.0</v>
      </c>
      <c r="D122" s="43">
        <v>0.0</v>
      </c>
      <c r="E122" s="43">
        <v>3.0</v>
      </c>
      <c r="F122" s="43">
        <v>5.0</v>
      </c>
      <c r="G122" s="43">
        <v>1.0</v>
      </c>
      <c r="H122" s="132">
        <v>900.0</v>
      </c>
    </row>
    <row r="123" ht="15.75" customHeight="1">
      <c r="B123" s="131" t="s">
        <v>100</v>
      </c>
      <c r="C123" s="43">
        <v>2.0</v>
      </c>
      <c r="D123" s="43">
        <v>1.0</v>
      </c>
      <c r="E123" s="43">
        <v>7.0</v>
      </c>
      <c r="F123" s="43">
        <v>5.0</v>
      </c>
      <c r="G123" s="43">
        <v>1.0</v>
      </c>
      <c r="H123" s="132">
        <v>67.0</v>
      </c>
    </row>
    <row r="124" ht="15.75" customHeight="1">
      <c r="B124" s="131" t="s">
        <v>100</v>
      </c>
      <c r="C124" s="43">
        <v>2.0</v>
      </c>
      <c r="D124" s="43">
        <v>1.0</v>
      </c>
      <c r="E124" s="43">
        <v>6.0</v>
      </c>
      <c r="F124" s="43">
        <v>5.0</v>
      </c>
      <c r="G124" s="43">
        <v>1.0</v>
      </c>
      <c r="H124" s="132">
        <v>42.0</v>
      </c>
    </row>
    <row r="125" ht="15.75" customHeight="1">
      <c r="B125" s="131" t="s">
        <v>100</v>
      </c>
      <c r="C125" s="43">
        <v>2.0</v>
      </c>
      <c r="D125" s="43">
        <v>1.0</v>
      </c>
      <c r="E125" s="43">
        <v>1.0</v>
      </c>
      <c r="F125" s="43">
        <v>5.0</v>
      </c>
      <c r="G125" s="43">
        <v>1.0</v>
      </c>
      <c r="H125" s="132">
        <v>60.0</v>
      </c>
    </row>
    <row r="126" ht="15.75" customHeight="1">
      <c r="B126" s="131" t="s">
        <v>100</v>
      </c>
      <c r="C126" s="43">
        <v>2.0</v>
      </c>
      <c r="D126" s="43">
        <v>1.0</v>
      </c>
      <c r="E126" s="43">
        <v>6.0</v>
      </c>
      <c r="F126" s="43">
        <v>2.0</v>
      </c>
      <c r="G126" s="43">
        <v>1.0</v>
      </c>
      <c r="H126" s="132">
        <v>42.0</v>
      </c>
    </row>
    <row r="127" ht="15.75" customHeight="1">
      <c r="B127" s="131" t="s">
        <v>100</v>
      </c>
      <c r="C127" s="43">
        <v>2.0</v>
      </c>
      <c r="D127" s="43">
        <v>1.0</v>
      </c>
      <c r="E127" s="43">
        <v>8.0</v>
      </c>
      <c r="F127" s="43">
        <v>4.0</v>
      </c>
      <c r="G127" s="43">
        <v>1.0</v>
      </c>
      <c r="H127" s="132">
        <v>261.0</v>
      </c>
    </row>
    <row r="128" ht="15.75" customHeight="1">
      <c r="B128" s="131" t="s">
        <v>100</v>
      </c>
      <c r="C128" s="43">
        <v>2.0</v>
      </c>
      <c r="D128" s="43">
        <v>1.0</v>
      </c>
      <c r="E128" s="43">
        <v>1.0</v>
      </c>
      <c r="F128" s="43">
        <v>4.0</v>
      </c>
      <c r="G128" s="43">
        <v>1.0</v>
      </c>
      <c r="H128" s="132">
        <v>128.0</v>
      </c>
    </row>
    <row r="129" ht="15.75" customHeight="1">
      <c r="B129" s="131" t="s">
        <v>100</v>
      </c>
      <c r="C129" s="43">
        <v>2.0</v>
      </c>
      <c r="D129" s="43">
        <v>1.0</v>
      </c>
      <c r="E129" s="43">
        <v>8.0</v>
      </c>
      <c r="F129" s="43">
        <v>1.0</v>
      </c>
      <c r="G129" s="43">
        <v>1.0</v>
      </c>
      <c r="H129" s="132">
        <v>91.0</v>
      </c>
    </row>
    <row r="130" ht="15.75" customHeight="1">
      <c r="B130" s="131" t="s">
        <v>100</v>
      </c>
      <c r="C130" s="43">
        <v>2.0</v>
      </c>
      <c r="D130" s="43">
        <v>1.0</v>
      </c>
      <c r="E130" s="43">
        <v>9.0</v>
      </c>
      <c r="F130" s="43">
        <v>5.0</v>
      </c>
      <c r="G130" s="43">
        <v>1.0</v>
      </c>
      <c r="H130" s="132">
        <v>67.0</v>
      </c>
    </row>
    <row r="131" ht="15.75" customHeight="1">
      <c r="B131" s="131" t="s">
        <v>100</v>
      </c>
      <c r="C131" s="43">
        <v>2.0</v>
      </c>
      <c r="D131" s="43">
        <v>1.0</v>
      </c>
      <c r="E131" s="43">
        <v>5.0</v>
      </c>
      <c r="F131" s="43">
        <v>4.0</v>
      </c>
      <c r="G131" s="43">
        <v>1.0</v>
      </c>
      <c r="H131" s="132">
        <v>32.0</v>
      </c>
    </row>
    <row r="132" ht="15.75" customHeight="1">
      <c r="B132" s="131" t="s">
        <v>100</v>
      </c>
      <c r="C132" s="43">
        <v>2.0</v>
      </c>
      <c r="D132" s="43">
        <v>1.0</v>
      </c>
      <c r="E132" s="43">
        <v>2.0</v>
      </c>
      <c r="F132" s="43">
        <v>4.0</v>
      </c>
      <c r="G132" s="43">
        <v>1.0</v>
      </c>
      <c r="H132" s="132">
        <v>72.0</v>
      </c>
    </row>
    <row r="133" ht="15.75" customHeight="1">
      <c r="B133" s="131" t="s">
        <v>100</v>
      </c>
      <c r="C133" s="43">
        <v>2.0</v>
      </c>
      <c r="D133" s="43">
        <v>1.0</v>
      </c>
      <c r="E133" s="43">
        <v>7.0</v>
      </c>
      <c r="F133" s="43">
        <v>1.0</v>
      </c>
      <c r="G133" s="43">
        <v>1.0</v>
      </c>
      <c r="H133" s="132">
        <v>67.0</v>
      </c>
    </row>
    <row r="134" ht="15.75" customHeight="1">
      <c r="B134" s="131" t="s">
        <v>100</v>
      </c>
      <c r="C134" s="43">
        <v>2.0</v>
      </c>
      <c r="D134" s="43">
        <v>1.0</v>
      </c>
      <c r="E134" s="43">
        <v>8.0</v>
      </c>
      <c r="F134" s="43">
        <v>1.0</v>
      </c>
      <c r="G134" s="43">
        <v>1.0</v>
      </c>
      <c r="H134" s="132">
        <v>30.0</v>
      </c>
    </row>
    <row r="135" ht="15.75" customHeight="1">
      <c r="B135" s="131" t="s">
        <v>100</v>
      </c>
      <c r="C135" s="43">
        <v>2.0</v>
      </c>
      <c r="D135" s="43">
        <v>1.0</v>
      </c>
      <c r="E135" s="43">
        <v>4.0</v>
      </c>
      <c r="F135" s="43">
        <v>4.0</v>
      </c>
      <c r="G135" s="43">
        <v>1.0</v>
      </c>
      <c r="H135" s="132">
        <v>42.0</v>
      </c>
    </row>
    <row r="136" ht="15.75" customHeight="1">
      <c r="B136" s="131" t="s">
        <v>100</v>
      </c>
      <c r="C136" s="43">
        <v>2.0</v>
      </c>
      <c r="D136" s="43">
        <v>1.0</v>
      </c>
      <c r="E136" s="43">
        <v>9.0</v>
      </c>
      <c r="F136" s="43">
        <v>5.0</v>
      </c>
      <c r="G136" s="43">
        <v>1.0</v>
      </c>
      <c r="H136" s="132">
        <v>16.0</v>
      </c>
    </row>
    <row r="137" ht="15.75" customHeight="1">
      <c r="B137" s="131" t="s">
        <v>100</v>
      </c>
      <c r="C137" s="43">
        <v>2.0</v>
      </c>
      <c r="D137" s="43">
        <v>0.0</v>
      </c>
      <c r="E137" s="43">
        <v>3.0</v>
      </c>
      <c r="F137" s="43">
        <v>5.0</v>
      </c>
      <c r="G137" s="43">
        <v>0.0</v>
      </c>
      <c r="H137" s="132">
        <v>69.0</v>
      </c>
    </row>
    <row r="138" ht="15.75" customHeight="1">
      <c r="B138" s="131" t="s">
        <v>100</v>
      </c>
      <c r="C138" s="43">
        <v>2.0</v>
      </c>
      <c r="D138" s="43">
        <v>1.0</v>
      </c>
      <c r="E138" s="43">
        <v>2.0</v>
      </c>
      <c r="F138" s="43">
        <v>2.0</v>
      </c>
      <c r="G138" s="43">
        <v>1.0</v>
      </c>
      <c r="H138" s="132">
        <v>437.0</v>
      </c>
    </row>
    <row r="139" ht="15.75" customHeight="1">
      <c r="B139" s="131" t="s">
        <v>100</v>
      </c>
      <c r="C139" s="43">
        <v>2.0</v>
      </c>
      <c r="D139" s="43">
        <v>0.0</v>
      </c>
      <c r="E139" s="43">
        <v>3.0</v>
      </c>
      <c r="F139" s="43">
        <v>4.0</v>
      </c>
      <c r="G139" s="43">
        <v>0.0</v>
      </c>
      <c r="H139" s="132">
        <v>67.0</v>
      </c>
    </row>
    <row r="140" ht="15.75" customHeight="1">
      <c r="B140" s="131" t="s">
        <v>100</v>
      </c>
      <c r="C140" s="43">
        <v>2.0</v>
      </c>
      <c r="D140" s="43">
        <v>1.0</v>
      </c>
      <c r="E140" s="43">
        <v>7.0</v>
      </c>
      <c r="F140" s="43">
        <v>2.0</v>
      </c>
      <c r="G140" s="43">
        <v>1.0</v>
      </c>
      <c r="H140" s="132">
        <v>70.0</v>
      </c>
    </row>
    <row r="141" ht="15.75" customHeight="1">
      <c r="B141" s="131" t="s">
        <v>100</v>
      </c>
      <c r="C141" s="43">
        <v>2.0</v>
      </c>
      <c r="D141" s="43">
        <v>1.0</v>
      </c>
      <c r="E141" s="43">
        <v>6.0</v>
      </c>
      <c r="F141" s="43">
        <v>1.0</v>
      </c>
      <c r="G141" s="43">
        <v>1.0</v>
      </c>
      <c r="H141" s="132">
        <v>125.0</v>
      </c>
    </row>
    <row r="142" ht="15.75" customHeight="1">
      <c r="B142" s="131" t="s">
        <v>100</v>
      </c>
      <c r="C142" s="43">
        <v>2.0</v>
      </c>
      <c r="D142" s="43">
        <v>1.0</v>
      </c>
      <c r="E142" s="43">
        <v>9.0</v>
      </c>
      <c r="F142" s="43">
        <v>1.0</v>
      </c>
      <c r="G142" s="43">
        <v>1.0</v>
      </c>
      <c r="H142" s="132">
        <v>39.0</v>
      </c>
    </row>
    <row r="143" ht="15.75" customHeight="1">
      <c r="B143" s="131" t="s">
        <v>100</v>
      </c>
      <c r="C143" s="43">
        <v>2.0</v>
      </c>
      <c r="D143" s="43">
        <v>1.0</v>
      </c>
      <c r="E143" s="43">
        <v>5.0</v>
      </c>
      <c r="F143" s="43">
        <v>1.0</v>
      </c>
      <c r="G143" s="43">
        <v>1.0</v>
      </c>
      <c r="H143" s="132">
        <v>74.0</v>
      </c>
    </row>
    <row r="144" ht="15.75" customHeight="1">
      <c r="B144" s="131" t="s">
        <v>100</v>
      </c>
      <c r="C144" s="43">
        <v>2.0</v>
      </c>
      <c r="D144" s="43">
        <v>0.0</v>
      </c>
      <c r="E144" s="43">
        <v>3.0</v>
      </c>
      <c r="F144" s="43">
        <v>4.0</v>
      </c>
      <c r="G144" s="43">
        <v>0.0</v>
      </c>
      <c r="H144" s="132">
        <v>55.0</v>
      </c>
    </row>
    <row r="145" ht="15.75" customHeight="1">
      <c r="B145" s="131" t="s">
        <v>100</v>
      </c>
      <c r="C145" s="43">
        <v>2.0</v>
      </c>
      <c r="D145" s="43">
        <v>1.0</v>
      </c>
      <c r="E145" s="43">
        <v>9.0</v>
      </c>
      <c r="F145" s="43">
        <v>1.0</v>
      </c>
      <c r="G145" s="43">
        <v>1.0</v>
      </c>
      <c r="H145" s="132">
        <v>109.0</v>
      </c>
    </row>
    <row r="146" ht="15.75" customHeight="1">
      <c r="B146" s="131" t="s">
        <v>100</v>
      </c>
      <c r="C146" s="43">
        <v>2.0</v>
      </c>
      <c r="D146" s="43">
        <v>1.0</v>
      </c>
      <c r="E146" s="43">
        <v>6.0</v>
      </c>
      <c r="F146" s="43">
        <v>1.0</v>
      </c>
      <c r="G146" s="43">
        <v>1.0</v>
      </c>
      <c r="H146" s="132">
        <v>88.0</v>
      </c>
    </row>
    <row r="147" ht="15.75" customHeight="1">
      <c r="B147" s="131" t="s">
        <v>100</v>
      </c>
      <c r="C147" s="43">
        <v>2.0</v>
      </c>
      <c r="D147" s="43">
        <v>1.0</v>
      </c>
      <c r="E147" s="43">
        <v>8.0</v>
      </c>
      <c r="F147" s="43">
        <v>3.0</v>
      </c>
      <c r="G147" s="43">
        <v>1.0</v>
      </c>
      <c r="H147" s="132">
        <v>84.0</v>
      </c>
    </row>
    <row r="148" ht="15.75" customHeight="1">
      <c r="B148" s="131" t="s">
        <v>100</v>
      </c>
      <c r="C148" s="43">
        <v>2.0</v>
      </c>
      <c r="D148" s="43">
        <v>1.0</v>
      </c>
      <c r="E148" s="43">
        <v>9.0</v>
      </c>
      <c r="F148" s="43">
        <v>4.0</v>
      </c>
      <c r="G148" s="43">
        <v>1.0</v>
      </c>
      <c r="H148" s="132">
        <v>144.0</v>
      </c>
    </row>
    <row r="149" ht="15.75" customHeight="1">
      <c r="B149" s="131" t="s">
        <v>100</v>
      </c>
      <c r="C149" s="43">
        <v>2.0</v>
      </c>
      <c r="D149" s="43">
        <v>1.0</v>
      </c>
      <c r="E149" s="43">
        <v>2.0</v>
      </c>
      <c r="F149" s="43">
        <v>1.0</v>
      </c>
      <c r="G149" s="43">
        <v>1.0</v>
      </c>
      <c r="H149" s="132">
        <v>54.0</v>
      </c>
    </row>
    <row r="150" ht="15.75" customHeight="1">
      <c r="B150" s="131" t="s">
        <v>100</v>
      </c>
      <c r="C150" s="43">
        <v>2.0</v>
      </c>
      <c r="D150" s="43">
        <v>1.0</v>
      </c>
      <c r="E150" s="43">
        <v>4.0</v>
      </c>
      <c r="F150" s="43">
        <v>3.0</v>
      </c>
      <c r="G150" s="43">
        <v>1.0</v>
      </c>
      <c r="H150" s="132">
        <v>100.0</v>
      </c>
    </row>
    <row r="151" ht="15.75" customHeight="1">
      <c r="B151" s="131" t="s">
        <v>100</v>
      </c>
      <c r="C151" s="43">
        <v>2.0</v>
      </c>
      <c r="D151" s="43">
        <v>1.0</v>
      </c>
      <c r="E151" s="43">
        <v>7.0</v>
      </c>
      <c r="F151" s="43">
        <v>3.0</v>
      </c>
      <c r="G151" s="43">
        <v>1.0</v>
      </c>
      <c r="H151" s="132">
        <v>159.0</v>
      </c>
    </row>
    <row r="152" ht="15.75" customHeight="1">
      <c r="B152" s="131" t="s">
        <v>100</v>
      </c>
      <c r="C152" s="43">
        <v>2.0</v>
      </c>
      <c r="D152" s="43">
        <v>1.0</v>
      </c>
      <c r="E152" s="43">
        <v>8.0</v>
      </c>
      <c r="F152" s="43">
        <v>1.0</v>
      </c>
      <c r="G152" s="43">
        <v>1.0</v>
      </c>
      <c r="H152" s="132">
        <v>133.0</v>
      </c>
    </row>
    <row r="153" ht="15.75" customHeight="1">
      <c r="B153" s="131" t="s">
        <v>100</v>
      </c>
      <c r="C153" s="43">
        <v>2.0</v>
      </c>
      <c r="D153" s="43">
        <v>1.0</v>
      </c>
      <c r="E153" s="43">
        <v>7.0</v>
      </c>
      <c r="F153" s="43">
        <v>1.0</v>
      </c>
      <c r="G153" s="43">
        <v>1.0</v>
      </c>
      <c r="H153" s="132">
        <v>71.0</v>
      </c>
    </row>
    <row r="154" ht="15.75" customHeight="1">
      <c r="B154" s="131" t="s">
        <v>100</v>
      </c>
      <c r="C154" s="43">
        <v>2.0</v>
      </c>
      <c r="D154" s="43">
        <v>1.0</v>
      </c>
      <c r="E154" s="43">
        <v>5.0</v>
      </c>
      <c r="F154" s="43">
        <v>2.0</v>
      </c>
      <c r="G154" s="43">
        <v>1.0</v>
      </c>
      <c r="H154" s="132">
        <v>162.0</v>
      </c>
    </row>
    <row r="155" ht="15.75" customHeight="1">
      <c r="B155" s="131" t="s">
        <v>100</v>
      </c>
      <c r="C155" s="43">
        <v>2.0</v>
      </c>
      <c r="D155" s="43">
        <v>1.0</v>
      </c>
      <c r="E155" s="43">
        <v>4.0</v>
      </c>
      <c r="F155" s="43">
        <v>5.0</v>
      </c>
      <c r="G155" s="43">
        <v>1.0</v>
      </c>
      <c r="H155" s="132">
        <v>389.0</v>
      </c>
    </row>
    <row r="156" ht="15.75" customHeight="1">
      <c r="B156" s="131" t="s">
        <v>100</v>
      </c>
      <c r="C156" s="43">
        <v>2.0</v>
      </c>
      <c r="D156" s="43">
        <v>1.0</v>
      </c>
      <c r="E156" s="43">
        <v>6.0</v>
      </c>
      <c r="F156" s="43">
        <v>3.0</v>
      </c>
      <c r="G156" s="43">
        <v>1.0</v>
      </c>
      <c r="H156" s="132">
        <v>65.0</v>
      </c>
    </row>
    <row r="157" ht="15.75" customHeight="1">
      <c r="B157" s="131" t="s">
        <v>100</v>
      </c>
      <c r="C157" s="43">
        <v>2.0</v>
      </c>
      <c r="D157" s="43">
        <v>1.0</v>
      </c>
      <c r="E157" s="43">
        <v>2.0</v>
      </c>
      <c r="F157" s="43">
        <v>3.0</v>
      </c>
      <c r="G157" s="43">
        <v>1.0</v>
      </c>
      <c r="H157" s="132">
        <v>50.0</v>
      </c>
    </row>
    <row r="158" ht="15.75" customHeight="1">
      <c r="B158" s="131" t="s">
        <v>100</v>
      </c>
      <c r="C158" s="43">
        <v>2.0</v>
      </c>
      <c r="D158" s="43">
        <v>1.0</v>
      </c>
      <c r="E158" s="43">
        <v>9.0</v>
      </c>
      <c r="F158" s="43">
        <v>4.0</v>
      </c>
      <c r="G158" s="43">
        <v>1.0</v>
      </c>
      <c r="H158" s="132">
        <v>159.0</v>
      </c>
    </row>
    <row r="159" ht="15.75" customHeight="1">
      <c r="B159" s="131" t="s">
        <v>100</v>
      </c>
      <c r="C159" s="43">
        <v>2.0</v>
      </c>
      <c r="D159" s="43">
        <v>1.0</v>
      </c>
      <c r="E159" s="43">
        <v>6.0</v>
      </c>
      <c r="F159" s="43">
        <v>5.0</v>
      </c>
      <c r="G159" s="43">
        <v>1.0</v>
      </c>
      <c r="H159" s="132">
        <v>89.0</v>
      </c>
    </row>
    <row r="160" ht="15.75" customHeight="1">
      <c r="B160" s="131" t="s">
        <v>100</v>
      </c>
      <c r="C160" s="43">
        <v>2.0</v>
      </c>
      <c r="D160" s="43">
        <v>0.0</v>
      </c>
      <c r="E160" s="43">
        <v>3.0</v>
      </c>
      <c r="F160" s="43">
        <v>4.0</v>
      </c>
      <c r="G160" s="43">
        <v>1.0</v>
      </c>
      <c r="H160" s="132">
        <v>900.0</v>
      </c>
    </row>
    <row r="161" ht="15.75" customHeight="1">
      <c r="B161" s="131" t="s">
        <v>100</v>
      </c>
      <c r="C161" s="43">
        <v>2.0</v>
      </c>
      <c r="D161" s="43">
        <v>1.0</v>
      </c>
      <c r="E161" s="43">
        <v>5.0</v>
      </c>
      <c r="F161" s="43">
        <v>5.0</v>
      </c>
      <c r="G161" s="43">
        <v>1.0</v>
      </c>
      <c r="H161" s="132">
        <v>239.0</v>
      </c>
    </row>
    <row r="162" ht="15.75" customHeight="1">
      <c r="B162" s="131" t="s">
        <v>100</v>
      </c>
      <c r="C162" s="43">
        <v>2.0</v>
      </c>
      <c r="D162" s="43">
        <v>1.0</v>
      </c>
      <c r="E162" s="43">
        <v>9.0</v>
      </c>
      <c r="F162" s="43">
        <v>5.0</v>
      </c>
      <c r="G162" s="43">
        <v>1.0</v>
      </c>
      <c r="H162" s="132">
        <v>61.0</v>
      </c>
    </row>
    <row r="163" ht="15.75" customHeight="1">
      <c r="B163" s="131" t="s">
        <v>100</v>
      </c>
      <c r="C163" s="43">
        <v>2.0</v>
      </c>
      <c r="D163" s="43">
        <v>1.0</v>
      </c>
      <c r="E163" s="43">
        <v>8.0</v>
      </c>
      <c r="F163" s="43">
        <v>5.0</v>
      </c>
      <c r="G163" s="43">
        <v>1.0</v>
      </c>
      <c r="H163" s="132">
        <v>31.0</v>
      </c>
    </row>
    <row r="164" ht="15.75" customHeight="1">
      <c r="B164" s="131" t="s">
        <v>100</v>
      </c>
      <c r="C164" s="43">
        <v>2.0</v>
      </c>
      <c r="D164" s="43">
        <v>1.0</v>
      </c>
      <c r="E164" s="43">
        <v>5.0</v>
      </c>
      <c r="F164" s="43">
        <v>1.0</v>
      </c>
      <c r="G164" s="43">
        <v>1.0</v>
      </c>
      <c r="H164" s="132">
        <v>153.0</v>
      </c>
    </row>
    <row r="165" ht="15.75" customHeight="1">
      <c r="B165" s="131" t="s">
        <v>100</v>
      </c>
      <c r="C165" s="43">
        <v>2.0</v>
      </c>
      <c r="D165" s="43">
        <v>0.0</v>
      </c>
      <c r="E165" s="43">
        <v>3.0</v>
      </c>
      <c r="F165" s="43">
        <v>3.0</v>
      </c>
      <c r="G165" s="43">
        <v>1.0</v>
      </c>
      <c r="H165" s="132">
        <v>900.0</v>
      </c>
    </row>
    <row r="166" ht="15.75" customHeight="1">
      <c r="B166" s="131" t="s">
        <v>100</v>
      </c>
      <c r="C166" s="43">
        <v>2.0</v>
      </c>
      <c r="D166" s="43">
        <v>1.0</v>
      </c>
      <c r="E166" s="43">
        <v>6.0</v>
      </c>
      <c r="F166" s="43">
        <v>3.0</v>
      </c>
      <c r="G166" s="43">
        <v>1.0</v>
      </c>
      <c r="H166" s="132">
        <v>229.0</v>
      </c>
    </row>
    <row r="167" ht="15.75" customHeight="1">
      <c r="B167" s="131" t="s">
        <v>100</v>
      </c>
      <c r="C167" s="43">
        <v>2.0</v>
      </c>
      <c r="D167" s="43">
        <v>1.0</v>
      </c>
      <c r="E167" s="43">
        <v>5.0</v>
      </c>
      <c r="F167" s="43">
        <v>5.0</v>
      </c>
      <c r="G167" s="43">
        <v>1.0</v>
      </c>
      <c r="H167" s="132">
        <v>30.0</v>
      </c>
    </row>
    <row r="168" ht="15.75" customHeight="1">
      <c r="B168" s="131" t="s">
        <v>100</v>
      </c>
      <c r="C168" s="43">
        <v>2.0</v>
      </c>
      <c r="D168" s="43">
        <v>1.0</v>
      </c>
      <c r="E168" s="43">
        <v>6.0</v>
      </c>
      <c r="F168" s="43">
        <v>3.0</v>
      </c>
      <c r="G168" s="43">
        <v>1.0</v>
      </c>
      <c r="H168" s="132">
        <v>100.0</v>
      </c>
    </row>
    <row r="169" ht="15.75" customHeight="1">
      <c r="B169" s="131" t="s">
        <v>100</v>
      </c>
      <c r="C169" s="43">
        <v>2.0</v>
      </c>
      <c r="D169" s="43">
        <v>1.0</v>
      </c>
      <c r="E169" s="43">
        <v>1.0</v>
      </c>
      <c r="F169" s="43">
        <v>1.0</v>
      </c>
      <c r="G169" s="43">
        <v>1.0</v>
      </c>
      <c r="H169" s="132">
        <v>63.0</v>
      </c>
    </row>
    <row r="170" ht="15.75" customHeight="1">
      <c r="B170" s="131" t="s">
        <v>100</v>
      </c>
      <c r="C170" s="43">
        <v>2.0</v>
      </c>
      <c r="D170" s="43">
        <v>1.0</v>
      </c>
      <c r="E170" s="43">
        <v>8.0</v>
      </c>
      <c r="F170" s="43">
        <v>3.0</v>
      </c>
      <c r="G170" s="43">
        <v>1.0</v>
      </c>
      <c r="H170" s="132">
        <v>105.0</v>
      </c>
    </row>
    <row r="171" ht="15.75" customHeight="1">
      <c r="B171" s="131" t="s">
        <v>100</v>
      </c>
      <c r="C171" s="43">
        <v>2.0</v>
      </c>
      <c r="D171" s="43">
        <v>1.0</v>
      </c>
      <c r="E171" s="43">
        <v>7.0</v>
      </c>
      <c r="F171" s="43">
        <v>1.0</v>
      </c>
      <c r="G171" s="43">
        <v>1.0</v>
      </c>
      <c r="H171" s="132">
        <v>134.0</v>
      </c>
    </row>
    <row r="172" ht="15.75" customHeight="1">
      <c r="B172" s="131" t="s">
        <v>100</v>
      </c>
      <c r="C172" s="43">
        <v>2.0</v>
      </c>
      <c r="D172" s="43">
        <v>0.0</v>
      </c>
      <c r="E172" s="43">
        <v>3.0</v>
      </c>
      <c r="F172" s="43">
        <v>4.0</v>
      </c>
      <c r="G172" s="43">
        <v>1.0</v>
      </c>
      <c r="H172" s="132">
        <v>900.0</v>
      </c>
    </row>
    <row r="173" ht="15.75" customHeight="1">
      <c r="B173" s="131" t="s">
        <v>100</v>
      </c>
      <c r="C173" s="43">
        <v>2.0</v>
      </c>
      <c r="D173" s="43">
        <v>1.0</v>
      </c>
      <c r="E173" s="43">
        <v>8.0</v>
      </c>
      <c r="F173" s="43">
        <v>2.0</v>
      </c>
      <c r="G173" s="43">
        <v>1.0</v>
      </c>
      <c r="H173" s="132">
        <v>163.0</v>
      </c>
    </row>
    <row r="174" ht="15.75" customHeight="1">
      <c r="B174" s="131" t="s">
        <v>100</v>
      </c>
      <c r="C174" s="43">
        <v>2.0</v>
      </c>
      <c r="D174" s="43">
        <v>1.0</v>
      </c>
      <c r="E174" s="43">
        <v>6.0</v>
      </c>
      <c r="F174" s="43">
        <v>5.0</v>
      </c>
      <c r="G174" s="43">
        <v>1.0</v>
      </c>
      <c r="H174" s="132">
        <v>171.0</v>
      </c>
    </row>
    <row r="175" ht="15.75" customHeight="1">
      <c r="B175" s="131" t="s">
        <v>100</v>
      </c>
      <c r="C175" s="43">
        <v>2.0</v>
      </c>
      <c r="D175" s="43">
        <v>0.0</v>
      </c>
      <c r="E175" s="43">
        <v>3.0</v>
      </c>
      <c r="F175" s="43">
        <v>3.0</v>
      </c>
      <c r="G175" s="43">
        <v>1.0</v>
      </c>
      <c r="H175" s="132">
        <v>900.0</v>
      </c>
    </row>
    <row r="176" ht="15.75" customHeight="1">
      <c r="B176" s="131" t="s">
        <v>100</v>
      </c>
      <c r="C176" s="43">
        <v>2.0</v>
      </c>
      <c r="D176" s="43">
        <v>1.0</v>
      </c>
      <c r="E176" s="43">
        <v>8.0</v>
      </c>
      <c r="F176" s="43">
        <v>2.0</v>
      </c>
      <c r="G176" s="43">
        <v>1.0</v>
      </c>
      <c r="H176" s="132">
        <v>102.0</v>
      </c>
    </row>
    <row r="177" ht="15.75" customHeight="1">
      <c r="B177" s="131" t="s">
        <v>100</v>
      </c>
      <c r="C177" s="43">
        <v>2.0</v>
      </c>
      <c r="D177" s="43">
        <v>0.0</v>
      </c>
      <c r="E177" s="43">
        <v>3.0</v>
      </c>
      <c r="F177" s="43">
        <v>1.0</v>
      </c>
      <c r="G177" s="43">
        <v>0.0</v>
      </c>
      <c r="H177" s="132">
        <v>233.0</v>
      </c>
    </row>
    <row r="178" ht="15.75" customHeight="1">
      <c r="B178" s="131" t="s">
        <v>100</v>
      </c>
      <c r="C178" s="43">
        <v>2.0</v>
      </c>
      <c r="D178" s="43">
        <v>1.0</v>
      </c>
      <c r="E178" s="43">
        <v>5.0</v>
      </c>
      <c r="F178" s="43">
        <v>2.0</v>
      </c>
      <c r="G178" s="43">
        <v>1.0</v>
      </c>
      <c r="H178" s="132">
        <v>363.0</v>
      </c>
    </row>
    <row r="179" ht="15.75" customHeight="1">
      <c r="B179" s="131" t="s">
        <v>100</v>
      </c>
      <c r="C179" s="43">
        <v>2.0</v>
      </c>
      <c r="D179" s="43">
        <v>1.0</v>
      </c>
      <c r="E179" s="43">
        <v>8.0</v>
      </c>
      <c r="F179" s="43">
        <v>3.0</v>
      </c>
      <c r="G179" s="43">
        <v>1.0</v>
      </c>
      <c r="H179" s="132">
        <v>65.0</v>
      </c>
    </row>
    <row r="180" ht="15.75" customHeight="1">
      <c r="B180" s="131" t="s">
        <v>100</v>
      </c>
      <c r="C180" s="43">
        <v>2.0</v>
      </c>
      <c r="D180" s="43">
        <v>1.0</v>
      </c>
      <c r="E180" s="43">
        <v>5.0</v>
      </c>
      <c r="F180" s="43">
        <v>4.0</v>
      </c>
      <c r="G180" s="43">
        <v>1.0</v>
      </c>
      <c r="H180" s="132">
        <v>67.0</v>
      </c>
    </row>
    <row r="181" ht="15.75" customHeight="1">
      <c r="B181" s="131" t="s">
        <v>100</v>
      </c>
      <c r="C181" s="43">
        <v>2.0</v>
      </c>
      <c r="D181" s="43">
        <v>1.0</v>
      </c>
      <c r="E181" s="43">
        <v>1.0</v>
      </c>
      <c r="F181" s="43">
        <v>4.0</v>
      </c>
      <c r="G181" s="43">
        <v>1.0</v>
      </c>
      <c r="H181" s="132">
        <v>273.0</v>
      </c>
    </row>
    <row r="182" ht="15.75" customHeight="1">
      <c r="B182" s="131" t="s">
        <v>100</v>
      </c>
      <c r="C182" s="43">
        <v>2.0</v>
      </c>
      <c r="D182" s="43">
        <v>0.0</v>
      </c>
      <c r="E182" s="43">
        <v>3.0</v>
      </c>
      <c r="F182" s="43">
        <v>1.0</v>
      </c>
      <c r="G182" s="43">
        <v>0.0</v>
      </c>
      <c r="H182" s="132">
        <v>38.0</v>
      </c>
    </row>
    <row r="183" ht="15.75" customHeight="1">
      <c r="B183" s="131" t="s">
        <v>100</v>
      </c>
      <c r="C183" s="43">
        <v>2.0</v>
      </c>
      <c r="D183" s="43">
        <v>1.0</v>
      </c>
      <c r="E183" s="43">
        <v>6.0</v>
      </c>
      <c r="F183" s="43">
        <v>5.0</v>
      </c>
      <c r="G183" s="43">
        <v>1.0</v>
      </c>
      <c r="H183" s="132">
        <v>68.0</v>
      </c>
    </row>
    <row r="184" ht="15.75" customHeight="1">
      <c r="B184" s="131" t="s">
        <v>100</v>
      </c>
      <c r="C184" s="43">
        <v>2.0</v>
      </c>
      <c r="D184" s="43">
        <v>1.0</v>
      </c>
      <c r="E184" s="43">
        <v>1.0</v>
      </c>
      <c r="F184" s="43">
        <v>1.0</v>
      </c>
      <c r="G184" s="43">
        <v>1.0</v>
      </c>
      <c r="H184" s="132">
        <v>158.0</v>
      </c>
    </row>
    <row r="185" ht="15.75" customHeight="1">
      <c r="B185" s="131" t="s">
        <v>100</v>
      </c>
      <c r="C185" s="43">
        <v>2.0</v>
      </c>
      <c r="D185" s="43">
        <v>1.0</v>
      </c>
      <c r="E185" s="43">
        <v>7.0</v>
      </c>
      <c r="F185" s="43">
        <v>5.0</v>
      </c>
      <c r="G185" s="43">
        <v>1.0</v>
      </c>
      <c r="H185" s="132">
        <v>47.0</v>
      </c>
    </row>
    <row r="186" ht="15.75" customHeight="1">
      <c r="B186" s="131" t="s">
        <v>100</v>
      </c>
      <c r="C186" s="43">
        <v>2.0</v>
      </c>
      <c r="D186" s="43">
        <v>1.0</v>
      </c>
      <c r="E186" s="43">
        <v>8.0</v>
      </c>
      <c r="F186" s="43">
        <v>2.0</v>
      </c>
      <c r="G186" s="43">
        <v>1.0</v>
      </c>
      <c r="H186" s="132">
        <v>191.0</v>
      </c>
    </row>
    <row r="187" ht="15.75" customHeight="1">
      <c r="B187" s="131" t="s">
        <v>100</v>
      </c>
      <c r="C187" s="43">
        <v>2.0</v>
      </c>
      <c r="D187" s="43">
        <v>1.0</v>
      </c>
      <c r="E187" s="43">
        <v>5.0</v>
      </c>
      <c r="F187" s="43">
        <v>2.0</v>
      </c>
      <c r="G187" s="43">
        <v>1.0</v>
      </c>
      <c r="H187" s="132">
        <v>76.0</v>
      </c>
    </row>
    <row r="188" ht="15.75" customHeight="1">
      <c r="B188" s="131" t="s">
        <v>100</v>
      </c>
      <c r="C188" s="43">
        <v>2.0</v>
      </c>
      <c r="D188" s="43">
        <v>1.0</v>
      </c>
      <c r="E188" s="43">
        <v>9.0</v>
      </c>
      <c r="F188" s="43">
        <v>3.0</v>
      </c>
      <c r="G188" s="43">
        <v>1.0</v>
      </c>
      <c r="H188" s="132">
        <v>99.0</v>
      </c>
    </row>
    <row r="189" ht="15.75" customHeight="1">
      <c r="B189" s="131" t="s">
        <v>100</v>
      </c>
      <c r="C189" s="43">
        <v>2.0</v>
      </c>
      <c r="D189" s="43">
        <v>1.0</v>
      </c>
      <c r="E189" s="43">
        <v>8.0</v>
      </c>
      <c r="F189" s="43">
        <v>3.0</v>
      </c>
      <c r="G189" s="43">
        <v>1.0</v>
      </c>
      <c r="H189" s="132">
        <v>156.0</v>
      </c>
    </row>
    <row r="190" ht="15.75" customHeight="1">
      <c r="B190" s="131" t="s">
        <v>100</v>
      </c>
      <c r="C190" s="43">
        <v>2.0</v>
      </c>
      <c r="D190" s="43">
        <v>1.0</v>
      </c>
      <c r="E190" s="43">
        <v>7.0</v>
      </c>
      <c r="F190" s="43">
        <v>3.0</v>
      </c>
      <c r="G190" s="43">
        <v>1.0</v>
      </c>
      <c r="H190" s="132">
        <v>262.0</v>
      </c>
    </row>
    <row r="191" ht="15.75" customHeight="1">
      <c r="B191" s="131" t="s">
        <v>100</v>
      </c>
      <c r="C191" s="43">
        <v>2.0</v>
      </c>
      <c r="D191" s="43">
        <v>1.0</v>
      </c>
      <c r="E191" s="43">
        <v>6.0</v>
      </c>
      <c r="F191" s="43">
        <v>5.0</v>
      </c>
      <c r="G191" s="43">
        <v>1.0</v>
      </c>
      <c r="H191" s="132">
        <v>130.0</v>
      </c>
    </row>
    <row r="192" ht="15.75" customHeight="1">
      <c r="B192" s="131" t="s">
        <v>100</v>
      </c>
      <c r="C192" s="43">
        <v>2.0</v>
      </c>
      <c r="D192" s="43">
        <v>1.0</v>
      </c>
      <c r="E192" s="43">
        <v>9.0</v>
      </c>
      <c r="F192" s="43">
        <v>5.0</v>
      </c>
      <c r="G192" s="43">
        <v>1.0</v>
      </c>
      <c r="H192" s="132">
        <v>59.0</v>
      </c>
    </row>
    <row r="193" ht="15.75" customHeight="1">
      <c r="B193" s="131" t="s">
        <v>100</v>
      </c>
      <c r="C193" s="43">
        <v>2.0</v>
      </c>
      <c r="D193" s="43">
        <v>1.0</v>
      </c>
      <c r="E193" s="43">
        <v>6.0</v>
      </c>
      <c r="F193" s="43">
        <v>2.0</v>
      </c>
      <c r="G193" s="43">
        <v>1.0</v>
      </c>
      <c r="H193" s="132">
        <v>151.0</v>
      </c>
    </row>
    <row r="194" ht="15.75" customHeight="1">
      <c r="B194" s="131" t="s">
        <v>100</v>
      </c>
      <c r="C194" s="43">
        <v>2.0</v>
      </c>
      <c r="D194" s="43">
        <v>1.0</v>
      </c>
      <c r="E194" s="43">
        <v>2.0</v>
      </c>
      <c r="F194" s="43">
        <v>2.0</v>
      </c>
      <c r="G194" s="43">
        <v>1.0</v>
      </c>
      <c r="H194" s="132">
        <v>137.0</v>
      </c>
    </row>
    <row r="195" ht="15.75" customHeight="1">
      <c r="B195" s="131" t="s">
        <v>100</v>
      </c>
      <c r="C195" s="43">
        <v>2.0</v>
      </c>
      <c r="D195" s="43">
        <v>1.0</v>
      </c>
      <c r="E195" s="43">
        <v>8.0</v>
      </c>
      <c r="F195" s="43">
        <v>1.0</v>
      </c>
      <c r="G195" s="43">
        <v>1.0</v>
      </c>
      <c r="H195" s="132">
        <v>223.0</v>
      </c>
    </row>
    <row r="196" ht="15.75" customHeight="1">
      <c r="B196" s="131" t="s">
        <v>100</v>
      </c>
      <c r="C196" s="43">
        <v>2.0</v>
      </c>
      <c r="D196" s="43">
        <v>1.0</v>
      </c>
      <c r="E196" s="43">
        <v>2.0</v>
      </c>
      <c r="F196" s="43">
        <v>1.0</v>
      </c>
      <c r="G196" s="43">
        <v>1.0</v>
      </c>
      <c r="H196" s="132">
        <v>182.0</v>
      </c>
    </row>
    <row r="197" ht="15.75" customHeight="1">
      <c r="B197" s="131" t="s">
        <v>100</v>
      </c>
      <c r="C197" s="43">
        <v>2.0</v>
      </c>
      <c r="D197" s="43">
        <v>1.0</v>
      </c>
      <c r="E197" s="43">
        <v>4.0</v>
      </c>
      <c r="F197" s="43">
        <v>3.0</v>
      </c>
      <c r="G197" s="43">
        <v>1.0</v>
      </c>
      <c r="H197" s="132">
        <v>194.0</v>
      </c>
    </row>
    <row r="198" ht="15.75" customHeight="1">
      <c r="B198" s="131" t="s">
        <v>100</v>
      </c>
      <c r="C198" s="43">
        <v>2.0</v>
      </c>
      <c r="D198" s="43">
        <v>1.0</v>
      </c>
      <c r="E198" s="43">
        <v>1.0</v>
      </c>
      <c r="F198" s="43">
        <v>1.0</v>
      </c>
      <c r="G198" s="43">
        <v>1.0</v>
      </c>
      <c r="H198" s="132">
        <v>78.0</v>
      </c>
    </row>
    <row r="199" ht="15.75" customHeight="1">
      <c r="B199" s="131" t="s">
        <v>100</v>
      </c>
      <c r="C199" s="43">
        <v>2.0</v>
      </c>
      <c r="D199" s="43">
        <v>1.0</v>
      </c>
      <c r="E199" s="43">
        <v>9.0</v>
      </c>
      <c r="F199" s="43">
        <v>4.0</v>
      </c>
      <c r="G199" s="43">
        <v>1.0</v>
      </c>
      <c r="H199" s="132">
        <v>77.0</v>
      </c>
    </row>
    <row r="200" ht="15.75" customHeight="1">
      <c r="B200" s="131" t="s">
        <v>100</v>
      </c>
      <c r="C200" s="43">
        <v>2.0</v>
      </c>
      <c r="D200" s="43">
        <v>1.0</v>
      </c>
      <c r="E200" s="43">
        <v>5.0</v>
      </c>
      <c r="F200" s="43">
        <v>4.0</v>
      </c>
      <c r="G200" s="43">
        <v>1.0</v>
      </c>
      <c r="H200" s="132">
        <v>106.0</v>
      </c>
    </row>
    <row r="201" ht="15.75" customHeight="1">
      <c r="B201" s="131" t="s">
        <v>100</v>
      </c>
      <c r="C201" s="43">
        <v>2.0</v>
      </c>
      <c r="D201" s="43">
        <v>1.0</v>
      </c>
      <c r="E201" s="43">
        <v>1.0</v>
      </c>
      <c r="F201" s="43">
        <v>1.0</v>
      </c>
      <c r="G201" s="43">
        <v>1.0</v>
      </c>
      <c r="H201" s="132">
        <v>135.0</v>
      </c>
    </row>
    <row r="202" ht="15.75" customHeight="1">
      <c r="B202" s="131" t="s">
        <v>100</v>
      </c>
      <c r="C202" s="43">
        <v>2.0</v>
      </c>
      <c r="D202" s="43">
        <v>1.0</v>
      </c>
      <c r="E202" s="43">
        <v>9.0</v>
      </c>
      <c r="F202" s="43">
        <v>5.0</v>
      </c>
      <c r="G202" s="43">
        <v>1.0</v>
      </c>
      <c r="H202" s="132">
        <v>117.0</v>
      </c>
    </row>
    <row r="203" ht="15.75" customHeight="1">
      <c r="B203" s="131" t="s">
        <v>100</v>
      </c>
      <c r="C203" s="43">
        <v>2.0</v>
      </c>
      <c r="D203" s="43">
        <v>1.0</v>
      </c>
      <c r="E203" s="43">
        <v>4.0</v>
      </c>
      <c r="F203" s="43">
        <v>5.0</v>
      </c>
      <c r="G203" s="43">
        <v>1.0</v>
      </c>
      <c r="H203" s="132">
        <v>128.0</v>
      </c>
    </row>
    <row r="204" ht="15.75" customHeight="1">
      <c r="B204" s="131" t="s">
        <v>100</v>
      </c>
      <c r="C204" s="43">
        <v>2.0</v>
      </c>
      <c r="D204" s="43">
        <v>1.0</v>
      </c>
      <c r="E204" s="43">
        <v>7.0</v>
      </c>
      <c r="F204" s="43">
        <v>2.0</v>
      </c>
      <c r="G204" s="43">
        <v>1.0</v>
      </c>
      <c r="H204" s="132">
        <v>113.0</v>
      </c>
    </row>
    <row r="205" ht="15.75" customHeight="1">
      <c r="B205" s="131" t="s">
        <v>100</v>
      </c>
      <c r="C205" s="43">
        <v>2.0</v>
      </c>
      <c r="D205" s="43">
        <v>1.0</v>
      </c>
      <c r="E205" s="43">
        <v>8.0</v>
      </c>
      <c r="F205" s="43">
        <v>2.0</v>
      </c>
      <c r="G205" s="43">
        <v>1.0</v>
      </c>
      <c r="H205" s="132">
        <v>154.0</v>
      </c>
    </row>
    <row r="206" ht="15.75" customHeight="1">
      <c r="B206" s="131" t="s">
        <v>100</v>
      </c>
      <c r="C206" s="43">
        <v>2.0</v>
      </c>
      <c r="D206" s="43">
        <v>1.0</v>
      </c>
      <c r="E206" s="43">
        <v>1.0</v>
      </c>
      <c r="F206" s="43">
        <v>5.0</v>
      </c>
      <c r="G206" s="43">
        <v>1.0</v>
      </c>
      <c r="H206" s="132">
        <v>127.0</v>
      </c>
    </row>
    <row r="207" ht="15.75" customHeight="1">
      <c r="B207" s="131" t="s">
        <v>100</v>
      </c>
      <c r="C207" s="43">
        <v>2.0</v>
      </c>
      <c r="D207" s="43">
        <v>0.0</v>
      </c>
      <c r="E207" s="43">
        <v>3.0</v>
      </c>
      <c r="F207" s="43">
        <v>5.0</v>
      </c>
      <c r="G207" s="43">
        <v>1.0</v>
      </c>
      <c r="H207" s="132">
        <v>900.0</v>
      </c>
    </row>
    <row r="208" ht="15.75" customHeight="1">
      <c r="B208" s="131" t="s">
        <v>100</v>
      </c>
      <c r="C208" s="43">
        <v>2.0</v>
      </c>
      <c r="D208" s="43">
        <v>1.0</v>
      </c>
      <c r="E208" s="43">
        <v>4.0</v>
      </c>
      <c r="F208" s="43">
        <v>5.0</v>
      </c>
      <c r="G208" s="43">
        <v>1.0</v>
      </c>
      <c r="H208" s="132">
        <v>14.0</v>
      </c>
    </row>
    <row r="209" ht="15.75" customHeight="1">
      <c r="B209" s="131" t="s">
        <v>100</v>
      </c>
      <c r="C209" s="43">
        <v>2.0</v>
      </c>
      <c r="D209" s="43">
        <v>1.0</v>
      </c>
      <c r="E209" s="43">
        <v>9.0</v>
      </c>
      <c r="F209" s="43">
        <v>1.0</v>
      </c>
      <c r="G209" s="43">
        <v>1.0</v>
      </c>
      <c r="H209" s="132">
        <v>171.0</v>
      </c>
    </row>
    <row r="210" ht="15.75" customHeight="1">
      <c r="B210" s="131" t="s">
        <v>100</v>
      </c>
      <c r="C210" s="43">
        <v>2.0</v>
      </c>
      <c r="D210" s="43">
        <v>1.0</v>
      </c>
      <c r="E210" s="43">
        <v>8.0</v>
      </c>
      <c r="F210" s="43">
        <v>3.0</v>
      </c>
      <c r="G210" s="43">
        <v>1.0</v>
      </c>
      <c r="H210" s="132">
        <v>133.0</v>
      </c>
    </row>
    <row r="211" ht="15.75" customHeight="1">
      <c r="B211" s="131" t="s">
        <v>100</v>
      </c>
      <c r="C211" s="43">
        <v>2.0</v>
      </c>
      <c r="D211" s="43">
        <v>1.0</v>
      </c>
      <c r="E211" s="43">
        <v>7.0</v>
      </c>
      <c r="F211" s="43">
        <v>1.0</v>
      </c>
      <c r="G211" s="43">
        <v>1.0</v>
      </c>
      <c r="H211" s="132">
        <v>167.0</v>
      </c>
    </row>
    <row r="212" ht="15.75" customHeight="1">
      <c r="B212" s="131" t="s">
        <v>100</v>
      </c>
      <c r="C212" s="43">
        <v>2.0</v>
      </c>
      <c r="D212" s="43">
        <v>1.0</v>
      </c>
      <c r="E212" s="43">
        <v>6.0</v>
      </c>
      <c r="F212" s="43">
        <v>1.0</v>
      </c>
      <c r="G212" s="43">
        <v>1.0</v>
      </c>
      <c r="H212" s="132">
        <v>247.0</v>
      </c>
    </row>
    <row r="213" ht="15.75" customHeight="1">
      <c r="B213" s="131" t="s">
        <v>100</v>
      </c>
      <c r="C213" s="43">
        <v>2.0</v>
      </c>
      <c r="D213" s="43">
        <v>1.0</v>
      </c>
      <c r="E213" s="43">
        <v>1.0</v>
      </c>
      <c r="F213" s="43">
        <v>2.0</v>
      </c>
      <c r="G213" s="43">
        <v>1.0</v>
      </c>
      <c r="H213" s="132">
        <v>132.0</v>
      </c>
    </row>
    <row r="214" ht="15.75" customHeight="1">
      <c r="B214" s="131" t="s">
        <v>100</v>
      </c>
      <c r="C214" s="43">
        <v>2.0</v>
      </c>
      <c r="D214" s="43">
        <v>1.0</v>
      </c>
      <c r="E214" s="43">
        <v>2.0</v>
      </c>
      <c r="F214" s="43">
        <v>5.0</v>
      </c>
      <c r="G214" s="43">
        <v>1.0</v>
      </c>
      <c r="H214" s="132">
        <v>121.0</v>
      </c>
    </row>
    <row r="215" ht="15.75" customHeight="1">
      <c r="B215" s="131" t="s">
        <v>100</v>
      </c>
      <c r="C215" s="43">
        <v>2.0</v>
      </c>
      <c r="D215" s="43">
        <v>1.0</v>
      </c>
      <c r="E215" s="43">
        <v>8.0</v>
      </c>
      <c r="F215" s="43">
        <v>2.0</v>
      </c>
      <c r="G215" s="43">
        <v>1.0</v>
      </c>
      <c r="H215" s="132">
        <v>175.0</v>
      </c>
    </row>
    <row r="216" ht="15.75" customHeight="1">
      <c r="B216" s="131" t="s">
        <v>100</v>
      </c>
      <c r="C216" s="43">
        <v>2.0</v>
      </c>
      <c r="D216" s="43">
        <v>1.0</v>
      </c>
      <c r="E216" s="43">
        <v>6.0</v>
      </c>
      <c r="F216" s="43">
        <v>2.0</v>
      </c>
      <c r="G216" s="43">
        <v>1.0</v>
      </c>
      <c r="H216" s="132">
        <v>120.0</v>
      </c>
    </row>
    <row r="217" ht="15.75" customHeight="1">
      <c r="B217" s="131" t="s">
        <v>100</v>
      </c>
      <c r="C217" s="43">
        <v>2.0</v>
      </c>
      <c r="D217" s="43">
        <v>0.0</v>
      </c>
      <c r="E217" s="43">
        <v>3.0</v>
      </c>
      <c r="F217" s="43">
        <v>5.0</v>
      </c>
      <c r="G217" s="43">
        <v>0.0</v>
      </c>
      <c r="H217" s="132">
        <v>77.0</v>
      </c>
    </row>
    <row r="218" ht="15.75" customHeight="1">
      <c r="B218" s="131" t="s">
        <v>100</v>
      </c>
      <c r="C218" s="43">
        <v>2.0</v>
      </c>
      <c r="D218" s="43">
        <v>1.0</v>
      </c>
      <c r="E218" s="43">
        <v>2.0</v>
      </c>
      <c r="F218" s="43">
        <v>3.0</v>
      </c>
      <c r="G218" s="43">
        <v>0.0</v>
      </c>
      <c r="H218" s="132">
        <v>900.0</v>
      </c>
    </row>
    <row r="219" ht="15.75" customHeight="1">
      <c r="B219" s="131" t="s">
        <v>100</v>
      </c>
      <c r="C219" s="43">
        <v>2.0</v>
      </c>
      <c r="D219" s="43">
        <v>1.0</v>
      </c>
      <c r="E219" s="43">
        <v>7.0</v>
      </c>
      <c r="F219" s="43">
        <v>3.0</v>
      </c>
      <c r="G219" s="43">
        <v>1.0</v>
      </c>
      <c r="H219" s="132">
        <v>364.0</v>
      </c>
    </row>
    <row r="220" ht="15.75" customHeight="1">
      <c r="B220" s="131" t="s">
        <v>100</v>
      </c>
      <c r="C220" s="43">
        <v>2.0</v>
      </c>
      <c r="D220" s="43">
        <v>1.0</v>
      </c>
      <c r="E220" s="43">
        <v>4.0</v>
      </c>
      <c r="F220" s="43">
        <v>1.0</v>
      </c>
      <c r="G220" s="43">
        <v>1.0</v>
      </c>
      <c r="H220" s="132">
        <v>167.0</v>
      </c>
    </row>
    <row r="221" ht="15.75" customHeight="1">
      <c r="B221" s="131" t="s">
        <v>100</v>
      </c>
      <c r="C221" s="43">
        <v>2.0</v>
      </c>
      <c r="D221" s="43">
        <v>1.0</v>
      </c>
      <c r="E221" s="43">
        <v>1.0</v>
      </c>
      <c r="F221" s="43">
        <v>4.0</v>
      </c>
      <c r="G221" s="43">
        <v>1.0</v>
      </c>
      <c r="H221" s="132">
        <v>167.0</v>
      </c>
    </row>
    <row r="222" ht="15.75" customHeight="1">
      <c r="B222" s="131" t="s">
        <v>100</v>
      </c>
      <c r="C222" s="43">
        <v>2.0</v>
      </c>
      <c r="D222" s="43">
        <v>0.0</v>
      </c>
      <c r="E222" s="43">
        <v>3.0</v>
      </c>
      <c r="F222" s="43">
        <v>2.0</v>
      </c>
      <c r="G222" s="43">
        <v>1.0</v>
      </c>
      <c r="H222" s="132">
        <v>900.0</v>
      </c>
    </row>
    <row r="223" ht="15.75" customHeight="1">
      <c r="B223" s="131" t="s">
        <v>100</v>
      </c>
      <c r="C223" s="43">
        <v>2.0</v>
      </c>
      <c r="D223" s="43">
        <v>1.0</v>
      </c>
      <c r="E223" s="43">
        <v>5.0</v>
      </c>
      <c r="F223" s="43">
        <v>2.0</v>
      </c>
      <c r="G223" s="43">
        <v>1.0</v>
      </c>
      <c r="H223" s="132">
        <v>8.0</v>
      </c>
    </row>
    <row r="224" ht="15.75" customHeight="1">
      <c r="B224" s="131" t="s">
        <v>100</v>
      </c>
      <c r="C224" s="43">
        <v>2.0</v>
      </c>
      <c r="D224" s="43">
        <v>1.0</v>
      </c>
      <c r="E224" s="43">
        <v>4.0</v>
      </c>
      <c r="F224" s="43">
        <v>5.0</v>
      </c>
      <c r="G224" s="43">
        <v>1.0</v>
      </c>
      <c r="H224" s="132">
        <v>46.0</v>
      </c>
    </row>
    <row r="225" ht="15.75" customHeight="1">
      <c r="B225" s="131" t="s">
        <v>100</v>
      </c>
      <c r="C225" s="43">
        <v>2.0</v>
      </c>
      <c r="D225" s="43">
        <v>0.0</v>
      </c>
      <c r="E225" s="43">
        <v>3.0</v>
      </c>
      <c r="F225" s="43">
        <v>1.0</v>
      </c>
      <c r="G225" s="43">
        <v>1.0</v>
      </c>
      <c r="H225" s="132">
        <v>900.0</v>
      </c>
    </row>
    <row r="226" ht="15.75" customHeight="1">
      <c r="B226" s="131" t="s">
        <v>100</v>
      </c>
      <c r="C226" s="43">
        <v>2.0</v>
      </c>
      <c r="D226" s="43">
        <v>1.0</v>
      </c>
      <c r="E226" s="43">
        <v>9.0</v>
      </c>
      <c r="F226" s="43">
        <v>1.0</v>
      </c>
      <c r="G226" s="43">
        <v>1.0</v>
      </c>
      <c r="H226" s="132">
        <v>56.0</v>
      </c>
    </row>
    <row r="227" ht="15.75" customHeight="1">
      <c r="B227" s="131" t="s">
        <v>100</v>
      </c>
      <c r="C227" s="43">
        <v>2.0</v>
      </c>
      <c r="D227" s="43">
        <v>1.0</v>
      </c>
      <c r="E227" s="43">
        <v>4.0</v>
      </c>
      <c r="F227" s="43">
        <v>5.0</v>
      </c>
      <c r="G227" s="43">
        <v>1.0</v>
      </c>
      <c r="H227" s="132">
        <v>241.0</v>
      </c>
    </row>
    <row r="228" ht="15.75" customHeight="1">
      <c r="B228" s="131" t="s">
        <v>100</v>
      </c>
      <c r="C228" s="43">
        <v>2.0</v>
      </c>
      <c r="D228" s="43">
        <v>1.0</v>
      </c>
      <c r="E228" s="43">
        <v>7.0</v>
      </c>
      <c r="F228" s="43">
        <v>3.0</v>
      </c>
      <c r="G228" s="43">
        <v>1.0</v>
      </c>
      <c r="H228" s="132">
        <v>63.0</v>
      </c>
    </row>
    <row r="229" ht="15.75" customHeight="1">
      <c r="B229" s="131" t="s">
        <v>100</v>
      </c>
      <c r="C229" s="43">
        <v>2.0</v>
      </c>
      <c r="D229" s="43">
        <v>1.0</v>
      </c>
      <c r="E229" s="43">
        <v>2.0</v>
      </c>
      <c r="F229" s="43">
        <v>4.0</v>
      </c>
      <c r="G229" s="43">
        <v>1.0</v>
      </c>
      <c r="H229" s="132">
        <v>225.0</v>
      </c>
    </row>
    <row r="230" ht="15.75" customHeight="1">
      <c r="B230" s="131" t="s">
        <v>100</v>
      </c>
      <c r="C230" s="43">
        <v>2.0</v>
      </c>
      <c r="D230" s="43">
        <v>0.0</v>
      </c>
      <c r="E230" s="43">
        <v>3.0</v>
      </c>
      <c r="F230" s="43">
        <v>2.0</v>
      </c>
      <c r="G230" s="43">
        <v>0.0</v>
      </c>
      <c r="H230" s="132">
        <v>157.0</v>
      </c>
    </row>
    <row r="231" ht="15.75" customHeight="1">
      <c r="B231" s="131" t="s">
        <v>100</v>
      </c>
      <c r="C231" s="43">
        <v>2.0</v>
      </c>
      <c r="D231" s="43">
        <v>1.0</v>
      </c>
      <c r="E231" s="43">
        <v>5.0</v>
      </c>
      <c r="F231" s="43">
        <v>4.0</v>
      </c>
      <c r="G231" s="43">
        <v>1.0</v>
      </c>
      <c r="H231" s="132">
        <v>22.0</v>
      </c>
    </row>
    <row r="232" ht="15.75" customHeight="1">
      <c r="B232" s="131" t="s">
        <v>100</v>
      </c>
      <c r="C232" s="43">
        <v>2.0</v>
      </c>
      <c r="D232" s="43">
        <v>1.0</v>
      </c>
      <c r="E232" s="43">
        <v>1.0</v>
      </c>
      <c r="F232" s="43">
        <v>1.0</v>
      </c>
      <c r="G232" s="43">
        <v>1.0</v>
      </c>
      <c r="H232" s="132">
        <v>85.0</v>
      </c>
    </row>
    <row r="233" ht="15.75" customHeight="1">
      <c r="B233" s="131" t="s">
        <v>100</v>
      </c>
      <c r="C233" s="43">
        <v>2.0</v>
      </c>
      <c r="D233" s="43">
        <v>1.0</v>
      </c>
      <c r="E233" s="43">
        <v>4.0</v>
      </c>
      <c r="F233" s="43">
        <v>4.0</v>
      </c>
      <c r="G233" s="43">
        <v>1.0</v>
      </c>
      <c r="H233" s="132">
        <v>13.0</v>
      </c>
    </row>
    <row r="234" ht="15.75" customHeight="1">
      <c r="B234" s="131" t="s">
        <v>100</v>
      </c>
      <c r="C234" s="43">
        <v>2.0</v>
      </c>
      <c r="D234" s="43">
        <v>1.0</v>
      </c>
      <c r="E234" s="43">
        <v>6.0</v>
      </c>
      <c r="F234" s="43">
        <v>4.0</v>
      </c>
      <c r="G234" s="43">
        <v>1.0</v>
      </c>
      <c r="H234" s="132">
        <v>158.0</v>
      </c>
    </row>
    <row r="235" ht="15.75" customHeight="1">
      <c r="B235" s="131" t="s">
        <v>100</v>
      </c>
      <c r="C235" s="43">
        <v>2.0</v>
      </c>
      <c r="D235" s="43">
        <v>1.0</v>
      </c>
      <c r="E235" s="43">
        <v>4.0</v>
      </c>
      <c r="F235" s="43">
        <v>4.0</v>
      </c>
      <c r="G235" s="43">
        <v>1.0</v>
      </c>
      <c r="H235" s="132">
        <v>121.0</v>
      </c>
    </row>
    <row r="236" ht="15.75" customHeight="1">
      <c r="B236" s="131" t="s">
        <v>100</v>
      </c>
      <c r="C236" s="43">
        <v>2.0</v>
      </c>
      <c r="D236" s="43">
        <v>1.0</v>
      </c>
      <c r="E236" s="43">
        <v>9.0</v>
      </c>
      <c r="F236" s="43">
        <v>5.0</v>
      </c>
      <c r="G236" s="43">
        <v>1.0</v>
      </c>
      <c r="H236" s="132">
        <v>136.0</v>
      </c>
    </row>
    <row r="237" ht="15.75" customHeight="1">
      <c r="B237" s="131" t="s">
        <v>100</v>
      </c>
      <c r="C237" s="43">
        <v>2.0</v>
      </c>
      <c r="D237" s="43">
        <v>1.0</v>
      </c>
      <c r="E237" s="43">
        <v>1.0</v>
      </c>
      <c r="F237" s="43">
        <v>4.0</v>
      </c>
      <c r="G237" s="43">
        <v>1.0</v>
      </c>
      <c r="H237" s="132">
        <v>95.0</v>
      </c>
    </row>
    <row r="238" ht="15.75" customHeight="1">
      <c r="B238" s="131" t="s">
        <v>100</v>
      </c>
      <c r="C238" s="43">
        <v>2.0</v>
      </c>
      <c r="D238" s="43">
        <v>1.0</v>
      </c>
      <c r="E238" s="43">
        <v>7.0</v>
      </c>
      <c r="F238" s="43">
        <v>5.0</v>
      </c>
      <c r="G238" s="43">
        <v>1.0</v>
      </c>
      <c r="H238" s="132">
        <v>83.0</v>
      </c>
    </row>
    <row r="239" ht="15.75" customHeight="1">
      <c r="B239" s="131" t="s">
        <v>100</v>
      </c>
      <c r="C239" s="43">
        <v>2.0</v>
      </c>
      <c r="D239" s="43">
        <v>1.0</v>
      </c>
      <c r="E239" s="43">
        <v>2.0</v>
      </c>
      <c r="F239" s="43">
        <v>1.0</v>
      </c>
      <c r="G239" s="43">
        <v>1.0</v>
      </c>
      <c r="H239" s="132">
        <v>81.0</v>
      </c>
    </row>
    <row r="240" ht="15.75" customHeight="1">
      <c r="B240" s="131" t="s">
        <v>100</v>
      </c>
      <c r="C240" s="43">
        <v>2.0</v>
      </c>
      <c r="D240" s="43">
        <v>1.0</v>
      </c>
      <c r="E240" s="43">
        <v>9.0</v>
      </c>
      <c r="F240" s="43">
        <v>2.0</v>
      </c>
      <c r="G240" s="43">
        <v>1.0</v>
      </c>
      <c r="H240" s="132">
        <v>89.0</v>
      </c>
    </row>
    <row r="241" ht="15.75" customHeight="1">
      <c r="B241" s="131" t="s">
        <v>100</v>
      </c>
      <c r="C241" s="43">
        <v>2.0</v>
      </c>
      <c r="D241" s="43">
        <v>1.0</v>
      </c>
      <c r="E241" s="43">
        <v>8.0</v>
      </c>
      <c r="F241" s="43">
        <v>1.0</v>
      </c>
      <c r="G241" s="43">
        <v>1.0</v>
      </c>
      <c r="H241" s="132">
        <v>69.0</v>
      </c>
    </row>
    <row r="242" ht="15.75" customHeight="1">
      <c r="B242" s="131" t="s">
        <v>100</v>
      </c>
      <c r="C242" s="43">
        <v>2.0</v>
      </c>
      <c r="D242" s="43">
        <v>1.0</v>
      </c>
      <c r="E242" s="43">
        <v>7.0</v>
      </c>
      <c r="F242" s="43">
        <v>2.0</v>
      </c>
      <c r="G242" s="43">
        <v>1.0</v>
      </c>
      <c r="H242" s="132">
        <v>111.0</v>
      </c>
    </row>
    <row r="243" ht="15.75" customHeight="1">
      <c r="B243" s="131" t="s">
        <v>100</v>
      </c>
      <c r="C243" s="43">
        <v>2.0</v>
      </c>
      <c r="D243" s="43">
        <v>1.0</v>
      </c>
      <c r="E243" s="43">
        <v>1.0</v>
      </c>
      <c r="F243" s="43">
        <v>5.0</v>
      </c>
      <c r="G243" s="43">
        <v>1.0</v>
      </c>
      <c r="H243" s="132">
        <v>465.0</v>
      </c>
    </row>
    <row r="244" ht="15.75" customHeight="1">
      <c r="B244" s="131" t="s">
        <v>100</v>
      </c>
      <c r="C244" s="43">
        <v>2.0</v>
      </c>
      <c r="D244" s="43">
        <v>1.0</v>
      </c>
      <c r="E244" s="43">
        <v>7.0</v>
      </c>
      <c r="F244" s="43">
        <v>4.0</v>
      </c>
      <c r="G244" s="43">
        <v>1.0</v>
      </c>
      <c r="H244" s="132">
        <v>164.0</v>
      </c>
    </row>
    <row r="245" ht="15.75" customHeight="1">
      <c r="B245" s="131" t="s">
        <v>100</v>
      </c>
      <c r="C245" s="43">
        <v>2.0</v>
      </c>
      <c r="D245" s="43">
        <v>1.0</v>
      </c>
      <c r="E245" s="43">
        <v>8.0</v>
      </c>
      <c r="F245" s="43">
        <v>3.0</v>
      </c>
      <c r="G245" s="43">
        <v>1.0</v>
      </c>
      <c r="H245" s="132">
        <v>66.0</v>
      </c>
    </row>
    <row r="246" ht="15.75" customHeight="1">
      <c r="B246" s="133" t="s">
        <v>100</v>
      </c>
      <c r="C246" s="44">
        <v>2.0</v>
      </c>
      <c r="D246" s="44">
        <v>1.0</v>
      </c>
      <c r="E246" s="44">
        <v>9.0</v>
      </c>
      <c r="F246" s="44">
        <v>3.0</v>
      </c>
      <c r="G246" s="44">
        <v>1.0</v>
      </c>
      <c r="H246" s="134">
        <v>62.0</v>
      </c>
    </row>
    <row r="247" ht="15.75" customHeight="1"/>
    <row r="248" ht="15.75" customHeight="1">
      <c r="C248" s="28" t="s">
        <v>26</v>
      </c>
      <c r="D248" s="28" t="s">
        <v>23</v>
      </c>
      <c r="E248" s="28" t="s">
        <v>16</v>
      </c>
      <c r="F248" s="28" t="s">
        <v>17</v>
      </c>
      <c r="G248" s="28" t="s">
        <v>18</v>
      </c>
      <c r="H248" s="28" t="s">
        <v>27</v>
      </c>
      <c r="I248" s="29" t="s">
        <v>13</v>
      </c>
      <c r="J248" s="69" t="s">
        <v>19</v>
      </c>
    </row>
    <row r="249" ht="15.75" customHeight="1">
      <c r="B249" s="30" t="s">
        <v>21</v>
      </c>
      <c r="C249" s="31">
        <f>countif(D4:D246, "0")</f>
        <v>27</v>
      </c>
      <c r="D249" s="31">
        <f>sumif(D4:D246, "0", H4:H246)/C249</f>
        <v>580.1111111</v>
      </c>
      <c r="E249" s="31">
        <f t="array" ref="E249">MEDIAN(IF($D$4:$D$246=0, $H$4:$H$246))</f>
        <v>900</v>
      </c>
      <c r="F249" s="97">
        <f>MINIFS( H4:H246, D4:D246, "0", D4:D246, "0")</f>
        <v>38</v>
      </c>
      <c r="G249" s="97">
        <f>MAXIFS( H4:H246, D4:D246, "0", D4:D246, "0")</f>
        <v>900</v>
      </c>
      <c r="H249" s="31">
        <f t="shared" ref="H249:H250" si="1">(C249-I249)/C249*100</f>
        <v>40.74074074</v>
      </c>
      <c r="I249" s="32">
        <f>countifs(D4:D246, "0", G4:G246, "1")</f>
        <v>16</v>
      </c>
      <c r="J249" s="18">
        <f t="array" ref="J249">stdev(if(D4:D246=0, H4:H246))</f>
        <v>397.4942025</v>
      </c>
    </row>
    <row r="250" ht="15.75" customHeight="1">
      <c r="B250" s="30" t="s">
        <v>20</v>
      </c>
      <c r="C250" s="31">
        <f>countif(D4:D246, "1")</f>
        <v>216</v>
      </c>
      <c r="D250" s="31">
        <f>sumif(D4:D246, "1", H4:H246)/C250</f>
        <v>123.4398148</v>
      </c>
      <c r="E250" s="31">
        <f t="array" ref="E250">MEDIAN(IF($D$4:$D$246=1, $H$4:$H$246))</f>
        <v>108</v>
      </c>
      <c r="F250" s="97">
        <f>MINIFS( H4:H246, D4:D246, "1", D4:D246, "1")</f>
        <v>2</v>
      </c>
      <c r="G250" s="97">
        <f>MAXIFS( H4:H246, D4:D246, "1", D4:D246, "1")</f>
        <v>900</v>
      </c>
      <c r="H250" s="31">
        <f t="shared" si="1"/>
        <v>0.462962963</v>
      </c>
      <c r="I250" s="32">
        <f>countifs(D4:D246, "1", G4:G246, "1")</f>
        <v>215</v>
      </c>
      <c r="J250" s="18">
        <f t="array" ref="J250">stdev(if(D4:D246=1, H4:H246))</f>
        <v>91.25428866</v>
      </c>
    </row>
    <row r="251" ht="15.75" customHeight="1"/>
    <row r="252" ht="15.75" customHeight="1">
      <c r="C252" s="5" t="s">
        <v>26</v>
      </c>
      <c r="D252" s="5" t="s">
        <v>23</v>
      </c>
      <c r="E252" s="5" t="s">
        <v>16</v>
      </c>
      <c r="F252" s="5" t="s">
        <v>17</v>
      </c>
      <c r="G252" s="5" t="s">
        <v>18</v>
      </c>
      <c r="H252" s="5" t="s">
        <v>27</v>
      </c>
    </row>
    <row r="253" ht="15.75" customHeight="1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 ht="15.75" customHeight="1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