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" sheetId="1" r:id="rId4"/>
    <sheet state="visible" name="Stroop" sheetId="2" r:id="rId5"/>
    <sheet state="visible" name="Switching" sheetId="3" r:id="rId6"/>
    <sheet state="visible" name="Wcst" sheetId="4" r:id="rId7"/>
    <sheet state="visible" name="Sart" sheetId="5" r:id="rId8"/>
  </sheets>
  <definedNames/>
  <calcPr/>
</workbook>
</file>

<file path=xl/sharedStrings.xml><?xml version="1.0" encoding="utf-8"?>
<sst xmlns="http://schemas.openxmlformats.org/spreadsheetml/2006/main" count="2710" uniqueCount="94">
  <si>
    <t>P005_1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</si>
  <si>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</si>
  <si>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</si>
  <si>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</si>
  <si>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</si>
  <si>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</si>
  <si>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</si>
  <si>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</si>
  <si>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</si>
  <si>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</si>
  <si>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</si>
  <si>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</si>
  <si>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</si>
  <si>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</si>
  <si>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</si>
  <si>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</si>
  <si>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</si>
  <si>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</si>
  <si>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</si>
  <si>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std</t>
  </si>
  <si>
    <t>condition 1</t>
  </si>
  <si>
    <t>condition1</t>
  </si>
  <si>
    <t>condition 0</t>
  </si>
  <si>
    <t>Error_rate</t>
  </si>
  <si>
    <t>P005_2</t>
  </si>
  <si>
    <t>mean</t>
  </si>
  <si>
    <t>P005_3</t>
  </si>
  <si>
    <t>TOTAL</t>
  </si>
  <si>
    <t>trial</t>
  </si>
  <si>
    <t>error rate</t>
  </si>
  <si>
    <t>P005_4</t>
  </si>
  <si>
    <t>P005_6</t>
  </si>
  <si>
    <t>P005_7</t>
  </si>
  <si>
    <t>P005_8</t>
  </si>
  <si>
    <t>P005_9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</si>
  <si>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</si>
  <si>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</si>
  <si>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</si>
  <si>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</si>
  <si>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</si>
  <si>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</si>
  <si>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</si>
  <si>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blue</t>
  </si>
  <si>
    <t>green</t>
  </si>
  <si>
    <t>red</t>
  </si>
  <si>
    <t>yellow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</si>
  <si>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</si>
  <si>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</si>
  <si>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</si>
  <si>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</si>
  <si>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</si>
  <si>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</si>
  <si>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</si>
  <si>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</si>
  <si>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shape</t>
  </si>
  <si>
    <t>congruent</t>
  </si>
  <si>
    <t>right</t>
  </si>
  <si>
    <t>color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</si>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</sst>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left" readingOrder="0" shrinkToFit="0" wrapText="1"/>
    </xf>
    <xf borderId="0" fillId="4" fontId="6" numFmtId="0" xfId="0" applyFont="1"/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5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0" fillId="0" fontId="9" numFmtId="0" xfId="0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ill="1" applyFont="1">
      <alignment horizontal="right" readingOrder="0"/>
    </xf>
    <xf borderId="0" fillId="0" fontId="11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5" fontId="1" numFmtId="0" xfId="0" applyBorder="1" applyFont="1"/>
    <xf borderId="4" fillId="0" fontId="9" numFmtId="0" xfId="0" applyAlignment="1" applyBorder="1" applyFont="1">
      <alignment shrinkToFit="0" wrapText="0"/>
    </xf>
    <xf borderId="4" fillId="0" fontId="9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6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right" readingOrder="0"/>
    </xf>
    <xf borderId="6" fillId="6" fontId="9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7" fillId="6" fontId="9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4" fontId="6" numFmtId="0" xfId="0" applyAlignment="1" applyBorder="1" applyFont="1">
      <alignment horizontal="left"/>
    </xf>
    <xf borderId="4" fillId="5" fontId="6" numFmtId="0" xfId="0" applyBorder="1" applyFont="1"/>
    <xf borderId="1" fillId="2" fontId="4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wrapText="0"/>
    </xf>
    <xf borderId="4" fillId="7" fontId="7" numFmtId="0" xfId="0" applyAlignment="1" applyBorder="1" applyFill="1" applyFont="1">
      <alignment horizontal="center" readingOrder="0"/>
    </xf>
    <xf borderId="4" fillId="7" fontId="1" numFmtId="0" xfId="0" applyBorder="1" applyFont="1"/>
    <xf borderId="0" fillId="7" fontId="1" numFmtId="0" xfId="0" applyFont="1"/>
    <xf borderId="0" fillId="7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4" fillId="4" fontId="6" numFmtId="0" xfId="0" applyAlignment="1" applyBorder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B2" s="5" t="s">
        <v>1</v>
      </c>
      <c r="C2" s="6" t="s">
        <v>2</v>
      </c>
      <c r="D2" s="6" t="s">
        <v>3</v>
      </c>
      <c r="E2" s="5" t="s">
        <v>4</v>
      </c>
      <c r="F2" s="7" t="s">
        <v>5</v>
      </c>
      <c r="G2" s="5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8" t="s">
        <v>11</v>
      </c>
      <c r="Y2" s="9"/>
    </row>
    <row r="3">
      <c r="B3" s="10">
        <v>1.0</v>
      </c>
      <c r="C3" s="10">
        <v>0.0</v>
      </c>
      <c r="D3" s="10">
        <v>1.0</v>
      </c>
      <c r="E3" s="10">
        <v>0.0</v>
      </c>
      <c r="F3" s="10">
        <v>0.0</v>
      </c>
      <c r="G3" s="10">
        <v>0.0</v>
      </c>
      <c r="H3" s="10">
        <v>3000.0</v>
      </c>
      <c r="I3" s="10">
        <v>3.0</v>
      </c>
      <c r="J3" s="10">
        <v>9.0</v>
      </c>
      <c r="K3" s="10">
        <v>9.0</v>
      </c>
      <c r="L3" s="10">
        <v>0.0</v>
      </c>
      <c r="AK3" s="11"/>
      <c r="AL3" s="11"/>
      <c r="AM3" s="11"/>
      <c r="AN3" s="11"/>
      <c r="AO3" s="11"/>
      <c r="AP3" s="11"/>
      <c r="AQ3" s="11"/>
      <c r="AR3" s="11"/>
      <c r="AS3" s="11"/>
    </row>
    <row r="4">
      <c r="B4" s="12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11.0</v>
      </c>
      <c r="K4" s="12">
        <v>11.0</v>
      </c>
      <c r="L4" s="12">
        <v>9.0</v>
      </c>
      <c r="AK4" s="11"/>
      <c r="AL4" s="11"/>
      <c r="AM4" s="11"/>
      <c r="AN4" s="11"/>
      <c r="AO4" s="11"/>
      <c r="AP4" s="11"/>
      <c r="AQ4" s="11"/>
      <c r="AR4" s="11"/>
      <c r="AS4" s="11"/>
    </row>
    <row r="5">
      <c r="B5" s="12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5.0</v>
      </c>
      <c r="K5" s="12">
        <v>5.0</v>
      </c>
      <c r="L5" s="12">
        <v>11.0</v>
      </c>
      <c r="AK5" s="11"/>
      <c r="AL5" s="11"/>
      <c r="AM5" s="11"/>
      <c r="AN5" s="11"/>
      <c r="AO5" s="11"/>
      <c r="AP5" s="11"/>
      <c r="AQ5" s="11"/>
      <c r="AR5" s="11"/>
      <c r="AS5" s="11"/>
    </row>
    <row r="6">
      <c r="B6" s="12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2.0</v>
      </c>
      <c r="J6" s="12">
        <v>9.0</v>
      </c>
      <c r="K6" s="12">
        <v>9.0</v>
      </c>
      <c r="L6" s="12">
        <v>5.0</v>
      </c>
      <c r="AK6" s="11"/>
      <c r="AO6" s="11"/>
      <c r="AP6" s="11"/>
      <c r="AQ6" s="11"/>
      <c r="AR6" s="11"/>
      <c r="AS6" s="11"/>
    </row>
    <row r="7">
      <c r="B7" s="12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475.0</v>
      </c>
      <c r="I7" s="12">
        <v>1.0</v>
      </c>
      <c r="J7" s="12">
        <v>5.0</v>
      </c>
      <c r="K7" s="12">
        <v>5.0</v>
      </c>
      <c r="L7" s="12">
        <v>9.0</v>
      </c>
      <c r="N7" s="13"/>
      <c r="AK7" s="11"/>
      <c r="AO7" s="11"/>
      <c r="AP7" s="11"/>
      <c r="AQ7" s="11"/>
      <c r="AR7" s="11"/>
      <c r="AS7" s="11"/>
    </row>
    <row r="8">
      <c r="B8" s="12">
        <v>6.0</v>
      </c>
      <c r="C8" s="12">
        <v>1.0</v>
      </c>
      <c r="D8" s="12">
        <v>1.0</v>
      </c>
      <c r="E8" s="12">
        <v>1.0</v>
      </c>
      <c r="F8" s="12">
        <v>0.0</v>
      </c>
      <c r="G8" s="12">
        <v>0.0</v>
      </c>
      <c r="H8" s="12">
        <v>679.0</v>
      </c>
      <c r="I8" s="12">
        <v>1.0</v>
      </c>
      <c r="J8" s="12">
        <v>9.0</v>
      </c>
      <c r="K8" s="12">
        <v>9.0</v>
      </c>
      <c r="L8" s="12">
        <v>5.0</v>
      </c>
      <c r="AK8" s="11"/>
      <c r="AO8" s="11"/>
      <c r="AP8" s="11"/>
      <c r="AQ8" s="11"/>
      <c r="AR8" s="11"/>
      <c r="AS8" s="11"/>
    </row>
    <row r="9">
      <c r="B9" s="12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2.0</v>
      </c>
      <c r="J9" s="12">
        <v>6.0</v>
      </c>
      <c r="K9" s="12">
        <v>6.0</v>
      </c>
      <c r="L9" s="12">
        <v>9.0</v>
      </c>
      <c r="AK9" s="11"/>
      <c r="AO9" s="11"/>
      <c r="AP9" s="11"/>
      <c r="AQ9" s="11"/>
      <c r="AR9" s="11"/>
      <c r="AS9" s="11"/>
    </row>
    <row r="10">
      <c r="B10" s="12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2.0</v>
      </c>
      <c r="J10" s="12">
        <v>2.0</v>
      </c>
      <c r="K10" s="12">
        <v>2.0</v>
      </c>
      <c r="L10" s="12">
        <v>6.0</v>
      </c>
      <c r="AK10" s="11"/>
      <c r="AO10" s="11"/>
      <c r="AP10" s="11"/>
      <c r="AQ10" s="11"/>
      <c r="AR10" s="11"/>
      <c r="AS10" s="11"/>
    </row>
    <row r="11">
      <c r="B11" s="12">
        <v>9.0</v>
      </c>
      <c r="C11" s="12">
        <v>1.0</v>
      </c>
      <c r="D11" s="12">
        <v>1.0</v>
      </c>
      <c r="E11" s="12">
        <v>1.0</v>
      </c>
      <c r="F11" s="12">
        <v>0.0</v>
      </c>
      <c r="G11" s="12">
        <v>0.0</v>
      </c>
      <c r="H11" s="12">
        <v>420.0</v>
      </c>
      <c r="I11" s="12">
        <v>1.0</v>
      </c>
      <c r="J11" s="12">
        <v>6.0</v>
      </c>
      <c r="K11" s="12">
        <v>6.0</v>
      </c>
      <c r="L11" s="12">
        <v>2.0</v>
      </c>
      <c r="AK11" s="11"/>
      <c r="AO11" s="11"/>
      <c r="AP11" s="11"/>
      <c r="AQ11" s="11"/>
      <c r="AR11" s="11"/>
      <c r="AS11" s="11"/>
    </row>
    <row r="12">
      <c r="B12" s="12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600.0</v>
      </c>
      <c r="I12" s="12">
        <v>1.0</v>
      </c>
      <c r="J12" s="12">
        <v>2.0</v>
      </c>
      <c r="K12" s="12">
        <v>2.0</v>
      </c>
      <c r="L12" s="12">
        <v>6.0</v>
      </c>
      <c r="AK12" s="11"/>
      <c r="AO12" s="11"/>
      <c r="AP12" s="11"/>
      <c r="AQ12" s="11"/>
      <c r="AR12" s="11"/>
      <c r="AS12" s="11"/>
    </row>
    <row r="13">
      <c r="B13" s="12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3.0</v>
      </c>
      <c r="J13" s="12">
        <v>5.0</v>
      </c>
      <c r="K13" s="12">
        <v>5.0</v>
      </c>
      <c r="L13" s="12">
        <v>2.0</v>
      </c>
      <c r="AK13" s="11"/>
      <c r="AL13" s="11"/>
      <c r="AM13" s="11"/>
      <c r="AN13" s="11"/>
      <c r="AO13" s="11"/>
      <c r="AP13" s="11"/>
      <c r="AQ13" s="11"/>
      <c r="AR13" s="11"/>
      <c r="AS13" s="11"/>
    </row>
    <row r="14">
      <c r="B14" s="12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2.0</v>
      </c>
      <c r="J14" s="12">
        <v>10.0</v>
      </c>
      <c r="K14" s="12">
        <v>10.0</v>
      </c>
      <c r="L14" s="12">
        <v>5.0</v>
      </c>
      <c r="AK14" s="11"/>
      <c r="AL14" s="11"/>
      <c r="AM14" s="11"/>
      <c r="AN14" s="11"/>
      <c r="AO14" s="11"/>
      <c r="AP14" s="11"/>
      <c r="AQ14" s="11"/>
      <c r="AR14" s="11"/>
      <c r="AS14" s="11"/>
    </row>
    <row r="15">
      <c r="B15" s="12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3.0</v>
      </c>
      <c r="J15" s="12">
        <v>4.0</v>
      </c>
      <c r="K15" s="12">
        <v>4.0</v>
      </c>
      <c r="L15" s="12">
        <v>10.0</v>
      </c>
      <c r="AK15" s="11"/>
      <c r="AL15" s="11"/>
      <c r="AM15" s="11"/>
      <c r="AN15" s="11"/>
      <c r="AO15" s="11"/>
      <c r="AP15" s="11"/>
      <c r="AQ15" s="11"/>
      <c r="AR15" s="11"/>
      <c r="AS15" s="11"/>
    </row>
    <row r="16">
      <c r="B16" s="12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2.0</v>
      </c>
      <c r="J16" s="12">
        <v>14.0</v>
      </c>
      <c r="K16" s="12">
        <v>14.0</v>
      </c>
      <c r="L16" s="12">
        <v>4.0</v>
      </c>
      <c r="AK16" s="11"/>
      <c r="AL16" s="11"/>
      <c r="AM16" s="11"/>
      <c r="AN16" s="11"/>
      <c r="AO16" s="11"/>
      <c r="AP16" s="11"/>
      <c r="AQ16" s="11"/>
      <c r="AR16" s="11"/>
      <c r="AS16" s="11"/>
    </row>
    <row r="17">
      <c r="B17" s="12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491.0</v>
      </c>
      <c r="I17" s="12">
        <v>1.0</v>
      </c>
      <c r="J17" s="12">
        <v>4.0</v>
      </c>
      <c r="K17" s="12">
        <v>4.0</v>
      </c>
      <c r="L17" s="12">
        <v>14.0</v>
      </c>
      <c r="AK17" s="11"/>
      <c r="AL17" s="11"/>
      <c r="AM17" s="11"/>
      <c r="AN17" s="11"/>
      <c r="AO17" s="11"/>
      <c r="AP17" s="11"/>
      <c r="AQ17" s="11"/>
      <c r="AR17" s="11"/>
      <c r="AS17" s="11"/>
    </row>
    <row r="18">
      <c r="B18" s="12">
        <v>16.0</v>
      </c>
      <c r="C18" s="12">
        <v>1.0</v>
      </c>
      <c r="D18" s="12">
        <v>1.0</v>
      </c>
      <c r="E18" s="12">
        <v>1.0</v>
      </c>
      <c r="F18" s="12">
        <v>0.0</v>
      </c>
      <c r="G18" s="12">
        <v>0.0</v>
      </c>
      <c r="H18" s="12">
        <v>623.0</v>
      </c>
      <c r="I18" s="12">
        <v>1.0</v>
      </c>
      <c r="J18" s="12">
        <v>14.0</v>
      </c>
      <c r="K18" s="12">
        <v>14.0</v>
      </c>
      <c r="L18" s="12">
        <v>4.0</v>
      </c>
      <c r="AK18" s="11"/>
      <c r="AL18" s="11"/>
      <c r="AM18" s="11"/>
      <c r="AN18" s="11"/>
      <c r="AO18" s="11"/>
      <c r="AP18" s="11"/>
      <c r="AQ18" s="11"/>
      <c r="AR18" s="11"/>
      <c r="AS18" s="11"/>
    </row>
    <row r="19">
      <c r="B19" s="12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2.0</v>
      </c>
      <c r="J19" s="12">
        <v>1.0</v>
      </c>
      <c r="K19" s="12">
        <v>1.0</v>
      </c>
      <c r="L19" s="12">
        <v>14.0</v>
      </c>
      <c r="AK19" s="11"/>
      <c r="AL19" s="11"/>
      <c r="AM19" s="11"/>
      <c r="AN19" s="11"/>
      <c r="AO19" s="11"/>
      <c r="AP19" s="11"/>
      <c r="AQ19" s="11"/>
      <c r="AR19" s="11"/>
      <c r="AS19" s="11"/>
    </row>
    <row r="20">
      <c r="B20" s="12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3.0</v>
      </c>
      <c r="J20" s="12">
        <v>9.0</v>
      </c>
      <c r="K20" s="12">
        <v>9.0</v>
      </c>
      <c r="L20" s="12">
        <v>1.0</v>
      </c>
      <c r="AK20" s="11"/>
      <c r="AL20" s="11"/>
      <c r="AM20" s="11"/>
      <c r="AN20" s="11"/>
      <c r="AO20" s="11"/>
      <c r="AP20" s="11"/>
      <c r="AQ20" s="11"/>
      <c r="AR20" s="11"/>
      <c r="AS20" s="11"/>
    </row>
    <row r="21">
      <c r="B21" s="12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2.0</v>
      </c>
      <c r="J21" s="12">
        <v>3.0</v>
      </c>
      <c r="K21" s="12">
        <v>3.0</v>
      </c>
      <c r="L21" s="12">
        <v>9.0</v>
      </c>
      <c r="AK21" s="11"/>
      <c r="AL21" s="11"/>
      <c r="AM21" s="11"/>
      <c r="AN21" s="11"/>
      <c r="AO21" s="11"/>
      <c r="AP21" s="11"/>
      <c r="AQ21" s="11"/>
      <c r="AR21" s="11"/>
      <c r="AS21" s="11"/>
    </row>
    <row r="22">
      <c r="B22" s="12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3.0</v>
      </c>
      <c r="J22" s="12">
        <v>15.0</v>
      </c>
      <c r="K22" s="12">
        <v>15.0</v>
      </c>
      <c r="L22" s="12">
        <v>3.0</v>
      </c>
      <c r="AK22" s="11"/>
      <c r="AL22" s="11"/>
      <c r="AM22" s="11"/>
      <c r="AN22" s="11"/>
      <c r="AO22" s="11"/>
      <c r="AP22" s="11"/>
      <c r="AQ22" s="11"/>
      <c r="AR22" s="11"/>
      <c r="AS22" s="11"/>
    </row>
    <row r="23">
      <c r="B23" s="12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3.0</v>
      </c>
      <c r="J23" s="12">
        <v>10.0</v>
      </c>
      <c r="K23" s="12">
        <v>10.0</v>
      </c>
      <c r="L23" s="12">
        <v>15.0</v>
      </c>
      <c r="AK23" s="11"/>
      <c r="AL23" s="11"/>
      <c r="AM23" s="11"/>
      <c r="AN23" s="11"/>
      <c r="AO23" s="11"/>
      <c r="AP23" s="11"/>
      <c r="AQ23" s="11"/>
      <c r="AR23" s="11"/>
      <c r="AS23" s="11"/>
    </row>
    <row r="24">
      <c r="B24" s="12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14.0</v>
      </c>
      <c r="K24" s="12">
        <v>14.0</v>
      </c>
      <c r="L24" s="12">
        <v>10.0</v>
      </c>
      <c r="AK24" s="11"/>
      <c r="AL24" s="11"/>
      <c r="AM24" s="11"/>
      <c r="AN24" s="11"/>
      <c r="AO24" s="11"/>
      <c r="AP24" s="11"/>
      <c r="AQ24" s="11"/>
      <c r="AR24" s="11"/>
      <c r="AS24" s="11"/>
    </row>
    <row r="25">
      <c r="B25" s="12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2.0</v>
      </c>
      <c r="K25" s="12">
        <v>2.0</v>
      </c>
      <c r="L25" s="12">
        <v>14.0</v>
      </c>
      <c r="AK25" s="11"/>
      <c r="AL25" s="11"/>
      <c r="AM25" s="11"/>
      <c r="AN25" s="11"/>
      <c r="AO25" s="11"/>
      <c r="AP25" s="11"/>
      <c r="AQ25" s="11"/>
      <c r="AR25" s="11"/>
      <c r="AS25" s="11"/>
    </row>
    <row r="26">
      <c r="B26" s="12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3.0</v>
      </c>
      <c r="J26" s="12">
        <v>4.0</v>
      </c>
      <c r="K26" s="12">
        <v>4.0</v>
      </c>
      <c r="L26" s="12">
        <v>2.0</v>
      </c>
      <c r="AK26" s="11"/>
      <c r="AL26" s="11"/>
      <c r="AM26" s="11"/>
      <c r="AN26" s="11"/>
      <c r="AO26" s="11"/>
      <c r="AP26" s="11"/>
      <c r="AQ26" s="11"/>
      <c r="AR26" s="11"/>
      <c r="AS26" s="11"/>
    </row>
    <row r="27">
      <c r="B27" s="14">
        <v>25.0</v>
      </c>
      <c r="C27" s="14">
        <v>1.0</v>
      </c>
      <c r="D27" s="14">
        <v>1.0</v>
      </c>
      <c r="E27" s="14">
        <v>1.0</v>
      </c>
      <c r="F27" s="14">
        <v>0.0</v>
      </c>
      <c r="G27" s="14">
        <v>0.0</v>
      </c>
      <c r="H27" s="14">
        <v>652.0</v>
      </c>
      <c r="I27" s="14">
        <v>1.0</v>
      </c>
      <c r="J27" s="14">
        <v>2.0</v>
      </c>
      <c r="K27" s="14">
        <v>2.0</v>
      </c>
      <c r="L27" s="14">
        <v>4.0</v>
      </c>
      <c r="AK27" s="11"/>
      <c r="AL27" s="11"/>
      <c r="AM27" s="11"/>
      <c r="AN27" s="11"/>
      <c r="AO27" s="11"/>
      <c r="AP27" s="11"/>
      <c r="AQ27" s="11"/>
      <c r="AR27" s="11"/>
      <c r="AS27" s="11"/>
    </row>
    <row r="28">
      <c r="C28" s="11" t="s">
        <v>12</v>
      </c>
      <c r="D28" s="11" t="s">
        <v>13</v>
      </c>
      <c r="E28" s="11" t="s">
        <v>14</v>
      </c>
      <c r="F28" s="11" t="s">
        <v>15</v>
      </c>
      <c r="G28" s="11" t="s">
        <v>16</v>
      </c>
      <c r="H28" s="11" t="s">
        <v>17</v>
      </c>
      <c r="I28" s="11" t="s">
        <v>18</v>
      </c>
      <c r="J28" s="11" t="s">
        <v>19</v>
      </c>
      <c r="AB28" s="15">
        <v>44418.0</v>
      </c>
    </row>
    <row r="29">
      <c r="B29" s="11" t="s">
        <v>20</v>
      </c>
      <c r="C29" s="11">
        <f>COUNTIF(C3:C27, "1")</f>
        <v>7</v>
      </c>
      <c r="D29" s="11">
        <f>COUNTIFS(C3:C27, "1", D3:D27, "1")</f>
        <v>7</v>
      </c>
      <c r="E29" s="11">
        <f>COUNTIFS(C3:C27, "1", D3:D27, "0")</f>
        <v>0</v>
      </c>
      <c r="F29" s="16">
        <f>sumif(C3:C27, "1", H3:H27 )</f>
        <v>3940</v>
      </c>
      <c r="G29" s="16">
        <f t="array" ref="G29">MEDIAN(IF(($C$3:$C$27=1), ($H$3:$H$27)))</f>
        <v>600</v>
      </c>
      <c r="H29" s="16">
        <f>minifs(H3:H27, C3:C27, "1",C3:C27, "1")</f>
        <v>420</v>
      </c>
      <c r="I29" s="17">
        <f>maxifs(H3:H27, C3:C27, "1",C3:C27, "1")</f>
        <v>679</v>
      </c>
      <c r="J29" s="16">
        <f t="array" ref="J29">stdev(if($C$3:$C$27=1, $H$3:$H$27))</f>
        <v>99.76878031</v>
      </c>
      <c r="Y29" s="11" t="s">
        <v>21</v>
      </c>
      <c r="AA29" s="16">
        <f>countif(C63:C87, "0")</f>
        <v>17</v>
      </c>
    </row>
    <row r="30">
      <c r="B30" s="11" t="s">
        <v>22</v>
      </c>
      <c r="C30" s="11">
        <f>COUNTIF(C3:C27, "0")</f>
        <v>18</v>
      </c>
      <c r="D30" s="11">
        <f>COUNTIFS(C3:C27, "0", D3:D27, "1")</f>
        <v>18</v>
      </c>
      <c r="E30" s="11">
        <f>COUNTIFS(C3:C27, "0", D3:D27, "0")</f>
        <v>0</v>
      </c>
      <c r="F30" s="16">
        <f>sumif(C3:C27, "0", H3:H27 )</f>
        <v>54000</v>
      </c>
      <c r="G30" s="16">
        <f t="array" ref="G30">MEDIAN(IF(($C$3:$C$27=0), ($H$3:$H$27)))</f>
        <v>3000</v>
      </c>
      <c r="H30" s="16">
        <f>minifs(H3:H27, C3:C27, "0",C3:C27, "0")</f>
        <v>3000</v>
      </c>
      <c r="I30" s="16">
        <f>maxifs(H3:H27, C3:C27, "0",C3:C27, "0")</f>
        <v>3000</v>
      </c>
      <c r="J30" s="16">
        <f t="array" ref="J30">stdev(if($C$3:$C$27=0, $H$3:$H$27))</f>
        <v>0</v>
      </c>
      <c r="Y30" s="11" t="s">
        <v>23</v>
      </c>
    </row>
    <row r="31">
      <c r="B31" s="18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5" t="s">
        <v>1</v>
      </c>
      <c r="C32" s="6" t="s">
        <v>2</v>
      </c>
      <c r="D32" s="6" t="s">
        <v>3</v>
      </c>
      <c r="E32" s="5" t="s">
        <v>4</v>
      </c>
      <c r="F32" s="5" t="s">
        <v>5</v>
      </c>
      <c r="G32" s="5" t="s">
        <v>6</v>
      </c>
      <c r="H32" s="6" t="s">
        <v>7</v>
      </c>
      <c r="I32" s="5" t="s">
        <v>8</v>
      </c>
      <c r="J32" s="5" t="s">
        <v>9</v>
      </c>
      <c r="K32" s="5" t="s">
        <v>10</v>
      </c>
      <c r="L32" s="8" t="s">
        <v>11</v>
      </c>
    </row>
    <row r="33">
      <c r="B33" s="10">
        <v>1.0</v>
      </c>
      <c r="C33" s="10">
        <v>0.0</v>
      </c>
      <c r="D33" s="10">
        <v>1.0</v>
      </c>
      <c r="E33" s="10">
        <v>0.0</v>
      </c>
      <c r="F33" s="10">
        <v>0.0</v>
      </c>
      <c r="G33" s="10">
        <v>0.0</v>
      </c>
      <c r="H33" s="10">
        <v>3000.0</v>
      </c>
      <c r="I33" s="10">
        <v>1.0</v>
      </c>
      <c r="J33" s="10">
        <v>9.0</v>
      </c>
      <c r="K33" s="10">
        <v>9.0</v>
      </c>
      <c r="L33" s="10">
        <v>2.0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B34" s="12">
        <v>2.0</v>
      </c>
      <c r="C34" s="12">
        <v>0.0</v>
      </c>
      <c r="D34" s="12">
        <v>1.0</v>
      </c>
      <c r="E34" s="12">
        <v>0.0</v>
      </c>
      <c r="F34" s="12">
        <v>0.0</v>
      </c>
      <c r="G34" s="12">
        <v>0.0</v>
      </c>
      <c r="H34" s="12">
        <v>3000.0</v>
      </c>
      <c r="I34" s="12">
        <v>2.0</v>
      </c>
      <c r="J34" s="12">
        <v>10.0</v>
      </c>
      <c r="K34" s="12">
        <v>10.0</v>
      </c>
      <c r="L34" s="12">
        <v>9.0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B35" s="12">
        <v>3.0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2">
        <v>3000.0</v>
      </c>
      <c r="I35" s="12">
        <v>2.0</v>
      </c>
      <c r="J35" s="12">
        <v>12.0</v>
      </c>
      <c r="K35" s="12">
        <v>12.0</v>
      </c>
      <c r="L35" s="12">
        <v>10.0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B36" s="12">
        <v>4.0</v>
      </c>
      <c r="C36" s="12">
        <v>1.0</v>
      </c>
      <c r="D36" s="12">
        <v>1.0</v>
      </c>
      <c r="E36" s="12">
        <v>1.0</v>
      </c>
      <c r="F36" s="12">
        <v>0.0</v>
      </c>
      <c r="G36" s="12">
        <v>0.0</v>
      </c>
      <c r="H36" s="12">
        <v>440.0</v>
      </c>
      <c r="I36" s="12">
        <v>1.0</v>
      </c>
      <c r="J36" s="12">
        <v>10.0</v>
      </c>
      <c r="K36" s="12">
        <v>10.0</v>
      </c>
      <c r="L36" s="12">
        <v>12.0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B37" s="12">
        <v>5.0</v>
      </c>
      <c r="C37" s="12">
        <v>1.0</v>
      </c>
      <c r="D37" s="12">
        <v>1.0</v>
      </c>
      <c r="E37" s="12">
        <v>1.0</v>
      </c>
      <c r="F37" s="12">
        <v>0.0</v>
      </c>
      <c r="G37" s="12">
        <v>0.0</v>
      </c>
      <c r="H37" s="12">
        <v>576.0</v>
      </c>
      <c r="I37" s="12">
        <v>1.0</v>
      </c>
      <c r="J37" s="12">
        <v>12.0</v>
      </c>
      <c r="K37" s="12">
        <v>12.0</v>
      </c>
      <c r="L37" s="12">
        <v>10.0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B38" s="12">
        <v>6.0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2">
        <v>3000.0</v>
      </c>
      <c r="I38" s="12">
        <v>3.0</v>
      </c>
      <c r="J38" s="12">
        <v>7.0</v>
      </c>
      <c r="K38" s="12">
        <v>7.0</v>
      </c>
      <c r="L38" s="12">
        <v>12.0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B39" s="12">
        <v>7.0</v>
      </c>
      <c r="C39" s="12">
        <v>1.0</v>
      </c>
      <c r="D39" s="12">
        <v>1.0</v>
      </c>
      <c r="E39" s="12">
        <v>1.0</v>
      </c>
      <c r="F39" s="12">
        <v>0.0</v>
      </c>
      <c r="G39" s="12">
        <v>0.0</v>
      </c>
      <c r="H39" s="12">
        <v>370.0</v>
      </c>
      <c r="I39" s="12">
        <v>1.0</v>
      </c>
      <c r="J39" s="12">
        <v>12.0</v>
      </c>
      <c r="K39" s="12">
        <v>12.0</v>
      </c>
      <c r="L39" s="12">
        <v>7.0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B40" s="12">
        <v>8.0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2">
        <v>3000.0</v>
      </c>
      <c r="I40" s="12">
        <v>2.0</v>
      </c>
      <c r="J40" s="12">
        <v>4.0</v>
      </c>
      <c r="K40" s="12">
        <v>4.0</v>
      </c>
      <c r="L40" s="12">
        <v>12.0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B41" s="12">
        <v>9.0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2">
        <v>3000.0</v>
      </c>
      <c r="I41" s="12">
        <v>2.0</v>
      </c>
      <c r="J41" s="12">
        <v>1.0</v>
      </c>
      <c r="K41" s="12">
        <v>1.0</v>
      </c>
      <c r="L41" s="12">
        <v>4.0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B42" s="12">
        <v>10.0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2">
        <v>3000.0</v>
      </c>
      <c r="I42" s="12">
        <v>3.0</v>
      </c>
      <c r="J42" s="12">
        <v>12.0</v>
      </c>
      <c r="K42" s="12">
        <v>12.0</v>
      </c>
      <c r="L42" s="12">
        <v>1.0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B43" s="12">
        <v>11.0</v>
      </c>
      <c r="C43" s="12">
        <v>1.0</v>
      </c>
      <c r="D43" s="12">
        <v>1.0</v>
      </c>
      <c r="E43" s="12">
        <v>1.0</v>
      </c>
      <c r="F43" s="12">
        <v>0.0</v>
      </c>
      <c r="G43" s="12">
        <v>0.0</v>
      </c>
      <c r="H43" s="12">
        <v>611.0</v>
      </c>
      <c r="I43" s="12">
        <v>1.0</v>
      </c>
      <c r="J43" s="12">
        <v>1.0</v>
      </c>
      <c r="K43" s="12">
        <v>1.0</v>
      </c>
      <c r="L43" s="12">
        <v>12.0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B44" s="12">
        <v>12.0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2">
        <v>3000.0</v>
      </c>
      <c r="I44" s="12">
        <v>2.0</v>
      </c>
      <c r="J44" s="12">
        <v>9.0</v>
      </c>
      <c r="K44" s="12">
        <v>9.0</v>
      </c>
      <c r="L44" s="12">
        <v>1.0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B45" s="12">
        <v>13.0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2">
        <v>3000.0</v>
      </c>
      <c r="I45" s="12">
        <v>2.0</v>
      </c>
      <c r="J45" s="12">
        <v>15.0</v>
      </c>
      <c r="K45" s="12">
        <v>15.0</v>
      </c>
      <c r="L45" s="12">
        <v>9.0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B46" s="12">
        <v>14.0</v>
      </c>
      <c r="C46" s="12">
        <v>1.0</v>
      </c>
      <c r="D46" s="12">
        <v>1.0</v>
      </c>
      <c r="E46" s="12">
        <v>1.0</v>
      </c>
      <c r="F46" s="12">
        <v>0.0</v>
      </c>
      <c r="G46" s="12">
        <v>0.0</v>
      </c>
      <c r="H46" s="12">
        <v>601.0</v>
      </c>
      <c r="I46" s="12">
        <v>1.0</v>
      </c>
      <c r="J46" s="12">
        <v>9.0</v>
      </c>
      <c r="K46" s="12">
        <v>9.0</v>
      </c>
      <c r="L46" s="12">
        <v>15.0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B47" s="12">
        <v>15.0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2">
        <v>3000.0</v>
      </c>
      <c r="I47" s="12">
        <v>3.0</v>
      </c>
      <c r="J47" s="12">
        <v>4.0</v>
      </c>
      <c r="K47" s="12">
        <v>4.0</v>
      </c>
      <c r="L47" s="12">
        <v>9.0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B48" s="12">
        <v>16.0</v>
      </c>
      <c r="C48" s="12">
        <v>1.0</v>
      </c>
      <c r="D48" s="12">
        <v>1.0</v>
      </c>
      <c r="E48" s="12">
        <v>1.0</v>
      </c>
      <c r="F48" s="12">
        <v>0.0</v>
      </c>
      <c r="G48" s="12">
        <v>0.0</v>
      </c>
      <c r="H48" s="12">
        <v>509.0</v>
      </c>
      <c r="I48" s="12">
        <v>1.0</v>
      </c>
      <c r="J48" s="12">
        <v>9.0</v>
      </c>
      <c r="K48" s="12">
        <v>9.0</v>
      </c>
      <c r="L48" s="12">
        <v>4.0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B49" s="12">
        <v>17.0</v>
      </c>
      <c r="C49" s="12">
        <v>0.0</v>
      </c>
      <c r="D49" s="12">
        <v>1.0</v>
      </c>
      <c r="E49" s="12">
        <v>0.0</v>
      </c>
      <c r="F49" s="12">
        <v>0.0</v>
      </c>
      <c r="G49" s="12">
        <v>0.0</v>
      </c>
      <c r="H49" s="12">
        <v>3000.0</v>
      </c>
      <c r="I49" s="12">
        <v>2.0</v>
      </c>
      <c r="J49" s="12">
        <v>1.0</v>
      </c>
      <c r="K49" s="12">
        <v>1.0</v>
      </c>
      <c r="L49" s="12">
        <v>9.0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B50" s="12">
        <v>18.0</v>
      </c>
      <c r="C50" s="12">
        <v>1.0</v>
      </c>
      <c r="D50" s="12">
        <v>1.0</v>
      </c>
      <c r="E50" s="12">
        <v>1.0</v>
      </c>
      <c r="F50" s="12">
        <v>0.0</v>
      </c>
      <c r="G50" s="12">
        <v>0.0</v>
      </c>
      <c r="H50" s="12">
        <v>382.0</v>
      </c>
      <c r="I50" s="12">
        <v>1.0</v>
      </c>
      <c r="J50" s="12">
        <v>9.0</v>
      </c>
      <c r="K50" s="12">
        <v>9.0</v>
      </c>
      <c r="L50" s="12">
        <v>1.0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B51" s="12">
        <v>19.0</v>
      </c>
      <c r="C51" s="12">
        <v>0.0</v>
      </c>
      <c r="D51" s="12">
        <v>1.0</v>
      </c>
      <c r="E51" s="12">
        <v>0.0</v>
      </c>
      <c r="F51" s="12">
        <v>0.0</v>
      </c>
      <c r="G51" s="12">
        <v>0.0</v>
      </c>
      <c r="H51" s="12">
        <v>3000.0</v>
      </c>
      <c r="I51" s="12">
        <v>2.0</v>
      </c>
      <c r="J51" s="12">
        <v>13.0</v>
      </c>
      <c r="K51" s="12">
        <v>13.0</v>
      </c>
      <c r="L51" s="12">
        <v>9.0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B52" s="12">
        <v>20.0</v>
      </c>
      <c r="C52" s="12">
        <v>1.0</v>
      </c>
      <c r="D52" s="12">
        <v>1.0</v>
      </c>
      <c r="E52" s="12">
        <v>1.0</v>
      </c>
      <c r="F52" s="12">
        <v>0.0</v>
      </c>
      <c r="G52" s="12">
        <v>0.0</v>
      </c>
      <c r="H52" s="12">
        <v>433.0</v>
      </c>
      <c r="I52" s="12">
        <v>1.0</v>
      </c>
      <c r="J52" s="12">
        <v>9.0</v>
      </c>
      <c r="K52" s="12">
        <v>9.0</v>
      </c>
      <c r="L52" s="12">
        <v>13.0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B53" s="12">
        <v>21.0</v>
      </c>
      <c r="C53" s="12">
        <v>0.0</v>
      </c>
      <c r="D53" s="12">
        <v>1.0</v>
      </c>
      <c r="E53" s="12">
        <v>0.0</v>
      </c>
      <c r="F53" s="12">
        <v>0.0</v>
      </c>
      <c r="G53" s="12">
        <v>0.0</v>
      </c>
      <c r="H53" s="12">
        <v>3000.0</v>
      </c>
      <c r="I53" s="12">
        <v>3.0</v>
      </c>
      <c r="J53" s="12">
        <v>12.0</v>
      </c>
      <c r="K53" s="12">
        <v>12.0</v>
      </c>
      <c r="L53" s="12">
        <v>9.0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B54" s="12">
        <v>22.0</v>
      </c>
      <c r="C54" s="12">
        <v>1.0</v>
      </c>
      <c r="D54" s="12">
        <v>1.0</v>
      </c>
      <c r="E54" s="12">
        <v>1.0</v>
      </c>
      <c r="F54" s="12">
        <v>0.0</v>
      </c>
      <c r="G54" s="12">
        <v>0.0</v>
      </c>
      <c r="H54" s="12">
        <v>387.0</v>
      </c>
      <c r="I54" s="12">
        <v>1.0</v>
      </c>
      <c r="J54" s="12">
        <v>9.0</v>
      </c>
      <c r="K54" s="12">
        <v>9.0</v>
      </c>
      <c r="L54" s="12">
        <v>12.0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B55" s="12">
        <v>23.0</v>
      </c>
      <c r="C55" s="12">
        <v>1.0</v>
      </c>
      <c r="D55" s="12">
        <v>1.0</v>
      </c>
      <c r="E55" s="12">
        <v>1.0</v>
      </c>
      <c r="F55" s="12">
        <v>0.0</v>
      </c>
      <c r="G55" s="12">
        <v>0.0</v>
      </c>
      <c r="H55" s="12">
        <v>425.0</v>
      </c>
      <c r="I55" s="12">
        <v>1.0</v>
      </c>
      <c r="J55" s="12">
        <v>12.0</v>
      </c>
      <c r="K55" s="12">
        <v>12.0</v>
      </c>
      <c r="L55" s="12">
        <v>9.0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B56" s="12">
        <v>24.0</v>
      </c>
      <c r="C56" s="12">
        <v>1.0</v>
      </c>
      <c r="D56" s="12">
        <v>1.0</v>
      </c>
      <c r="E56" s="12">
        <v>1.0</v>
      </c>
      <c r="F56" s="12">
        <v>0.0</v>
      </c>
      <c r="G56" s="12">
        <v>0.0</v>
      </c>
      <c r="H56" s="12">
        <v>455.0</v>
      </c>
      <c r="I56" s="12">
        <v>1.0</v>
      </c>
      <c r="J56" s="12">
        <v>9.0</v>
      </c>
      <c r="K56" s="12">
        <v>9.0</v>
      </c>
      <c r="L56" s="12">
        <v>12.0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B57" s="14">
        <v>25.0</v>
      </c>
      <c r="C57" s="14">
        <v>0.0</v>
      </c>
      <c r="D57" s="14">
        <v>1.0</v>
      </c>
      <c r="E57" s="14">
        <v>0.0</v>
      </c>
      <c r="F57" s="14">
        <v>0.0</v>
      </c>
      <c r="G57" s="14">
        <v>0.0</v>
      </c>
      <c r="H57" s="14">
        <v>3000.0</v>
      </c>
      <c r="I57" s="14">
        <v>2.0</v>
      </c>
      <c r="J57" s="14">
        <v>7.0</v>
      </c>
      <c r="K57" s="14">
        <v>7.0</v>
      </c>
      <c r="L57" s="14">
        <v>9.0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C58" s="11" t="s">
        <v>12</v>
      </c>
      <c r="D58" s="11" t="s">
        <v>13</v>
      </c>
      <c r="E58" s="11" t="s">
        <v>14</v>
      </c>
      <c r="F58" s="11" t="s">
        <v>25</v>
      </c>
      <c r="G58" s="11" t="s">
        <v>16</v>
      </c>
      <c r="H58" s="11" t="s">
        <v>17</v>
      </c>
      <c r="I58" s="11" t="s">
        <v>18</v>
      </c>
      <c r="J58" s="11" t="s">
        <v>19</v>
      </c>
    </row>
    <row r="59">
      <c r="B59" s="11" t="s">
        <v>20</v>
      </c>
      <c r="C59" s="11">
        <f>COUNTIF(C33:C57, "1")</f>
        <v>11</v>
      </c>
      <c r="D59" s="11">
        <f>COUNTIFS(C33:C57, "1", D33:D57, "1")</f>
        <v>11</v>
      </c>
      <c r="E59" s="11">
        <f>COUNTIFS(C33:C57, "1", D33:D57, "0")</f>
        <v>0</v>
      </c>
      <c r="F59" s="16">
        <f>sumif(C33:C57, "1", H33:H57 )</f>
        <v>5189</v>
      </c>
      <c r="G59" s="16">
        <f t="array" ref="G59">MEDIAN(IF(($C$33:$C$57=1), ($H$33:$H$57)))</f>
        <v>440</v>
      </c>
      <c r="H59" s="16">
        <f>minifs(H33:H57, C33:C57, "1",C33:C57, "1")</f>
        <v>370</v>
      </c>
      <c r="I59" s="17">
        <f>maxifs(H33:H57, C33:C57, "1",C33:C57, "1")</f>
        <v>611</v>
      </c>
      <c r="J59" s="16">
        <f t="array" ref="J59">stdev(if($C$33:$C$57=1, $H$33:$H$57))</f>
        <v>88.83590593</v>
      </c>
    </row>
    <row r="60">
      <c r="B60" s="11" t="s">
        <v>22</v>
      </c>
      <c r="C60" s="20">
        <f>COUNTIF(C33:C57, "0")</f>
        <v>14</v>
      </c>
      <c r="D60" s="11">
        <f>COUNTIFS(C33:C57, "0", D33:D57, "1")</f>
        <v>14</v>
      </c>
      <c r="E60" s="11">
        <f>COUNTIFS(C33:C57, "0", D33:D57, "0")</f>
        <v>0</v>
      </c>
      <c r="F60" s="16">
        <f>sumif(C33:C57, "0", H33:H57 )</f>
        <v>42000</v>
      </c>
      <c r="G60" s="16">
        <f t="array" ref="G60">MEDIAN(IF(($C$3:$C$27=0), ($H$3:$H$27)))</f>
        <v>3000</v>
      </c>
      <c r="H60" s="16">
        <f>minifs(H33:H57, C33:C57, "0",C33:C57, "0")</f>
        <v>3000</v>
      </c>
      <c r="I60" s="16">
        <f>maxifs(H33:H57, C33:C57, "0",C33:C57, "0")</f>
        <v>3000</v>
      </c>
      <c r="J60" s="16">
        <f t="array" ref="J60">stdev(if($C$33:$C$57=0, $H$33:$H$57))</f>
        <v>0</v>
      </c>
    </row>
    <row r="61">
      <c r="B61" s="18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5" t="s">
        <v>1</v>
      </c>
      <c r="C62" s="6" t="s">
        <v>2</v>
      </c>
      <c r="D62" s="6" t="s">
        <v>3</v>
      </c>
      <c r="E62" s="7" t="s">
        <v>4</v>
      </c>
      <c r="F62" s="7" t="s">
        <v>5</v>
      </c>
      <c r="G62" s="7" t="s">
        <v>6</v>
      </c>
      <c r="H62" s="6" t="s">
        <v>7</v>
      </c>
      <c r="I62" s="5" t="s">
        <v>8</v>
      </c>
      <c r="J62" s="5" t="s">
        <v>9</v>
      </c>
      <c r="K62" s="5" t="s">
        <v>10</v>
      </c>
      <c r="L62" s="8" t="s">
        <v>11</v>
      </c>
    </row>
    <row r="63">
      <c r="B63" s="10">
        <v>1.0</v>
      </c>
      <c r="C63" s="10">
        <v>0.0</v>
      </c>
      <c r="D63" s="10">
        <v>1.0</v>
      </c>
      <c r="E63" s="10">
        <v>0.0</v>
      </c>
      <c r="F63" s="10">
        <v>0.0</v>
      </c>
      <c r="G63" s="10">
        <v>0.0</v>
      </c>
      <c r="H63" s="10">
        <v>3000.0</v>
      </c>
      <c r="I63" s="10">
        <v>1.0</v>
      </c>
      <c r="J63" s="10">
        <v>7.0</v>
      </c>
      <c r="K63" s="10">
        <v>7.0</v>
      </c>
      <c r="L63" s="10">
        <v>7.0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B64" s="12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12.0</v>
      </c>
      <c r="K64" s="12">
        <v>12.0</v>
      </c>
      <c r="L64" s="12">
        <v>7.0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B65" s="12">
        <v>3.0</v>
      </c>
      <c r="C65" s="12">
        <v>1.0</v>
      </c>
      <c r="D65" s="12">
        <v>1.0</v>
      </c>
      <c r="E65" s="12">
        <v>1.0</v>
      </c>
      <c r="F65" s="12">
        <v>0.0</v>
      </c>
      <c r="G65" s="12">
        <v>0.0</v>
      </c>
      <c r="H65" s="12">
        <v>510.0</v>
      </c>
      <c r="I65" s="12">
        <v>1.0</v>
      </c>
      <c r="J65" s="12">
        <v>7.0</v>
      </c>
      <c r="K65" s="12">
        <v>7.0</v>
      </c>
      <c r="L65" s="12">
        <v>12.0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B66" s="12">
        <v>4.0</v>
      </c>
      <c r="C66" s="12">
        <v>1.0</v>
      </c>
      <c r="D66" s="12">
        <v>1.0</v>
      </c>
      <c r="E66" s="12">
        <v>1.0</v>
      </c>
      <c r="F66" s="12">
        <v>0.0</v>
      </c>
      <c r="G66" s="12">
        <v>0.0</v>
      </c>
      <c r="H66" s="12">
        <v>629.0</v>
      </c>
      <c r="I66" s="12">
        <v>1.0</v>
      </c>
      <c r="J66" s="12">
        <v>12.0</v>
      </c>
      <c r="K66" s="12">
        <v>12.0</v>
      </c>
      <c r="L66" s="12">
        <v>7.0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B67" s="12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3.0</v>
      </c>
      <c r="J67" s="12">
        <v>4.0</v>
      </c>
      <c r="K67" s="12">
        <v>4.0</v>
      </c>
      <c r="L67" s="12">
        <v>12.0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B68" s="12">
        <v>6.0</v>
      </c>
      <c r="C68" s="12">
        <v>1.0</v>
      </c>
      <c r="D68" s="12">
        <v>1.0</v>
      </c>
      <c r="E68" s="12">
        <v>1.0</v>
      </c>
      <c r="F68" s="12">
        <v>0.0</v>
      </c>
      <c r="G68" s="12">
        <v>0.0</v>
      </c>
      <c r="H68" s="12">
        <v>367.0</v>
      </c>
      <c r="I68" s="12">
        <v>1.0</v>
      </c>
      <c r="J68" s="12">
        <v>12.0</v>
      </c>
      <c r="K68" s="12">
        <v>12.0</v>
      </c>
      <c r="L68" s="12">
        <v>4.0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B69" s="12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3.0</v>
      </c>
      <c r="J69" s="12">
        <v>5.0</v>
      </c>
      <c r="K69" s="12">
        <v>5.0</v>
      </c>
      <c r="L69" s="12">
        <v>12.0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B70" s="12">
        <v>8.0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3000.0</v>
      </c>
      <c r="I70" s="12">
        <v>3.0</v>
      </c>
      <c r="J70" s="12">
        <v>8.0</v>
      </c>
      <c r="K70" s="12">
        <v>8.0</v>
      </c>
      <c r="L70" s="12">
        <v>5.0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B71" s="12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2.0</v>
      </c>
      <c r="J71" s="12">
        <v>11.0</v>
      </c>
      <c r="K71" s="12">
        <v>11.0</v>
      </c>
      <c r="L71" s="12">
        <v>8.0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B72" s="12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10.0</v>
      </c>
      <c r="K72" s="12">
        <v>10.0</v>
      </c>
      <c r="L72" s="12">
        <v>11.0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B73" s="12">
        <v>11.0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2">
        <v>3000.0</v>
      </c>
      <c r="I73" s="12">
        <v>3.0</v>
      </c>
      <c r="J73" s="12">
        <v>2.0</v>
      </c>
      <c r="K73" s="12">
        <v>2.0</v>
      </c>
      <c r="L73" s="12">
        <v>10.0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B74" s="12">
        <v>12.0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2">
        <v>3000.0</v>
      </c>
      <c r="I74" s="12">
        <v>3.0</v>
      </c>
      <c r="J74" s="12">
        <v>11.0</v>
      </c>
      <c r="K74" s="12">
        <v>11.0</v>
      </c>
      <c r="L74" s="12">
        <v>2.0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B75" s="12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3.0</v>
      </c>
      <c r="J75" s="12">
        <v>1.0</v>
      </c>
      <c r="K75" s="12">
        <v>1.0</v>
      </c>
      <c r="L75" s="12">
        <v>11.0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B76" s="12">
        <v>14.0</v>
      </c>
      <c r="C76" s="12">
        <v>1.0</v>
      </c>
      <c r="D76" s="12">
        <v>1.0</v>
      </c>
      <c r="E76" s="12">
        <v>1.0</v>
      </c>
      <c r="F76" s="12">
        <v>0.0</v>
      </c>
      <c r="G76" s="12">
        <v>0.0</v>
      </c>
      <c r="H76" s="12">
        <v>406.0</v>
      </c>
      <c r="I76" s="12">
        <v>1.0</v>
      </c>
      <c r="J76" s="12">
        <v>11.0</v>
      </c>
      <c r="K76" s="12">
        <v>11.0</v>
      </c>
      <c r="L76" s="12">
        <v>1.0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B77" s="12">
        <v>15.0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2">
        <v>3000.0</v>
      </c>
      <c r="I77" s="12">
        <v>2.0</v>
      </c>
      <c r="J77" s="12">
        <v>3.0</v>
      </c>
      <c r="K77" s="12">
        <v>3.0</v>
      </c>
      <c r="L77" s="12">
        <v>11.0</v>
      </c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B78" s="12">
        <v>16.0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2">
        <v>3000.0</v>
      </c>
      <c r="I78" s="12">
        <v>3.0</v>
      </c>
      <c r="J78" s="12">
        <v>7.0</v>
      </c>
      <c r="K78" s="12">
        <v>7.0</v>
      </c>
      <c r="L78" s="12">
        <v>3.0</v>
      </c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B79" s="12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2.0</v>
      </c>
      <c r="J79" s="12">
        <v>15.0</v>
      </c>
      <c r="K79" s="12">
        <v>15.0</v>
      </c>
      <c r="L79" s="12">
        <v>7.0</v>
      </c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B80" s="12">
        <v>18.0</v>
      </c>
      <c r="C80" s="12">
        <v>1.0</v>
      </c>
      <c r="D80" s="12">
        <v>1.0</v>
      </c>
      <c r="E80" s="12">
        <v>1.0</v>
      </c>
      <c r="F80" s="12">
        <v>0.0</v>
      </c>
      <c r="G80" s="12">
        <v>0.0</v>
      </c>
      <c r="H80" s="12">
        <v>496.0</v>
      </c>
      <c r="I80" s="12">
        <v>1.0</v>
      </c>
      <c r="J80" s="12">
        <v>7.0</v>
      </c>
      <c r="K80" s="12">
        <v>7.0</v>
      </c>
      <c r="L80" s="12">
        <v>15.0</v>
      </c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B81" s="12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2.0</v>
      </c>
      <c r="J81" s="12">
        <v>6.0</v>
      </c>
      <c r="K81" s="12">
        <v>6.0</v>
      </c>
      <c r="L81" s="12">
        <v>7.0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B82" s="12">
        <v>20.0</v>
      </c>
      <c r="C82" s="12">
        <v>1.0</v>
      </c>
      <c r="D82" s="12">
        <v>1.0</v>
      </c>
      <c r="E82" s="12">
        <v>1.0</v>
      </c>
      <c r="F82" s="12">
        <v>0.0</v>
      </c>
      <c r="G82" s="12">
        <v>0.0</v>
      </c>
      <c r="H82" s="12">
        <v>355.0</v>
      </c>
      <c r="I82" s="12">
        <v>1.0</v>
      </c>
      <c r="J82" s="12">
        <v>7.0</v>
      </c>
      <c r="K82" s="12">
        <v>7.0</v>
      </c>
      <c r="L82" s="12">
        <v>6.0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B83" s="12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2.0</v>
      </c>
      <c r="J83" s="12">
        <v>11.0</v>
      </c>
      <c r="K83" s="12">
        <v>11.0</v>
      </c>
      <c r="L83" s="12">
        <v>7.0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B84" s="12">
        <v>22.0</v>
      </c>
      <c r="C84" s="12">
        <v>1.0</v>
      </c>
      <c r="D84" s="12">
        <v>1.0</v>
      </c>
      <c r="E84" s="12">
        <v>1.0</v>
      </c>
      <c r="F84" s="12">
        <v>0.0</v>
      </c>
      <c r="G84" s="12">
        <v>0.0</v>
      </c>
      <c r="H84" s="12">
        <v>372.0</v>
      </c>
      <c r="I84" s="12">
        <v>1.0</v>
      </c>
      <c r="J84" s="12">
        <v>7.0</v>
      </c>
      <c r="K84" s="12">
        <v>7.0</v>
      </c>
      <c r="L84" s="12">
        <v>11.0</v>
      </c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B85" s="12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2.0</v>
      </c>
      <c r="J85" s="12">
        <v>7.0</v>
      </c>
      <c r="K85" s="12">
        <v>7.0</v>
      </c>
      <c r="L85" s="12">
        <v>7.0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B86" s="12">
        <v>24.0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2">
        <v>3000.0</v>
      </c>
      <c r="I86" s="12">
        <v>3.0</v>
      </c>
      <c r="J86" s="12">
        <v>4.0</v>
      </c>
      <c r="K86" s="12">
        <v>4.0</v>
      </c>
      <c r="L86" s="12">
        <v>7.0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B87" s="14">
        <v>25.0</v>
      </c>
      <c r="C87" s="14">
        <v>1.0</v>
      </c>
      <c r="D87" s="14">
        <v>1.0</v>
      </c>
      <c r="E87" s="14">
        <v>1.0</v>
      </c>
      <c r="F87" s="14">
        <v>0.0</v>
      </c>
      <c r="G87" s="14">
        <v>0.0</v>
      </c>
      <c r="H87" s="14">
        <v>414.0</v>
      </c>
      <c r="I87" s="14">
        <v>1.0</v>
      </c>
      <c r="J87" s="14">
        <v>7.0</v>
      </c>
      <c r="K87" s="14">
        <v>7.0</v>
      </c>
      <c r="L87" s="14">
        <v>4.0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C88" s="11" t="s">
        <v>12</v>
      </c>
      <c r="D88" s="11" t="s">
        <v>13</v>
      </c>
      <c r="E88" s="11" t="s">
        <v>14</v>
      </c>
      <c r="F88" s="11" t="s">
        <v>25</v>
      </c>
      <c r="G88" s="11" t="s">
        <v>16</v>
      </c>
      <c r="H88" s="11" t="s">
        <v>17</v>
      </c>
      <c r="I88" s="11" t="s">
        <v>18</v>
      </c>
      <c r="J88" s="11" t="s">
        <v>19</v>
      </c>
    </row>
    <row r="89">
      <c r="B89" s="11" t="s">
        <v>20</v>
      </c>
      <c r="C89" s="21">
        <f>COUNTIF(C63:C87, "1")</f>
        <v>8</v>
      </c>
      <c r="D89" s="11">
        <f>COUNTIFS(C63:C87, "1", D63:D87, "1")</f>
        <v>8</v>
      </c>
      <c r="E89" s="11">
        <f>COUNTIFS(C63:C87, "1", D63:D87, "0")</f>
        <v>0</v>
      </c>
      <c r="F89" s="16">
        <f>sumif(C63:C87, "1", H63:H87 )</f>
        <v>3549</v>
      </c>
      <c r="G89" s="16">
        <f t="array" ref="G89">MEDIAN(IF(($C$63:$C$87=1), ($H$63:$H$87)))</f>
        <v>410</v>
      </c>
      <c r="H89" s="16">
        <f>minifs(H63:H87, C63:C87, "1",C63:C87, "1")</f>
        <v>355</v>
      </c>
      <c r="I89" s="17">
        <f>maxifs(H63:H87, C63:C87, "1",C63:C87, "1")</f>
        <v>629</v>
      </c>
      <c r="J89" s="16">
        <f t="array" ref="J89">stdev(if($C$62:$C$87=1, $H$62:$H$87))</f>
        <v>94.61340512</v>
      </c>
    </row>
    <row r="90">
      <c r="B90" s="11" t="s">
        <v>22</v>
      </c>
      <c r="C90" s="21">
        <f>COUNTIF(C63:C87, "0")</f>
        <v>17</v>
      </c>
      <c r="D90" s="11">
        <f>COUNTIFS(C63:C87, "0", D63:D87, "1")</f>
        <v>17</v>
      </c>
      <c r="E90" s="11">
        <f>COUNTIFS(C63:C87, "0", D63:D87, "0")</f>
        <v>0</v>
      </c>
      <c r="F90" s="16">
        <f>sumif(C63:C87, "0", H63:H87 )</f>
        <v>51000</v>
      </c>
      <c r="G90" s="16">
        <f t="array" ref="G90">MEDIAN(IF(($C$3:$C$27=0), ($H$3:$H$27)))</f>
        <v>3000</v>
      </c>
      <c r="H90" s="16">
        <f>minifs(H63:H87, C63:C87, "0",C63:C87, "0")</f>
        <v>3000</v>
      </c>
      <c r="I90" s="16">
        <f>maxifs(H63:H87, C63:C87, "0",C63:C87, "0")</f>
        <v>3000</v>
      </c>
      <c r="J90" s="16">
        <f t="array" ref="J90">stdev(if($C$62:$C$87=0, $H$62:$H$87))</f>
        <v>0</v>
      </c>
    </row>
    <row r="92">
      <c r="B92" s="22" t="s">
        <v>27</v>
      </c>
      <c r="C92" s="22" t="s">
        <v>28</v>
      </c>
      <c r="D92" s="23" t="s">
        <v>13</v>
      </c>
      <c r="E92" s="23" t="s">
        <v>14</v>
      </c>
      <c r="F92" s="22" t="s">
        <v>29</v>
      </c>
      <c r="G92" s="22" t="s">
        <v>25</v>
      </c>
      <c r="H92" s="22" t="s">
        <v>16</v>
      </c>
      <c r="I92" s="22" t="s">
        <v>17</v>
      </c>
      <c r="J92" s="22" t="s">
        <v>18</v>
      </c>
      <c r="K92" s="22" t="s">
        <v>19</v>
      </c>
    </row>
    <row r="93">
      <c r="B93" s="24" t="s">
        <v>20</v>
      </c>
      <c r="C93" s="25">
        <f t="shared" ref="C93:E93" si="1">C89+C59+C29</f>
        <v>26</v>
      </c>
      <c r="D93" s="26">
        <f t="shared" si="1"/>
        <v>26</v>
      </c>
      <c r="E93" s="26">
        <f t="shared" si="1"/>
        <v>0</v>
      </c>
      <c r="F93" s="27">
        <f t="shared" ref="F93:F94" si="3">E93/C93*100</f>
        <v>0</v>
      </c>
      <c r="G93" s="27">
        <f t="shared" ref="G93:G94" si="4">sum(F89,F59,F29)/C93</f>
        <v>487.6153846</v>
      </c>
      <c r="H93" s="27">
        <f t="array" ref="H93">MEDIAN(IF(($C$63:$C$87=1), ($H$63:$H$87)),IF(($C$33:$C$57=1), ($H$33:$H$57)), IF(($C$3:$C$27=1), ($H$3:$H$27)))</f>
        <v>465</v>
      </c>
      <c r="I93" s="27">
        <f t="shared" ref="I93:I94" si="5">min(H89,H59,H29)</f>
        <v>355</v>
      </c>
      <c r="J93" s="27">
        <f t="shared" ref="J93:J94" si="6">max(I89,I59,I29)</f>
        <v>679</v>
      </c>
      <c r="K93" s="27">
        <f t="array" ref="K93">STDEV(IF(($C$63:$C$87=1), ($H$63:$H$87)),IF(($C$33:$C$57=1), ($H$33:$H$57)), IF(($C$3:$C$27=1), ($H$3:$H$27)))</f>
        <v>101.8214425</v>
      </c>
    </row>
    <row r="94">
      <c r="B94" s="24" t="s">
        <v>22</v>
      </c>
      <c r="C94" s="25">
        <f t="shared" ref="C94:E94" si="2">C90+C60+C30</f>
        <v>49</v>
      </c>
      <c r="D94" s="26">
        <f t="shared" si="2"/>
        <v>49</v>
      </c>
      <c r="E94" s="26">
        <f t="shared" si="2"/>
        <v>0</v>
      </c>
      <c r="F94" s="27">
        <f t="shared" si="3"/>
        <v>0</v>
      </c>
      <c r="G94" s="27">
        <f t="shared" si="4"/>
        <v>3000</v>
      </c>
      <c r="H94" s="27">
        <f t="array" ref="H94">MEDIAN(IF(($C$63:$C$87=0), ($H$63:$H$87)),IF(($C$33:$C$57=0), ($H$33:$H$57)), IF(($C$3:$C$27=0), ($H$3:$H$27)))</f>
        <v>3000</v>
      </c>
      <c r="I94" s="27">
        <f t="shared" si="5"/>
        <v>3000</v>
      </c>
      <c r="J94" s="27">
        <f t="shared" si="6"/>
        <v>3000</v>
      </c>
      <c r="K94" s="27">
        <f t="array" ref="K94">STDEV(IF(($C$63:$C$87=0), ($H$63:$H$87)),IF(($C$33:$C$57=0), ($H$33:$H$57)), IF(($C$3:$C$27=0), ($H$3:$H$27)))</f>
        <v>0</v>
      </c>
    </row>
    <row r="99">
      <c r="A99" s="1"/>
      <c r="B99" s="2" t="s">
        <v>30</v>
      </c>
      <c r="C99" s="3"/>
      <c r="D99" s="3"/>
      <c r="E99" s="3"/>
      <c r="F99" s="3"/>
      <c r="G99" s="3"/>
      <c r="H99" s="3"/>
      <c r="I99" s="3"/>
      <c r="J99" s="3"/>
      <c r="K99" s="3"/>
      <c r="L99" s="4"/>
    </row>
    <row r="100">
      <c r="B100" s="5" t="s">
        <v>1</v>
      </c>
      <c r="C100" s="6" t="s">
        <v>2</v>
      </c>
      <c r="D100" s="6" t="s">
        <v>3</v>
      </c>
      <c r="E100" s="5" t="s">
        <v>4</v>
      </c>
      <c r="F100" s="7" t="s">
        <v>5</v>
      </c>
      <c r="G100" s="5" t="s">
        <v>6</v>
      </c>
      <c r="H100" s="6" t="s">
        <v>7</v>
      </c>
      <c r="I100" s="5" t="s">
        <v>8</v>
      </c>
      <c r="J100" s="5" t="s">
        <v>9</v>
      </c>
      <c r="K100" s="5" t="s">
        <v>10</v>
      </c>
      <c r="L100" s="8" t="s">
        <v>11</v>
      </c>
    </row>
    <row r="101">
      <c r="B101" s="10">
        <v>1.0</v>
      </c>
      <c r="C101" s="10">
        <v>0.0</v>
      </c>
      <c r="D101" s="10">
        <v>1.0</v>
      </c>
      <c r="E101" s="10">
        <v>0.0</v>
      </c>
      <c r="F101" s="10">
        <v>0.0</v>
      </c>
      <c r="G101" s="10">
        <v>0.0</v>
      </c>
      <c r="H101" s="10">
        <v>3000.0</v>
      </c>
      <c r="I101" s="10">
        <v>1.0</v>
      </c>
      <c r="J101" s="10">
        <v>1.0</v>
      </c>
      <c r="K101" s="10">
        <v>1.0</v>
      </c>
      <c r="L101" s="10">
        <v>0.0</v>
      </c>
    </row>
    <row r="102">
      <c r="B102" s="12">
        <v>2.0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2">
        <v>3000.0</v>
      </c>
      <c r="I102" s="12">
        <v>2.0</v>
      </c>
      <c r="J102" s="12">
        <v>8.0</v>
      </c>
      <c r="K102" s="12">
        <v>8.0</v>
      </c>
      <c r="L102" s="12">
        <v>1.0</v>
      </c>
    </row>
    <row r="103">
      <c r="B103" s="12">
        <v>3.0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2">
        <v>3000.0</v>
      </c>
      <c r="I103" s="12">
        <v>3.0</v>
      </c>
      <c r="J103" s="12">
        <v>13.0</v>
      </c>
      <c r="K103" s="12">
        <v>13.0</v>
      </c>
      <c r="L103" s="12">
        <v>8.0</v>
      </c>
    </row>
    <row r="104">
      <c r="B104" s="12">
        <v>4.0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2">
        <v>3000.0</v>
      </c>
      <c r="I104" s="12">
        <v>2.0</v>
      </c>
      <c r="J104" s="12">
        <v>14.0</v>
      </c>
      <c r="K104" s="12">
        <v>14.0</v>
      </c>
      <c r="L104" s="12">
        <v>13.0</v>
      </c>
    </row>
    <row r="105">
      <c r="B105" s="12">
        <v>5.0</v>
      </c>
      <c r="C105" s="12">
        <v>1.0</v>
      </c>
      <c r="D105" s="12">
        <v>1.0</v>
      </c>
      <c r="E105" s="12">
        <v>1.0</v>
      </c>
      <c r="F105" s="12">
        <v>0.0</v>
      </c>
      <c r="G105" s="12">
        <v>0.0</v>
      </c>
      <c r="H105" s="12">
        <v>477.0</v>
      </c>
      <c r="I105" s="12">
        <v>1.0</v>
      </c>
      <c r="J105" s="12">
        <v>13.0</v>
      </c>
      <c r="K105" s="12">
        <v>13.0</v>
      </c>
      <c r="L105" s="12">
        <v>14.0</v>
      </c>
    </row>
    <row r="106">
      <c r="B106" s="12">
        <v>6.0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2">
        <v>3000.0</v>
      </c>
      <c r="I106" s="12">
        <v>3.0</v>
      </c>
      <c r="J106" s="12">
        <v>3.0</v>
      </c>
      <c r="K106" s="12">
        <v>3.0</v>
      </c>
      <c r="L106" s="12">
        <v>13.0</v>
      </c>
    </row>
    <row r="107">
      <c r="B107" s="12">
        <v>7.0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2">
        <v>3000.0</v>
      </c>
      <c r="I107" s="12">
        <v>2.0</v>
      </c>
      <c r="J107" s="12">
        <v>5.0</v>
      </c>
      <c r="K107" s="12">
        <v>5.0</v>
      </c>
      <c r="L107" s="12">
        <v>3.0</v>
      </c>
    </row>
    <row r="108">
      <c r="B108" s="12">
        <v>8.0</v>
      </c>
      <c r="C108" s="12">
        <v>1.0</v>
      </c>
      <c r="D108" s="12">
        <v>1.0</v>
      </c>
      <c r="E108" s="12">
        <v>1.0</v>
      </c>
      <c r="F108" s="12">
        <v>0.0</v>
      </c>
      <c r="G108" s="12">
        <v>0.0</v>
      </c>
      <c r="H108" s="12">
        <v>392.0</v>
      </c>
      <c r="I108" s="12">
        <v>1.0</v>
      </c>
      <c r="J108" s="12">
        <v>3.0</v>
      </c>
      <c r="K108" s="12">
        <v>3.0</v>
      </c>
      <c r="L108" s="12">
        <v>5.0</v>
      </c>
    </row>
    <row r="109">
      <c r="B109" s="12">
        <v>9.0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2">
        <v>3000.0</v>
      </c>
      <c r="I109" s="12">
        <v>3.0</v>
      </c>
      <c r="J109" s="12">
        <v>2.0</v>
      </c>
      <c r="K109" s="12">
        <v>2.0</v>
      </c>
      <c r="L109" s="12">
        <v>3.0</v>
      </c>
    </row>
    <row r="110">
      <c r="B110" s="12">
        <v>10.0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2">
        <v>3000.0</v>
      </c>
      <c r="I110" s="12">
        <v>2.0</v>
      </c>
      <c r="J110" s="12">
        <v>14.0</v>
      </c>
      <c r="K110" s="12">
        <v>14.0</v>
      </c>
      <c r="L110" s="12">
        <v>2.0</v>
      </c>
    </row>
    <row r="111">
      <c r="B111" s="12">
        <v>11.0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2">
        <v>3000.0</v>
      </c>
      <c r="I111" s="12">
        <v>3.0</v>
      </c>
      <c r="J111" s="12">
        <v>7.0</v>
      </c>
      <c r="K111" s="12">
        <v>7.0</v>
      </c>
      <c r="L111" s="12">
        <v>14.0</v>
      </c>
    </row>
    <row r="112">
      <c r="B112" s="12">
        <v>12.0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2">
        <v>3000.0</v>
      </c>
      <c r="I112" s="12">
        <v>3.0</v>
      </c>
      <c r="J112" s="12">
        <v>5.0</v>
      </c>
      <c r="K112" s="12">
        <v>5.0</v>
      </c>
      <c r="L112" s="12">
        <v>7.0</v>
      </c>
    </row>
    <row r="113">
      <c r="B113" s="12">
        <v>13.0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2">
        <v>3000.0</v>
      </c>
      <c r="I113" s="12">
        <v>3.0</v>
      </c>
      <c r="J113" s="12">
        <v>14.0</v>
      </c>
      <c r="K113" s="12">
        <v>14.0</v>
      </c>
      <c r="L113" s="12">
        <v>5.0</v>
      </c>
    </row>
    <row r="114">
      <c r="B114" s="12">
        <v>14.0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2">
        <v>3000.0</v>
      </c>
      <c r="I114" s="12">
        <v>2.0</v>
      </c>
      <c r="J114" s="12">
        <v>2.0</v>
      </c>
      <c r="K114" s="12">
        <v>2.0</v>
      </c>
      <c r="L114" s="12">
        <v>14.0</v>
      </c>
    </row>
    <row r="115">
      <c r="B115" s="12">
        <v>15.0</v>
      </c>
      <c r="C115" s="12">
        <v>1.0</v>
      </c>
      <c r="D115" s="12">
        <v>1.0</v>
      </c>
      <c r="E115" s="12">
        <v>1.0</v>
      </c>
      <c r="F115" s="12">
        <v>0.0</v>
      </c>
      <c r="G115" s="12">
        <v>0.0</v>
      </c>
      <c r="H115" s="12">
        <v>572.0</v>
      </c>
      <c r="I115" s="12">
        <v>1.0</v>
      </c>
      <c r="J115" s="12">
        <v>14.0</v>
      </c>
      <c r="K115" s="12">
        <v>14.0</v>
      </c>
      <c r="L115" s="12">
        <v>2.0</v>
      </c>
    </row>
    <row r="116">
      <c r="B116" s="12">
        <v>16.0</v>
      </c>
      <c r="C116" s="12">
        <v>1.0</v>
      </c>
      <c r="D116" s="12">
        <v>1.0</v>
      </c>
      <c r="E116" s="12">
        <v>1.0</v>
      </c>
      <c r="F116" s="12">
        <v>0.0</v>
      </c>
      <c r="G116" s="12">
        <v>0.0</v>
      </c>
      <c r="H116" s="12">
        <v>1390.0</v>
      </c>
      <c r="I116" s="12">
        <v>1.0</v>
      </c>
      <c r="J116" s="12">
        <v>2.0</v>
      </c>
      <c r="K116" s="12">
        <v>2.0</v>
      </c>
      <c r="L116" s="12">
        <v>14.0</v>
      </c>
    </row>
    <row r="117">
      <c r="B117" s="12">
        <v>17.0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2">
        <v>3000.0</v>
      </c>
      <c r="I117" s="12">
        <v>3.0</v>
      </c>
      <c r="J117" s="12">
        <v>6.0</v>
      </c>
      <c r="K117" s="12">
        <v>6.0</v>
      </c>
      <c r="L117" s="12">
        <v>2.0</v>
      </c>
    </row>
    <row r="118">
      <c r="B118" s="12">
        <v>18.0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2">
        <v>3000.0</v>
      </c>
      <c r="I118" s="12">
        <v>2.0</v>
      </c>
      <c r="J118" s="12">
        <v>4.0</v>
      </c>
      <c r="K118" s="12">
        <v>4.0</v>
      </c>
      <c r="L118" s="12">
        <v>6.0</v>
      </c>
    </row>
    <row r="119">
      <c r="B119" s="12">
        <v>19.0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2">
        <v>3000.0</v>
      </c>
      <c r="I119" s="12">
        <v>3.0</v>
      </c>
      <c r="J119" s="12">
        <v>5.0</v>
      </c>
      <c r="K119" s="12">
        <v>5.0</v>
      </c>
      <c r="L119" s="12">
        <v>4.0</v>
      </c>
    </row>
    <row r="120">
      <c r="B120" s="12">
        <v>20.0</v>
      </c>
      <c r="C120" s="12">
        <v>1.0</v>
      </c>
      <c r="D120" s="12">
        <v>1.0</v>
      </c>
      <c r="E120" s="12">
        <v>1.0</v>
      </c>
      <c r="F120" s="12">
        <v>0.0</v>
      </c>
      <c r="G120" s="12">
        <v>0.0</v>
      </c>
      <c r="H120" s="12">
        <v>389.0</v>
      </c>
      <c r="I120" s="12">
        <v>1.0</v>
      </c>
      <c r="J120" s="12">
        <v>4.0</v>
      </c>
      <c r="K120" s="12">
        <v>4.0</v>
      </c>
      <c r="L120" s="12">
        <v>5.0</v>
      </c>
    </row>
    <row r="121">
      <c r="B121" s="12">
        <v>21.0</v>
      </c>
      <c r="C121" s="12">
        <v>1.0</v>
      </c>
      <c r="D121" s="12">
        <v>1.0</v>
      </c>
      <c r="E121" s="12">
        <v>1.0</v>
      </c>
      <c r="F121" s="12">
        <v>0.0</v>
      </c>
      <c r="G121" s="12">
        <v>0.0</v>
      </c>
      <c r="H121" s="12">
        <v>835.0</v>
      </c>
      <c r="I121" s="12">
        <v>1.0</v>
      </c>
      <c r="J121" s="12">
        <v>5.0</v>
      </c>
      <c r="K121" s="12">
        <v>5.0</v>
      </c>
      <c r="L121" s="12">
        <v>4.0</v>
      </c>
    </row>
    <row r="122">
      <c r="B122" s="12">
        <v>22.0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2">
        <v>3000.0</v>
      </c>
      <c r="I122" s="12">
        <v>3.0</v>
      </c>
      <c r="J122" s="12">
        <v>7.0</v>
      </c>
      <c r="K122" s="12">
        <v>7.0</v>
      </c>
      <c r="L122" s="12">
        <v>5.0</v>
      </c>
    </row>
    <row r="123">
      <c r="B123" s="12">
        <v>23.0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2">
        <v>3000.0</v>
      </c>
      <c r="I123" s="12">
        <v>3.0</v>
      </c>
      <c r="J123" s="12">
        <v>1.0</v>
      </c>
      <c r="K123" s="12">
        <v>1.0</v>
      </c>
      <c r="L123" s="12">
        <v>7.0</v>
      </c>
    </row>
    <row r="124">
      <c r="B124" s="12">
        <v>24.0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2">
        <v>3000.0</v>
      </c>
      <c r="I124" s="12">
        <v>3.0</v>
      </c>
      <c r="J124" s="12">
        <v>14.0</v>
      </c>
      <c r="K124" s="12">
        <v>14.0</v>
      </c>
      <c r="L124" s="12">
        <v>1.0</v>
      </c>
    </row>
    <row r="125">
      <c r="B125" s="14">
        <v>25.0</v>
      </c>
      <c r="C125" s="14">
        <v>0.0</v>
      </c>
      <c r="D125" s="14">
        <v>1.0</v>
      </c>
      <c r="E125" s="14">
        <v>0.0</v>
      </c>
      <c r="F125" s="14">
        <v>0.0</v>
      </c>
      <c r="G125" s="14">
        <v>0.0</v>
      </c>
      <c r="H125" s="14">
        <v>3000.0</v>
      </c>
      <c r="I125" s="14">
        <v>2.0</v>
      </c>
      <c r="J125" s="14">
        <v>2.0</v>
      </c>
      <c r="K125" s="14">
        <v>2.0</v>
      </c>
      <c r="L125" s="14">
        <v>14.0</v>
      </c>
    </row>
    <row r="126">
      <c r="C126" s="11" t="s">
        <v>12</v>
      </c>
      <c r="D126" s="11" t="s">
        <v>13</v>
      </c>
      <c r="E126" s="11" t="s">
        <v>14</v>
      </c>
      <c r="F126" s="11" t="s">
        <v>15</v>
      </c>
      <c r="G126" s="11" t="s">
        <v>16</v>
      </c>
      <c r="H126" s="11" t="s">
        <v>17</v>
      </c>
      <c r="I126" s="11" t="s">
        <v>18</v>
      </c>
      <c r="J126" s="11" t="s">
        <v>19</v>
      </c>
    </row>
    <row r="127">
      <c r="B127" s="11" t="s">
        <v>20</v>
      </c>
      <c r="C127" s="11">
        <f>COUNTIF(C101:C125, "1")</f>
        <v>6</v>
      </c>
      <c r="D127" s="11">
        <f>COUNTIFS(C101:C125, "1", D101:D125, "1")</f>
        <v>6</v>
      </c>
      <c r="E127" s="11">
        <f>COUNTIFS(C101:C125, "1", D101:D125, "0")</f>
        <v>0</v>
      </c>
      <c r="F127" s="16">
        <f>sumif(C101:C125, "1", H101:H125 )</f>
        <v>4055</v>
      </c>
      <c r="G127" s="16">
        <f t="array" ref="G127">MEDIAN(IF(($C$3:$C$27=1), ($H$3:$H$27)))</f>
        <v>600</v>
      </c>
      <c r="H127" s="16">
        <f>minifs(H101:H125, C101:C125, "1",C101:C125, "1")</f>
        <v>389</v>
      </c>
      <c r="I127" s="17">
        <f>maxifs(H101:H125, C101:C125, "1",C101:C125, "1")</f>
        <v>1390</v>
      </c>
      <c r="J127" s="16">
        <f t="array" ref="J127">stdev(if($C$101:$C$125=1, $H$101:$H$125))</f>
        <v>386.91571</v>
      </c>
    </row>
    <row r="128">
      <c r="B128" s="11" t="s">
        <v>22</v>
      </c>
      <c r="C128" s="11">
        <f>COUNTIF(C101:C125, "0")</f>
        <v>19</v>
      </c>
      <c r="D128" s="11">
        <f>COUNTIFS(C101:C125, "0", D101:D125, "1")</f>
        <v>19</v>
      </c>
      <c r="E128" s="11">
        <f>COUNTIFS(C101:C125, "0", D101:D125, "0")</f>
        <v>0</v>
      </c>
      <c r="F128" s="16">
        <f>sumif(C101:C125, "0", H101:H125 )</f>
        <v>57000</v>
      </c>
      <c r="G128" s="16">
        <f t="array" ref="G128">MEDIAN(IF(($C$3:$C$27=0), ($H$3:$H$27)))</f>
        <v>3000</v>
      </c>
      <c r="H128" s="16">
        <f>minifs(H101:H125, C101:C125, "0",C101:C125, "0")</f>
        <v>3000</v>
      </c>
      <c r="I128" s="16">
        <f>maxifs(H101:H125, C101:C125, "0",C101:C125, "0")</f>
        <v>3000</v>
      </c>
      <c r="J128" s="16">
        <f t="array" ref="J128">stdev(if($C$101:$C$125=0, $H$101:$H$125))</f>
        <v>0</v>
      </c>
    </row>
    <row r="129">
      <c r="B129" s="18" t="s">
        <v>24</v>
      </c>
      <c r="C129" s="3"/>
      <c r="D129" s="3"/>
      <c r="E129" s="3"/>
      <c r="F129" s="3"/>
      <c r="G129" s="3"/>
      <c r="H129" s="3"/>
      <c r="I129" s="3"/>
      <c r="J129" s="3"/>
      <c r="K129" s="3"/>
      <c r="L129" s="4"/>
    </row>
    <row r="130">
      <c r="B130" s="5" t="s">
        <v>1</v>
      </c>
      <c r="C130" s="6" t="s">
        <v>2</v>
      </c>
      <c r="D130" s="6" t="s">
        <v>3</v>
      </c>
      <c r="E130" s="5" t="s">
        <v>4</v>
      </c>
      <c r="F130" s="5" t="s">
        <v>5</v>
      </c>
      <c r="G130" s="5" t="s">
        <v>6</v>
      </c>
      <c r="H130" s="6" t="s">
        <v>7</v>
      </c>
      <c r="I130" s="5" t="s">
        <v>8</v>
      </c>
      <c r="J130" s="5" t="s">
        <v>9</v>
      </c>
      <c r="K130" s="5" t="s">
        <v>10</v>
      </c>
      <c r="L130" s="8" t="s">
        <v>11</v>
      </c>
    </row>
    <row r="131">
      <c r="B131" s="10">
        <v>1.0</v>
      </c>
      <c r="C131" s="10">
        <v>0.0</v>
      </c>
      <c r="D131" s="10">
        <v>1.0</v>
      </c>
      <c r="E131" s="10">
        <v>0.0</v>
      </c>
      <c r="F131" s="10">
        <v>0.0</v>
      </c>
      <c r="G131" s="10">
        <v>0.0</v>
      </c>
      <c r="H131" s="10">
        <v>3000.0</v>
      </c>
      <c r="I131" s="10">
        <v>3.0</v>
      </c>
      <c r="J131" s="10">
        <v>6.0</v>
      </c>
      <c r="K131" s="10">
        <v>6.0</v>
      </c>
      <c r="L131" s="10">
        <v>2.0</v>
      </c>
    </row>
    <row r="132">
      <c r="B132" s="12">
        <v>2.0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2">
        <v>3000.0</v>
      </c>
      <c r="I132" s="12">
        <v>1.0</v>
      </c>
      <c r="J132" s="12">
        <v>3.0</v>
      </c>
      <c r="K132" s="12">
        <v>3.0</v>
      </c>
      <c r="L132" s="12">
        <v>6.0</v>
      </c>
    </row>
    <row r="133">
      <c r="B133" s="12">
        <v>3.0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2">
        <v>3000.0</v>
      </c>
      <c r="I133" s="12">
        <v>3.0</v>
      </c>
      <c r="J133" s="12">
        <v>3.0</v>
      </c>
      <c r="K133" s="12">
        <v>3.0</v>
      </c>
      <c r="L133" s="12">
        <v>3.0</v>
      </c>
    </row>
    <row r="134">
      <c r="B134" s="12">
        <v>4.0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2">
        <v>3000.0</v>
      </c>
      <c r="I134" s="12">
        <v>3.0</v>
      </c>
      <c r="J134" s="12">
        <v>6.0</v>
      </c>
      <c r="K134" s="12">
        <v>6.0</v>
      </c>
      <c r="L134" s="12">
        <v>3.0</v>
      </c>
    </row>
    <row r="135">
      <c r="B135" s="12">
        <v>5.0</v>
      </c>
      <c r="C135" s="12">
        <v>1.0</v>
      </c>
      <c r="D135" s="12">
        <v>1.0</v>
      </c>
      <c r="E135" s="12">
        <v>1.0</v>
      </c>
      <c r="F135" s="12">
        <v>0.0</v>
      </c>
      <c r="G135" s="12">
        <v>0.0</v>
      </c>
      <c r="H135" s="12">
        <v>431.0</v>
      </c>
      <c r="I135" s="12">
        <v>1.0</v>
      </c>
      <c r="J135" s="12">
        <v>3.0</v>
      </c>
      <c r="K135" s="12">
        <v>3.0</v>
      </c>
      <c r="L135" s="12">
        <v>6.0</v>
      </c>
    </row>
    <row r="136">
      <c r="B136" s="12">
        <v>6.0</v>
      </c>
      <c r="C136" s="12">
        <v>1.0</v>
      </c>
      <c r="D136" s="12">
        <v>1.0</v>
      </c>
      <c r="E136" s="12">
        <v>1.0</v>
      </c>
      <c r="F136" s="12">
        <v>0.0</v>
      </c>
      <c r="G136" s="12">
        <v>0.0</v>
      </c>
      <c r="H136" s="12">
        <v>573.0</v>
      </c>
      <c r="I136" s="12">
        <v>1.0</v>
      </c>
      <c r="J136" s="12">
        <v>6.0</v>
      </c>
      <c r="K136" s="12">
        <v>6.0</v>
      </c>
      <c r="L136" s="12">
        <v>3.0</v>
      </c>
    </row>
    <row r="137">
      <c r="B137" s="12">
        <v>7.0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2">
        <v>3000.0</v>
      </c>
      <c r="I137" s="12">
        <v>2.0</v>
      </c>
      <c r="J137" s="12">
        <v>4.0</v>
      </c>
      <c r="K137" s="12">
        <v>4.0</v>
      </c>
      <c r="L137" s="12">
        <v>6.0</v>
      </c>
    </row>
    <row r="138">
      <c r="B138" s="12">
        <v>8.0</v>
      </c>
      <c r="C138" s="12">
        <v>1.0</v>
      </c>
      <c r="D138" s="12">
        <v>1.0</v>
      </c>
      <c r="E138" s="12">
        <v>1.0</v>
      </c>
      <c r="F138" s="12">
        <v>0.0</v>
      </c>
      <c r="G138" s="12">
        <v>0.0</v>
      </c>
      <c r="H138" s="12">
        <v>356.0</v>
      </c>
      <c r="I138" s="12">
        <v>1.0</v>
      </c>
      <c r="J138" s="12">
        <v>6.0</v>
      </c>
      <c r="K138" s="12">
        <v>6.0</v>
      </c>
      <c r="L138" s="12">
        <v>4.0</v>
      </c>
    </row>
    <row r="139">
      <c r="B139" s="12">
        <v>9.0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2">
        <v>3000.0</v>
      </c>
      <c r="I139" s="12">
        <v>3.0</v>
      </c>
      <c r="J139" s="12">
        <v>9.0</v>
      </c>
      <c r="K139" s="12">
        <v>9.0</v>
      </c>
      <c r="L139" s="12">
        <v>6.0</v>
      </c>
    </row>
    <row r="140">
      <c r="B140" s="12">
        <v>10.0</v>
      </c>
      <c r="C140" s="12">
        <v>0.0</v>
      </c>
      <c r="D140" s="12">
        <v>1.0</v>
      </c>
      <c r="E140" s="12">
        <v>0.0</v>
      </c>
      <c r="F140" s="12">
        <v>0.0</v>
      </c>
      <c r="G140" s="12">
        <v>0.0</v>
      </c>
      <c r="H140" s="12">
        <v>3000.0</v>
      </c>
      <c r="I140" s="12">
        <v>3.0</v>
      </c>
      <c r="J140" s="12">
        <v>7.0</v>
      </c>
      <c r="K140" s="12">
        <v>7.0</v>
      </c>
      <c r="L140" s="12">
        <v>9.0</v>
      </c>
    </row>
    <row r="141">
      <c r="B141" s="12">
        <v>11.0</v>
      </c>
      <c r="C141" s="12">
        <v>1.0</v>
      </c>
      <c r="D141" s="12">
        <v>1.0</v>
      </c>
      <c r="E141" s="12">
        <v>1.0</v>
      </c>
      <c r="F141" s="12">
        <v>0.0</v>
      </c>
      <c r="G141" s="12">
        <v>0.0</v>
      </c>
      <c r="H141" s="12">
        <v>407.0</v>
      </c>
      <c r="I141" s="12">
        <v>1.0</v>
      </c>
      <c r="J141" s="12">
        <v>9.0</v>
      </c>
      <c r="K141" s="12">
        <v>9.0</v>
      </c>
      <c r="L141" s="12">
        <v>7.0</v>
      </c>
    </row>
    <row r="142">
      <c r="B142" s="12">
        <v>12.0</v>
      </c>
      <c r="C142" s="12">
        <v>1.0</v>
      </c>
      <c r="D142" s="12">
        <v>1.0</v>
      </c>
      <c r="E142" s="12">
        <v>1.0</v>
      </c>
      <c r="F142" s="12">
        <v>0.0</v>
      </c>
      <c r="G142" s="12">
        <v>0.0</v>
      </c>
      <c r="H142" s="12">
        <v>643.0</v>
      </c>
      <c r="I142" s="12">
        <v>1.0</v>
      </c>
      <c r="J142" s="12">
        <v>7.0</v>
      </c>
      <c r="K142" s="12">
        <v>7.0</v>
      </c>
      <c r="L142" s="12">
        <v>9.0</v>
      </c>
    </row>
    <row r="143">
      <c r="B143" s="12">
        <v>13.0</v>
      </c>
      <c r="C143" s="12">
        <v>0.0</v>
      </c>
      <c r="D143" s="12">
        <v>1.0</v>
      </c>
      <c r="E143" s="12">
        <v>0.0</v>
      </c>
      <c r="F143" s="12">
        <v>0.0</v>
      </c>
      <c r="G143" s="12">
        <v>0.0</v>
      </c>
      <c r="H143" s="12">
        <v>3000.0</v>
      </c>
      <c r="I143" s="12">
        <v>3.0</v>
      </c>
      <c r="J143" s="12">
        <v>6.0</v>
      </c>
      <c r="K143" s="12">
        <v>6.0</v>
      </c>
      <c r="L143" s="12">
        <v>7.0</v>
      </c>
    </row>
    <row r="144">
      <c r="B144" s="12">
        <v>14.0</v>
      </c>
      <c r="C144" s="12">
        <v>0.0</v>
      </c>
      <c r="D144" s="12">
        <v>1.0</v>
      </c>
      <c r="E144" s="12">
        <v>0.0</v>
      </c>
      <c r="F144" s="12">
        <v>0.0</v>
      </c>
      <c r="G144" s="12">
        <v>0.0</v>
      </c>
      <c r="H144" s="12">
        <v>3000.0</v>
      </c>
      <c r="I144" s="12">
        <v>3.0</v>
      </c>
      <c r="J144" s="12">
        <v>9.0</v>
      </c>
      <c r="K144" s="12">
        <v>9.0</v>
      </c>
      <c r="L144" s="12">
        <v>6.0</v>
      </c>
    </row>
    <row r="145">
      <c r="B145" s="12">
        <v>15.0</v>
      </c>
      <c r="C145" s="12">
        <v>1.0</v>
      </c>
      <c r="D145" s="12">
        <v>1.0</v>
      </c>
      <c r="E145" s="12">
        <v>1.0</v>
      </c>
      <c r="F145" s="12">
        <v>0.0</v>
      </c>
      <c r="G145" s="12">
        <v>0.0</v>
      </c>
      <c r="H145" s="12">
        <v>439.0</v>
      </c>
      <c r="I145" s="12">
        <v>1.0</v>
      </c>
      <c r="J145" s="12">
        <v>6.0</v>
      </c>
      <c r="K145" s="12">
        <v>6.0</v>
      </c>
      <c r="L145" s="12">
        <v>9.0</v>
      </c>
    </row>
    <row r="146">
      <c r="B146" s="12">
        <v>16.0</v>
      </c>
      <c r="C146" s="12">
        <v>0.0</v>
      </c>
      <c r="D146" s="12">
        <v>1.0</v>
      </c>
      <c r="E146" s="12">
        <v>0.0</v>
      </c>
      <c r="F146" s="12">
        <v>0.0</v>
      </c>
      <c r="G146" s="12">
        <v>0.0</v>
      </c>
      <c r="H146" s="12">
        <v>3000.0</v>
      </c>
      <c r="I146" s="12">
        <v>2.0</v>
      </c>
      <c r="J146" s="12">
        <v>15.0</v>
      </c>
      <c r="K146" s="12">
        <v>15.0</v>
      </c>
      <c r="L146" s="12">
        <v>6.0</v>
      </c>
    </row>
    <row r="147">
      <c r="B147" s="12">
        <v>17.0</v>
      </c>
      <c r="C147" s="12">
        <v>1.0</v>
      </c>
      <c r="D147" s="12">
        <v>1.0</v>
      </c>
      <c r="E147" s="12">
        <v>1.0</v>
      </c>
      <c r="F147" s="12">
        <v>0.0</v>
      </c>
      <c r="G147" s="12">
        <v>0.0</v>
      </c>
      <c r="H147" s="12">
        <v>466.0</v>
      </c>
      <c r="I147" s="12">
        <v>1.0</v>
      </c>
      <c r="J147" s="12">
        <v>6.0</v>
      </c>
      <c r="K147" s="12">
        <v>6.0</v>
      </c>
      <c r="L147" s="12">
        <v>15.0</v>
      </c>
    </row>
    <row r="148">
      <c r="B148" s="12">
        <v>18.0</v>
      </c>
      <c r="C148" s="12">
        <v>1.0</v>
      </c>
      <c r="D148" s="12">
        <v>1.0</v>
      </c>
      <c r="E148" s="12">
        <v>1.0</v>
      </c>
      <c r="F148" s="12">
        <v>0.0</v>
      </c>
      <c r="G148" s="12">
        <v>0.0</v>
      </c>
      <c r="H148" s="12">
        <v>512.0</v>
      </c>
      <c r="I148" s="12">
        <v>1.0</v>
      </c>
      <c r="J148" s="12">
        <v>15.0</v>
      </c>
      <c r="K148" s="12">
        <v>15.0</v>
      </c>
      <c r="L148" s="12">
        <v>6.0</v>
      </c>
    </row>
    <row r="149">
      <c r="B149" s="12">
        <v>19.0</v>
      </c>
      <c r="C149" s="12">
        <v>0.0</v>
      </c>
      <c r="D149" s="12">
        <v>1.0</v>
      </c>
      <c r="E149" s="12">
        <v>0.0</v>
      </c>
      <c r="F149" s="12">
        <v>0.0</v>
      </c>
      <c r="G149" s="12">
        <v>0.0</v>
      </c>
      <c r="H149" s="12">
        <v>3000.0</v>
      </c>
      <c r="I149" s="12">
        <v>3.0</v>
      </c>
      <c r="J149" s="12">
        <v>2.0</v>
      </c>
      <c r="K149" s="12">
        <v>2.0</v>
      </c>
      <c r="L149" s="12">
        <v>15.0</v>
      </c>
    </row>
    <row r="150">
      <c r="B150" s="12">
        <v>20.0</v>
      </c>
      <c r="C150" s="12">
        <v>0.0</v>
      </c>
      <c r="D150" s="12">
        <v>1.0</v>
      </c>
      <c r="E150" s="12">
        <v>0.0</v>
      </c>
      <c r="F150" s="12">
        <v>0.0</v>
      </c>
      <c r="G150" s="12">
        <v>0.0</v>
      </c>
      <c r="H150" s="12">
        <v>3000.0</v>
      </c>
      <c r="I150" s="12">
        <v>3.0</v>
      </c>
      <c r="J150" s="12">
        <v>8.0</v>
      </c>
      <c r="K150" s="12">
        <v>8.0</v>
      </c>
      <c r="L150" s="12">
        <v>2.0</v>
      </c>
    </row>
    <row r="151">
      <c r="B151" s="12">
        <v>21.0</v>
      </c>
      <c r="C151" s="12">
        <v>1.0</v>
      </c>
      <c r="D151" s="12">
        <v>1.0</v>
      </c>
      <c r="E151" s="12">
        <v>1.0</v>
      </c>
      <c r="F151" s="12">
        <v>0.0</v>
      </c>
      <c r="G151" s="12">
        <v>0.0</v>
      </c>
      <c r="H151" s="12">
        <v>516.0</v>
      </c>
      <c r="I151" s="12">
        <v>1.0</v>
      </c>
      <c r="J151" s="12">
        <v>2.0</v>
      </c>
      <c r="K151" s="12">
        <v>2.0</v>
      </c>
      <c r="L151" s="12">
        <v>8.0</v>
      </c>
    </row>
    <row r="152">
      <c r="B152" s="12">
        <v>22.0</v>
      </c>
      <c r="C152" s="12">
        <v>1.0</v>
      </c>
      <c r="D152" s="12">
        <v>1.0</v>
      </c>
      <c r="E152" s="12">
        <v>1.0</v>
      </c>
      <c r="F152" s="12">
        <v>0.0</v>
      </c>
      <c r="G152" s="12">
        <v>0.0</v>
      </c>
      <c r="H152" s="12">
        <v>612.0</v>
      </c>
      <c r="I152" s="12">
        <v>1.0</v>
      </c>
      <c r="J152" s="12">
        <v>8.0</v>
      </c>
      <c r="K152" s="12">
        <v>8.0</v>
      </c>
      <c r="L152" s="12">
        <v>2.0</v>
      </c>
    </row>
    <row r="153">
      <c r="B153" s="12">
        <v>23.0</v>
      </c>
      <c r="C153" s="12">
        <v>1.0</v>
      </c>
      <c r="D153" s="12">
        <v>1.0</v>
      </c>
      <c r="E153" s="12">
        <v>1.0</v>
      </c>
      <c r="F153" s="12">
        <v>0.0</v>
      </c>
      <c r="G153" s="12">
        <v>0.0</v>
      </c>
      <c r="H153" s="12">
        <v>568.0</v>
      </c>
      <c r="I153" s="12">
        <v>1.0</v>
      </c>
      <c r="J153" s="12">
        <v>2.0</v>
      </c>
      <c r="K153" s="12">
        <v>2.0</v>
      </c>
      <c r="L153" s="12">
        <v>8.0</v>
      </c>
    </row>
    <row r="154">
      <c r="B154" s="12">
        <v>24.0</v>
      </c>
      <c r="C154" s="12">
        <v>1.0</v>
      </c>
      <c r="D154" s="12">
        <v>1.0</v>
      </c>
      <c r="E154" s="12">
        <v>1.0</v>
      </c>
      <c r="F154" s="12">
        <v>0.0</v>
      </c>
      <c r="G154" s="12">
        <v>0.0</v>
      </c>
      <c r="H154" s="12">
        <v>743.0</v>
      </c>
      <c r="I154" s="12">
        <v>1.0</v>
      </c>
      <c r="J154" s="12">
        <v>8.0</v>
      </c>
      <c r="K154" s="12">
        <v>8.0</v>
      </c>
      <c r="L154" s="12">
        <v>2.0</v>
      </c>
    </row>
    <row r="155">
      <c r="B155" s="14">
        <v>25.0</v>
      </c>
      <c r="C155" s="14">
        <v>0.0</v>
      </c>
      <c r="D155" s="14">
        <v>1.0</v>
      </c>
      <c r="E155" s="14">
        <v>0.0</v>
      </c>
      <c r="F155" s="14">
        <v>0.0</v>
      </c>
      <c r="G155" s="14">
        <v>0.0</v>
      </c>
      <c r="H155" s="14">
        <v>3000.0</v>
      </c>
      <c r="I155" s="14">
        <v>3.0</v>
      </c>
      <c r="J155" s="14">
        <v>10.0</v>
      </c>
      <c r="K155" s="14">
        <v>10.0</v>
      </c>
      <c r="L155" s="14">
        <v>8.0</v>
      </c>
    </row>
    <row r="156">
      <c r="C156" s="11" t="s">
        <v>12</v>
      </c>
      <c r="D156" s="11" t="s">
        <v>13</v>
      </c>
      <c r="E156" s="11" t="s">
        <v>14</v>
      </c>
      <c r="F156" s="11" t="s">
        <v>25</v>
      </c>
      <c r="G156" s="11" t="s">
        <v>16</v>
      </c>
      <c r="H156" s="11" t="s">
        <v>17</v>
      </c>
      <c r="I156" s="11" t="s">
        <v>18</v>
      </c>
      <c r="J156" s="11" t="s">
        <v>19</v>
      </c>
    </row>
    <row r="157">
      <c r="B157" s="11" t="s">
        <v>20</v>
      </c>
      <c r="C157" s="11">
        <f>COUNTIF(C131:C155, "1")</f>
        <v>12</v>
      </c>
      <c r="D157" s="11">
        <f>COUNTIFS(C131:C155, "1", D131:D155, "1")</f>
        <v>12</v>
      </c>
      <c r="E157" s="11">
        <f>COUNTIFS(C131:C155, "1", D131:D155, "0")</f>
        <v>0</v>
      </c>
      <c r="F157" s="16">
        <f>sumif(C131:C155, "1", H131:H155 )</f>
        <v>6266</v>
      </c>
      <c r="G157" s="16">
        <f t="array" ref="G157">MEDIAN(IF(($C$33:$C$57=1), ($H$33:$H$57)))</f>
        <v>440</v>
      </c>
      <c r="H157" s="16">
        <f>minifs(H131:H155, C131:C155, "1",C131:C155, "1")</f>
        <v>356</v>
      </c>
      <c r="I157" s="17">
        <f>maxifs(H131:H155, C131:C155, "1",C131:C155, "1")</f>
        <v>743</v>
      </c>
      <c r="J157" s="16">
        <f t="array" ref="J157">stdev(if($C$130:$C$155=1, $H$130:$H$155))</f>
        <v>110.9961779</v>
      </c>
    </row>
    <row r="158">
      <c r="B158" s="11" t="s">
        <v>22</v>
      </c>
      <c r="C158" s="20">
        <f>COUNTIF(C131:C155, "0")</f>
        <v>13</v>
      </c>
      <c r="D158" s="11">
        <f>COUNTIFS(C131:C155, "0", D131:D155, "1")</f>
        <v>13</v>
      </c>
      <c r="E158" s="11">
        <f>COUNTIFS(C131:C155, "0", D131:D155, "0")</f>
        <v>0</v>
      </c>
      <c r="F158" s="16">
        <f>sumif(C131:C155, "0", H131:H155 )</f>
        <v>39000</v>
      </c>
      <c r="G158" s="16">
        <f t="array" ref="G158">MEDIAN(IF(($C$3:$C$27=0), ($H$3:$H$27)))</f>
        <v>3000</v>
      </c>
      <c r="H158" s="16">
        <f>minifs(H131:H155, C131:C155, "0",C131:C155, "0")</f>
        <v>3000</v>
      </c>
      <c r="I158" s="16">
        <f>maxifs(H131:H155, C131:C155, "0",C131:C155, "0")</f>
        <v>3000</v>
      </c>
      <c r="J158" s="16">
        <f t="array" ref="J158">stdev(if($C$130:$C$155=0, $H$130:$H$155))</f>
        <v>0</v>
      </c>
    </row>
    <row r="159">
      <c r="B159" s="18" t="s">
        <v>31</v>
      </c>
      <c r="C159" s="3"/>
      <c r="D159" s="3"/>
      <c r="E159" s="3"/>
      <c r="F159" s="3"/>
      <c r="G159" s="3"/>
      <c r="H159" s="3"/>
      <c r="I159" s="3"/>
      <c r="J159" s="3"/>
      <c r="K159" s="3"/>
      <c r="L159" s="4"/>
    </row>
    <row r="160">
      <c r="B160" s="5" t="s">
        <v>1</v>
      </c>
      <c r="C160" s="6" t="s">
        <v>2</v>
      </c>
      <c r="D160" s="6" t="s">
        <v>3</v>
      </c>
      <c r="E160" s="7" t="s">
        <v>4</v>
      </c>
      <c r="F160" s="7" t="s">
        <v>5</v>
      </c>
      <c r="G160" s="7" t="s">
        <v>6</v>
      </c>
      <c r="H160" s="6" t="s">
        <v>7</v>
      </c>
      <c r="I160" s="5" t="s">
        <v>8</v>
      </c>
      <c r="J160" s="5" t="s">
        <v>9</v>
      </c>
      <c r="K160" s="5" t="s">
        <v>10</v>
      </c>
      <c r="L160" s="8" t="s">
        <v>11</v>
      </c>
    </row>
    <row r="161">
      <c r="B161" s="10">
        <v>1.0</v>
      </c>
      <c r="C161" s="10">
        <v>0.0</v>
      </c>
      <c r="D161" s="10">
        <v>1.0</v>
      </c>
      <c r="E161" s="10">
        <v>0.0</v>
      </c>
      <c r="F161" s="10">
        <v>0.0</v>
      </c>
      <c r="G161" s="10">
        <v>0.0</v>
      </c>
      <c r="H161" s="10">
        <v>3000.0</v>
      </c>
      <c r="I161" s="10">
        <v>1.0</v>
      </c>
      <c r="J161" s="10">
        <v>3.0</v>
      </c>
      <c r="K161" s="10">
        <v>3.0</v>
      </c>
      <c r="L161" s="10">
        <v>10.0</v>
      </c>
    </row>
    <row r="162">
      <c r="B162" s="12">
        <v>2.0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2">
        <v>3000.0</v>
      </c>
      <c r="I162" s="12">
        <v>1.0</v>
      </c>
      <c r="J162" s="12">
        <v>13.0</v>
      </c>
      <c r="K162" s="12">
        <v>13.0</v>
      </c>
      <c r="L162" s="12">
        <v>3.0</v>
      </c>
    </row>
    <row r="163">
      <c r="B163" s="12">
        <v>3.0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2">
        <v>3000.0</v>
      </c>
      <c r="I163" s="12">
        <v>2.0</v>
      </c>
      <c r="J163" s="12">
        <v>15.0</v>
      </c>
      <c r="K163" s="12">
        <v>15.0</v>
      </c>
      <c r="L163" s="12">
        <v>13.0</v>
      </c>
    </row>
    <row r="164">
      <c r="B164" s="12">
        <v>4.0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2">
        <v>3000.0</v>
      </c>
      <c r="I164" s="12">
        <v>2.0</v>
      </c>
      <c r="J164" s="12">
        <v>6.0</v>
      </c>
      <c r="K164" s="12">
        <v>6.0</v>
      </c>
      <c r="L164" s="12">
        <v>15.0</v>
      </c>
    </row>
    <row r="165">
      <c r="B165" s="12">
        <v>5.0</v>
      </c>
      <c r="C165" s="12">
        <v>1.0</v>
      </c>
      <c r="D165" s="12">
        <v>1.0</v>
      </c>
      <c r="E165" s="12">
        <v>1.0</v>
      </c>
      <c r="F165" s="12">
        <v>0.0</v>
      </c>
      <c r="G165" s="12">
        <v>0.0</v>
      </c>
      <c r="H165" s="12">
        <v>785.0</v>
      </c>
      <c r="I165" s="12">
        <v>1.0</v>
      </c>
      <c r="J165" s="12">
        <v>15.0</v>
      </c>
      <c r="K165" s="12">
        <v>15.0</v>
      </c>
      <c r="L165" s="12">
        <v>6.0</v>
      </c>
    </row>
    <row r="166">
      <c r="B166" s="12">
        <v>6.0</v>
      </c>
      <c r="C166" s="12">
        <v>1.0</v>
      </c>
      <c r="D166" s="12">
        <v>1.0</v>
      </c>
      <c r="E166" s="12">
        <v>1.0</v>
      </c>
      <c r="F166" s="12">
        <v>0.0</v>
      </c>
      <c r="G166" s="12">
        <v>0.0</v>
      </c>
      <c r="H166" s="12">
        <v>924.0</v>
      </c>
      <c r="I166" s="12">
        <v>1.0</v>
      </c>
      <c r="J166" s="12">
        <v>6.0</v>
      </c>
      <c r="K166" s="12">
        <v>6.0</v>
      </c>
      <c r="L166" s="12">
        <v>15.0</v>
      </c>
    </row>
    <row r="167">
      <c r="B167" s="12">
        <v>7.0</v>
      </c>
      <c r="C167" s="12">
        <v>0.0</v>
      </c>
      <c r="D167" s="12">
        <v>1.0</v>
      </c>
      <c r="E167" s="12">
        <v>0.0</v>
      </c>
      <c r="F167" s="12">
        <v>0.0</v>
      </c>
      <c r="G167" s="12">
        <v>0.0</v>
      </c>
      <c r="H167" s="12">
        <v>3000.0</v>
      </c>
      <c r="I167" s="12">
        <v>3.0</v>
      </c>
      <c r="J167" s="12">
        <v>4.0</v>
      </c>
      <c r="K167" s="12">
        <v>4.0</v>
      </c>
      <c r="L167" s="12">
        <v>6.0</v>
      </c>
    </row>
    <row r="168">
      <c r="B168" s="12">
        <v>8.0</v>
      </c>
      <c r="C168" s="12">
        <v>0.0</v>
      </c>
      <c r="D168" s="12">
        <v>1.0</v>
      </c>
      <c r="E168" s="12">
        <v>0.0</v>
      </c>
      <c r="F168" s="12">
        <v>0.0</v>
      </c>
      <c r="G168" s="12">
        <v>0.0</v>
      </c>
      <c r="H168" s="12">
        <v>3000.0</v>
      </c>
      <c r="I168" s="12">
        <v>3.0</v>
      </c>
      <c r="J168" s="12">
        <v>14.0</v>
      </c>
      <c r="K168" s="12">
        <v>14.0</v>
      </c>
      <c r="L168" s="12">
        <v>4.0</v>
      </c>
    </row>
    <row r="169">
      <c r="B169" s="12">
        <v>9.0</v>
      </c>
      <c r="C169" s="12">
        <v>0.0</v>
      </c>
      <c r="D169" s="12">
        <v>1.0</v>
      </c>
      <c r="E169" s="12">
        <v>0.0</v>
      </c>
      <c r="F169" s="12">
        <v>0.0</v>
      </c>
      <c r="G169" s="12">
        <v>0.0</v>
      </c>
      <c r="H169" s="12">
        <v>3000.0</v>
      </c>
      <c r="I169" s="12">
        <v>3.0</v>
      </c>
      <c r="J169" s="12">
        <v>8.0</v>
      </c>
      <c r="K169" s="12">
        <v>8.0</v>
      </c>
      <c r="L169" s="12">
        <v>14.0</v>
      </c>
    </row>
    <row r="170">
      <c r="B170" s="12">
        <v>10.0</v>
      </c>
      <c r="C170" s="12">
        <v>1.0</v>
      </c>
      <c r="D170" s="12">
        <v>1.0</v>
      </c>
      <c r="E170" s="12">
        <v>1.0</v>
      </c>
      <c r="F170" s="12">
        <v>0.0</v>
      </c>
      <c r="G170" s="12">
        <v>0.0</v>
      </c>
      <c r="H170" s="12">
        <v>520.0</v>
      </c>
      <c r="I170" s="12">
        <v>1.0</v>
      </c>
      <c r="J170" s="12">
        <v>14.0</v>
      </c>
      <c r="K170" s="12">
        <v>14.0</v>
      </c>
      <c r="L170" s="12">
        <v>8.0</v>
      </c>
    </row>
    <row r="171">
      <c r="B171" s="12">
        <v>11.0</v>
      </c>
      <c r="C171" s="12">
        <v>1.0</v>
      </c>
      <c r="D171" s="12">
        <v>1.0</v>
      </c>
      <c r="E171" s="12">
        <v>1.0</v>
      </c>
      <c r="F171" s="12">
        <v>0.0</v>
      </c>
      <c r="G171" s="12">
        <v>0.0</v>
      </c>
      <c r="H171" s="12">
        <v>746.0</v>
      </c>
      <c r="I171" s="12">
        <v>1.0</v>
      </c>
      <c r="J171" s="12">
        <v>8.0</v>
      </c>
      <c r="K171" s="12">
        <v>8.0</v>
      </c>
      <c r="L171" s="12">
        <v>14.0</v>
      </c>
    </row>
    <row r="172">
      <c r="B172" s="12">
        <v>12.0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2">
        <v>3000.0</v>
      </c>
      <c r="I172" s="12">
        <v>2.0</v>
      </c>
      <c r="J172" s="12">
        <v>8.0</v>
      </c>
      <c r="K172" s="12">
        <v>8.0</v>
      </c>
      <c r="L172" s="12">
        <v>8.0</v>
      </c>
    </row>
    <row r="173">
      <c r="B173" s="12">
        <v>13.0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2">
        <v>3000.0</v>
      </c>
      <c r="I173" s="12">
        <v>2.0</v>
      </c>
      <c r="J173" s="12">
        <v>11.0</v>
      </c>
      <c r="K173" s="12">
        <v>11.0</v>
      </c>
      <c r="L173" s="12">
        <v>8.0</v>
      </c>
    </row>
    <row r="174">
      <c r="B174" s="12">
        <v>14.0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2">
        <v>3000.0</v>
      </c>
      <c r="I174" s="12">
        <v>3.0</v>
      </c>
      <c r="J174" s="12">
        <v>1.0</v>
      </c>
      <c r="K174" s="12">
        <v>1.0</v>
      </c>
      <c r="L174" s="12">
        <v>11.0</v>
      </c>
    </row>
    <row r="175">
      <c r="B175" s="12">
        <v>15.0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2">
        <v>3000.0</v>
      </c>
      <c r="I175" s="12">
        <v>3.0</v>
      </c>
      <c r="J175" s="12">
        <v>7.0</v>
      </c>
      <c r="K175" s="12">
        <v>7.0</v>
      </c>
      <c r="L175" s="12">
        <v>1.0</v>
      </c>
    </row>
    <row r="176">
      <c r="B176" s="12">
        <v>16.0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2">
        <v>3000.0</v>
      </c>
      <c r="I176" s="12">
        <v>2.0</v>
      </c>
      <c r="J176" s="12">
        <v>15.0</v>
      </c>
      <c r="K176" s="12">
        <v>15.0</v>
      </c>
      <c r="L176" s="12">
        <v>7.0</v>
      </c>
    </row>
    <row r="177">
      <c r="B177" s="12">
        <v>17.0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2">
        <v>3000.0</v>
      </c>
      <c r="I177" s="12">
        <v>2.0</v>
      </c>
      <c r="J177" s="12">
        <v>10.0</v>
      </c>
      <c r="K177" s="12">
        <v>10.0</v>
      </c>
      <c r="L177" s="12">
        <v>15.0</v>
      </c>
    </row>
    <row r="178">
      <c r="B178" s="12">
        <v>18.0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2">
        <v>3000.0</v>
      </c>
      <c r="I178" s="12">
        <v>2.0</v>
      </c>
      <c r="J178" s="12">
        <v>2.0</v>
      </c>
      <c r="K178" s="12">
        <v>2.0</v>
      </c>
      <c r="L178" s="12">
        <v>10.0</v>
      </c>
    </row>
    <row r="179">
      <c r="B179" s="12">
        <v>19.0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2">
        <v>3000.0</v>
      </c>
      <c r="I179" s="12">
        <v>2.0</v>
      </c>
      <c r="J179" s="12">
        <v>1.0</v>
      </c>
      <c r="K179" s="12">
        <v>1.0</v>
      </c>
      <c r="L179" s="12">
        <v>2.0</v>
      </c>
    </row>
    <row r="180">
      <c r="B180" s="12">
        <v>20.0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2">
        <v>3000.0</v>
      </c>
      <c r="I180" s="12">
        <v>3.0</v>
      </c>
      <c r="J180" s="12">
        <v>4.0</v>
      </c>
      <c r="K180" s="12">
        <v>4.0</v>
      </c>
      <c r="L180" s="12">
        <v>1.0</v>
      </c>
    </row>
    <row r="181">
      <c r="B181" s="12">
        <v>21.0</v>
      </c>
      <c r="C181" s="12">
        <v>1.0</v>
      </c>
      <c r="D181" s="12">
        <v>1.0</v>
      </c>
      <c r="E181" s="12">
        <v>1.0</v>
      </c>
      <c r="F181" s="12">
        <v>0.0</v>
      </c>
      <c r="G181" s="12">
        <v>0.0</v>
      </c>
      <c r="H181" s="12">
        <v>561.0</v>
      </c>
      <c r="I181" s="12">
        <v>1.0</v>
      </c>
      <c r="J181" s="12">
        <v>1.0</v>
      </c>
      <c r="K181" s="12">
        <v>1.0</v>
      </c>
      <c r="L181" s="12">
        <v>4.0</v>
      </c>
    </row>
    <row r="182">
      <c r="B182" s="12">
        <v>22.0</v>
      </c>
      <c r="C182" s="12">
        <v>1.0</v>
      </c>
      <c r="D182" s="12">
        <v>1.0</v>
      </c>
      <c r="E182" s="12">
        <v>1.0</v>
      </c>
      <c r="F182" s="12">
        <v>0.0</v>
      </c>
      <c r="G182" s="12">
        <v>0.0</v>
      </c>
      <c r="H182" s="12">
        <v>597.0</v>
      </c>
      <c r="I182" s="12">
        <v>1.0</v>
      </c>
      <c r="J182" s="12">
        <v>4.0</v>
      </c>
      <c r="K182" s="12">
        <v>4.0</v>
      </c>
      <c r="L182" s="12">
        <v>1.0</v>
      </c>
    </row>
    <row r="183">
      <c r="B183" s="12">
        <v>23.0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2">
        <v>3000.0</v>
      </c>
      <c r="I183" s="12">
        <v>2.0</v>
      </c>
      <c r="J183" s="12">
        <v>5.0</v>
      </c>
      <c r="K183" s="12">
        <v>5.0</v>
      </c>
      <c r="L183" s="12">
        <v>4.0</v>
      </c>
    </row>
    <row r="184">
      <c r="B184" s="12">
        <v>24.0</v>
      </c>
      <c r="C184" s="12">
        <v>1.0</v>
      </c>
      <c r="D184" s="12">
        <v>1.0</v>
      </c>
      <c r="E184" s="12">
        <v>1.0</v>
      </c>
      <c r="F184" s="12">
        <v>0.0</v>
      </c>
      <c r="G184" s="12">
        <v>0.0</v>
      </c>
      <c r="H184" s="12">
        <v>528.0</v>
      </c>
      <c r="I184" s="12">
        <v>1.0</v>
      </c>
      <c r="J184" s="12">
        <v>4.0</v>
      </c>
      <c r="K184" s="12">
        <v>4.0</v>
      </c>
      <c r="L184" s="12">
        <v>5.0</v>
      </c>
    </row>
    <row r="185">
      <c r="B185" s="14">
        <v>25.0</v>
      </c>
      <c r="C185" s="14">
        <v>0.0</v>
      </c>
      <c r="D185" s="14">
        <v>1.0</v>
      </c>
      <c r="E185" s="14">
        <v>0.0</v>
      </c>
      <c r="F185" s="14">
        <v>0.0</v>
      </c>
      <c r="G185" s="14">
        <v>0.0</v>
      </c>
      <c r="H185" s="14">
        <v>3000.0</v>
      </c>
      <c r="I185" s="14">
        <v>3.0</v>
      </c>
      <c r="J185" s="14">
        <v>12.0</v>
      </c>
      <c r="K185" s="14">
        <v>12.0</v>
      </c>
      <c r="L185" s="14">
        <v>4.0</v>
      </c>
    </row>
    <row r="186">
      <c r="C186" s="11" t="s">
        <v>12</v>
      </c>
      <c r="D186" s="11" t="s">
        <v>13</v>
      </c>
      <c r="E186" s="11" t="s">
        <v>14</v>
      </c>
      <c r="F186" s="11" t="s">
        <v>25</v>
      </c>
      <c r="G186" s="11" t="s">
        <v>16</v>
      </c>
      <c r="H186" s="11" t="s">
        <v>17</v>
      </c>
      <c r="I186" s="11" t="s">
        <v>18</v>
      </c>
      <c r="J186" s="11" t="s">
        <v>19</v>
      </c>
    </row>
    <row r="187">
      <c r="B187" s="11" t="s">
        <v>20</v>
      </c>
      <c r="C187" s="11">
        <f>COUNTIF(C161:C185, "1")</f>
        <v>7</v>
      </c>
      <c r="D187" s="11">
        <f>COUNTIFS(C161:C185, "1", D161:D185, "1")</f>
        <v>7</v>
      </c>
      <c r="E187" s="11">
        <f>COUNTIFS(C161:C185, "1", D161:D185, "0")</f>
        <v>0</v>
      </c>
      <c r="F187" s="16">
        <f>sumif(C161:C185, "1", H161:H185 )</f>
        <v>4661</v>
      </c>
      <c r="G187" s="16">
        <f t="array" ref="G187">MEDIAN(IF(($C$63:$C$87=1), ($H$63:$H$87)))</f>
        <v>410</v>
      </c>
      <c r="H187" s="16">
        <f>minifs(H161:H185, C161:C185, "1",C161:C185, "1")</f>
        <v>520</v>
      </c>
      <c r="I187" s="17">
        <f>maxifs(H161:H185, C161:C185, "1",C161:C185, "1")</f>
        <v>924</v>
      </c>
      <c r="J187" s="16">
        <f t="array" ref="J187">stdev(if($C$161:$C$185=1, $H$161:$H$185))</f>
        <v>154.5266197</v>
      </c>
    </row>
    <row r="188">
      <c r="B188" s="11" t="s">
        <v>22</v>
      </c>
      <c r="C188" s="20">
        <f>COUNTIF(C161:C185, "0")</f>
        <v>18</v>
      </c>
      <c r="D188" s="11">
        <f>COUNTIFS(C161:C185, "0", D161:D185, "1")</f>
        <v>18</v>
      </c>
      <c r="E188" s="11">
        <f>COUNTIFS(C161:C185, "0", D161:D185, "0")</f>
        <v>0</v>
      </c>
      <c r="F188" s="16">
        <f>sumif(C161:C185, "0", H161:H185 )</f>
        <v>54000</v>
      </c>
      <c r="G188" s="16">
        <f t="array" ref="G188">MEDIAN(IF(($C$3:$C$27=0), ($H$3:$H$27)))</f>
        <v>3000</v>
      </c>
      <c r="H188" s="16">
        <f>minifs(H161:H185, C161:C185, "0",C161:C185, "0")</f>
        <v>3000</v>
      </c>
      <c r="I188" s="16">
        <f>maxifs(H161:H185, C161:C185, "0",C161:C185, "0")</f>
        <v>3000</v>
      </c>
      <c r="J188" s="16">
        <f t="array" ref="J188">stdev(if($C$161:$C$185=0, $H$161:$H$185))</f>
        <v>0</v>
      </c>
    </row>
    <row r="190">
      <c r="B190" s="22" t="s">
        <v>27</v>
      </c>
      <c r="C190" s="22" t="s">
        <v>28</v>
      </c>
      <c r="D190" s="23" t="s">
        <v>13</v>
      </c>
      <c r="E190" s="23" t="s">
        <v>14</v>
      </c>
      <c r="F190" s="22" t="s">
        <v>29</v>
      </c>
      <c r="G190" s="22" t="s">
        <v>25</v>
      </c>
      <c r="H190" s="22" t="s">
        <v>16</v>
      </c>
      <c r="I190" s="22" t="s">
        <v>17</v>
      </c>
      <c r="J190" s="22" t="s">
        <v>18</v>
      </c>
      <c r="K190" s="22" t="s">
        <v>19</v>
      </c>
    </row>
    <row r="191">
      <c r="B191" s="24" t="s">
        <v>20</v>
      </c>
      <c r="C191" s="25">
        <f t="shared" ref="C191:E191" si="7">C187+C157+C127</f>
        <v>25</v>
      </c>
      <c r="D191" s="26">
        <f t="shared" si="7"/>
        <v>25</v>
      </c>
      <c r="E191" s="26">
        <f t="shared" si="7"/>
        <v>0</v>
      </c>
      <c r="F191" s="27">
        <f t="shared" ref="F191:F192" si="9">E191/C191*100</f>
        <v>0</v>
      </c>
      <c r="G191" s="27">
        <f t="shared" ref="G191:G192" si="10">sum(F187,F157,F127)/C191</f>
        <v>599.28</v>
      </c>
      <c r="H191" s="27">
        <f t="array" ref="H191">MEDIAN(IF(($C$63:$C$87=1), ($H$63:$H$87)),IF(($C$33:$C$57=1), ($H$33:$H$57)), IF(($C$3:$C$27=1), ($H$3:$H$27)))</f>
        <v>465</v>
      </c>
      <c r="I191" s="27">
        <f t="shared" ref="I191:I192" si="11">min(H187,H157,H127)</f>
        <v>356</v>
      </c>
      <c r="J191" s="27">
        <f t="shared" ref="J191:J192" si="12">max(I187,I157,I127)</f>
        <v>1390</v>
      </c>
      <c r="K191" s="27">
        <f t="array" ref="K191">STDEV(IF(($C$161:$C$185=1), ($H$161:$H$185)),IF(($C$131:$C$155=1), ($H$131:$H$155)), IF(($C$101:$C$125=1), ($H$101:$H$125)))</f>
        <v>220.308405</v>
      </c>
    </row>
    <row r="192">
      <c r="B192" s="24" t="s">
        <v>22</v>
      </c>
      <c r="C192" s="25">
        <f t="shared" ref="C192:E192" si="8">C188+C158+C128</f>
        <v>50</v>
      </c>
      <c r="D192" s="26">
        <f t="shared" si="8"/>
        <v>50</v>
      </c>
      <c r="E192" s="26">
        <f t="shared" si="8"/>
        <v>0</v>
      </c>
      <c r="F192" s="27">
        <f t="shared" si="9"/>
        <v>0</v>
      </c>
      <c r="G192" s="27">
        <f t="shared" si="10"/>
        <v>3000</v>
      </c>
      <c r="H192" s="27">
        <f t="array" ref="H192">MEDIAN(IF(($C$63:$C$87=0), ($H$63:$H$87)),IF(($C$33:$C$57=0), ($H$33:$H$57)), IF(($C$3:$C$27=0), ($H$3:$H$27)))</f>
        <v>3000</v>
      </c>
      <c r="I192" s="27">
        <f t="shared" si="11"/>
        <v>3000</v>
      </c>
      <c r="J192" s="27">
        <f t="shared" si="12"/>
        <v>3000</v>
      </c>
      <c r="K192" s="27">
        <f t="array" ref="K192">STDEV(IF(($C$63:$C$87=0), ($H$63:$H$87)),IF(($C$33:$C$57=0), ($H$33:$H$57)), IF(($C$3:$C$27=0), ($H$3:$H$27)))</f>
        <v>0</v>
      </c>
    </row>
    <row r="196">
      <c r="A196" s="1"/>
      <c r="B196" s="2" t="s">
        <v>32</v>
      </c>
      <c r="C196" s="3"/>
      <c r="D196" s="3"/>
      <c r="E196" s="3"/>
      <c r="F196" s="3"/>
      <c r="G196" s="3"/>
      <c r="H196" s="3"/>
      <c r="I196" s="3"/>
      <c r="J196" s="3"/>
      <c r="K196" s="3"/>
      <c r="L196" s="4"/>
    </row>
    <row r="197">
      <c r="B197" s="5" t="s">
        <v>1</v>
      </c>
      <c r="C197" s="6" t="s">
        <v>2</v>
      </c>
      <c r="D197" s="6" t="s">
        <v>3</v>
      </c>
      <c r="E197" s="5" t="s">
        <v>4</v>
      </c>
      <c r="F197" s="7" t="s">
        <v>5</v>
      </c>
      <c r="G197" s="5" t="s">
        <v>6</v>
      </c>
      <c r="H197" s="6" t="s">
        <v>7</v>
      </c>
      <c r="I197" s="5" t="s">
        <v>8</v>
      </c>
      <c r="J197" s="5" t="s">
        <v>9</v>
      </c>
      <c r="K197" s="5" t="s">
        <v>10</v>
      </c>
      <c r="L197" s="8" t="s">
        <v>11</v>
      </c>
    </row>
    <row r="198">
      <c r="A198" s="28">
        <v>1.0</v>
      </c>
      <c r="B198" s="10">
        <v>1.0</v>
      </c>
      <c r="C198" s="10">
        <v>0.0</v>
      </c>
      <c r="D198" s="10">
        <v>1.0</v>
      </c>
      <c r="E198" s="10">
        <v>0.0</v>
      </c>
      <c r="F198" s="10">
        <v>0.0</v>
      </c>
      <c r="G198" s="10">
        <v>0.0</v>
      </c>
      <c r="H198" s="10">
        <v>3000.0</v>
      </c>
      <c r="I198" s="10">
        <v>1.0</v>
      </c>
      <c r="J198" s="10">
        <v>2.0</v>
      </c>
      <c r="K198" s="10">
        <v>2.0</v>
      </c>
      <c r="L198" s="10">
        <v>0.0</v>
      </c>
    </row>
    <row r="199">
      <c r="A199" s="28">
        <v>1.0</v>
      </c>
      <c r="B199" s="12">
        <v>2.0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2">
        <v>3000.0</v>
      </c>
      <c r="I199" s="12">
        <v>3.0</v>
      </c>
      <c r="J199" s="12">
        <v>15.0</v>
      </c>
      <c r="K199" s="12">
        <v>15.0</v>
      </c>
      <c r="L199" s="12">
        <v>2.0</v>
      </c>
    </row>
    <row r="200">
      <c r="A200" s="28">
        <v>1.0</v>
      </c>
      <c r="B200" s="12">
        <v>3.0</v>
      </c>
      <c r="C200" s="12">
        <v>1.0</v>
      </c>
      <c r="D200" s="12">
        <v>1.0</v>
      </c>
      <c r="E200" s="12">
        <v>1.0</v>
      </c>
      <c r="F200" s="12">
        <v>0.0</v>
      </c>
      <c r="G200" s="12">
        <v>0.0</v>
      </c>
      <c r="H200" s="12">
        <v>513.0</v>
      </c>
      <c r="I200" s="12">
        <v>1.0</v>
      </c>
      <c r="J200" s="12">
        <v>2.0</v>
      </c>
      <c r="K200" s="12">
        <v>2.0</v>
      </c>
      <c r="L200" s="12">
        <v>15.0</v>
      </c>
    </row>
    <row r="201">
      <c r="A201" s="28">
        <v>1.0</v>
      </c>
      <c r="B201" s="12">
        <v>4.0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2">
        <v>3000.0</v>
      </c>
      <c r="I201" s="12">
        <v>3.0</v>
      </c>
      <c r="J201" s="12">
        <v>14.0</v>
      </c>
      <c r="K201" s="12">
        <v>14.0</v>
      </c>
      <c r="L201" s="12">
        <v>2.0</v>
      </c>
    </row>
    <row r="202">
      <c r="A202" s="28">
        <v>1.0</v>
      </c>
      <c r="B202" s="12">
        <v>5.0</v>
      </c>
      <c r="C202" s="12">
        <v>1.0</v>
      </c>
      <c r="D202" s="12">
        <v>1.0</v>
      </c>
      <c r="E202" s="12">
        <v>1.0</v>
      </c>
      <c r="F202" s="12">
        <v>0.0</v>
      </c>
      <c r="G202" s="12">
        <v>0.0</v>
      </c>
      <c r="H202" s="12">
        <v>736.0</v>
      </c>
      <c r="I202" s="12">
        <v>1.0</v>
      </c>
      <c r="J202" s="12">
        <v>2.0</v>
      </c>
      <c r="K202" s="12">
        <v>2.0</v>
      </c>
      <c r="L202" s="12">
        <v>14.0</v>
      </c>
    </row>
    <row r="203">
      <c r="A203" s="28">
        <v>1.0</v>
      </c>
      <c r="B203" s="12">
        <v>6.0</v>
      </c>
      <c r="C203" s="12">
        <v>1.0</v>
      </c>
      <c r="D203" s="12">
        <v>1.0</v>
      </c>
      <c r="E203" s="12">
        <v>1.0</v>
      </c>
      <c r="F203" s="12">
        <v>0.0</v>
      </c>
      <c r="G203" s="12">
        <v>0.0</v>
      </c>
      <c r="H203" s="12">
        <v>1113.0</v>
      </c>
      <c r="I203" s="12">
        <v>1.0</v>
      </c>
      <c r="J203" s="12">
        <v>14.0</v>
      </c>
      <c r="K203" s="12">
        <v>14.0</v>
      </c>
      <c r="L203" s="12">
        <v>2.0</v>
      </c>
    </row>
    <row r="204">
      <c r="A204" s="28">
        <v>1.0</v>
      </c>
      <c r="B204" s="12">
        <v>7.0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2">
        <v>3000.0</v>
      </c>
      <c r="I204" s="12">
        <v>3.0</v>
      </c>
      <c r="J204" s="12">
        <v>8.0</v>
      </c>
      <c r="K204" s="12">
        <v>8.0</v>
      </c>
      <c r="L204" s="12">
        <v>14.0</v>
      </c>
    </row>
    <row r="205">
      <c r="A205" s="28">
        <v>1.0</v>
      </c>
      <c r="B205" s="12">
        <v>8.0</v>
      </c>
      <c r="C205" s="12">
        <v>1.0</v>
      </c>
      <c r="D205" s="12">
        <v>1.0</v>
      </c>
      <c r="E205" s="12">
        <v>1.0</v>
      </c>
      <c r="F205" s="12">
        <v>0.0</v>
      </c>
      <c r="G205" s="12">
        <v>0.0</v>
      </c>
      <c r="H205" s="12">
        <v>537.0</v>
      </c>
      <c r="I205" s="12">
        <v>1.0</v>
      </c>
      <c r="J205" s="12">
        <v>14.0</v>
      </c>
      <c r="K205" s="12">
        <v>14.0</v>
      </c>
      <c r="L205" s="12">
        <v>8.0</v>
      </c>
    </row>
    <row r="206">
      <c r="A206" s="28">
        <v>1.0</v>
      </c>
      <c r="B206" s="12">
        <v>9.0</v>
      </c>
      <c r="C206" s="12">
        <v>0.0</v>
      </c>
      <c r="D206" s="12">
        <v>1.0</v>
      </c>
      <c r="E206" s="12">
        <v>0.0</v>
      </c>
      <c r="F206" s="12">
        <v>0.0</v>
      </c>
      <c r="G206" s="12">
        <v>0.0</v>
      </c>
      <c r="H206" s="12">
        <v>3000.0</v>
      </c>
      <c r="I206" s="12">
        <v>2.0</v>
      </c>
      <c r="J206" s="12">
        <v>7.0</v>
      </c>
      <c r="K206" s="12">
        <v>7.0</v>
      </c>
      <c r="L206" s="12">
        <v>14.0</v>
      </c>
    </row>
    <row r="207">
      <c r="A207" s="28">
        <v>1.0</v>
      </c>
      <c r="B207" s="12">
        <v>10.0</v>
      </c>
      <c r="C207" s="12">
        <v>1.0</v>
      </c>
      <c r="D207" s="12">
        <v>1.0</v>
      </c>
      <c r="E207" s="12">
        <v>1.0</v>
      </c>
      <c r="F207" s="12">
        <v>8.0</v>
      </c>
      <c r="G207" s="12">
        <v>0.0</v>
      </c>
      <c r="H207" s="12">
        <v>528.0</v>
      </c>
      <c r="I207" s="12">
        <v>1.0</v>
      </c>
      <c r="J207" s="12">
        <v>14.0</v>
      </c>
      <c r="K207" s="12">
        <v>14.0</v>
      </c>
      <c r="L207" s="12">
        <v>7.0</v>
      </c>
    </row>
    <row r="208">
      <c r="A208" s="28">
        <v>1.0</v>
      </c>
      <c r="B208" s="12">
        <v>11.0</v>
      </c>
      <c r="C208" s="12">
        <v>0.0</v>
      </c>
      <c r="D208" s="12">
        <v>1.0</v>
      </c>
      <c r="E208" s="12">
        <v>0.0</v>
      </c>
      <c r="F208" s="12">
        <v>0.0</v>
      </c>
      <c r="G208" s="12">
        <v>0.0</v>
      </c>
      <c r="H208" s="12">
        <v>3000.0</v>
      </c>
      <c r="I208" s="12">
        <v>2.0</v>
      </c>
      <c r="J208" s="12">
        <v>14.0</v>
      </c>
      <c r="K208" s="12">
        <v>14.0</v>
      </c>
      <c r="L208" s="12">
        <v>14.0</v>
      </c>
    </row>
    <row r="209">
      <c r="A209" s="28">
        <v>1.0</v>
      </c>
      <c r="B209" s="12">
        <v>12.0</v>
      </c>
      <c r="C209" s="12">
        <v>0.0</v>
      </c>
      <c r="D209" s="12">
        <v>1.0</v>
      </c>
      <c r="E209" s="12">
        <v>0.0</v>
      </c>
      <c r="F209" s="12">
        <v>0.0</v>
      </c>
      <c r="G209" s="12">
        <v>0.0</v>
      </c>
      <c r="H209" s="12">
        <v>3000.0</v>
      </c>
      <c r="I209" s="12">
        <v>3.0</v>
      </c>
      <c r="J209" s="12">
        <v>10.0</v>
      </c>
      <c r="K209" s="12">
        <v>10.0</v>
      </c>
      <c r="L209" s="12">
        <v>14.0</v>
      </c>
    </row>
    <row r="210">
      <c r="A210" s="28">
        <v>1.0</v>
      </c>
      <c r="B210" s="12">
        <v>13.0</v>
      </c>
      <c r="C210" s="12">
        <v>0.0</v>
      </c>
      <c r="D210" s="12">
        <v>1.0</v>
      </c>
      <c r="E210" s="12">
        <v>0.0</v>
      </c>
      <c r="F210" s="12">
        <v>0.0</v>
      </c>
      <c r="G210" s="12">
        <v>0.0</v>
      </c>
      <c r="H210" s="12">
        <v>3000.0</v>
      </c>
      <c r="I210" s="12">
        <v>3.0</v>
      </c>
      <c r="J210" s="12">
        <v>13.0</v>
      </c>
      <c r="K210" s="12">
        <v>13.0</v>
      </c>
      <c r="L210" s="12">
        <v>10.0</v>
      </c>
    </row>
    <row r="211">
      <c r="A211" s="28">
        <v>1.0</v>
      </c>
      <c r="B211" s="12">
        <v>14.0</v>
      </c>
      <c r="C211" s="12">
        <v>0.0</v>
      </c>
      <c r="D211" s="12">
        <v>1.0</v>
      </c>
      <c r="E211" s="12">
        <v>0.0</v>
      </c>
      <c r="F211" s="12">
        <v>0.0</v>
      </c>
      <c r="G211" s="12">
        <v>0.0</v>
      </c>
      <c r="H211" s="12">
        <v>3000.0</v>
      </c>
      <c r="I211" s="12">
        <v>3.0</v>
      </c>
      <c r="J211" s="12">
        <v>15.0</v>
      </c>
      <c r="K211" s="12">
        <v>15.0</v>
      </c>
      <c r="L211" s="12">
        <v>13.0</v>
      </c>
    </row>
    <row r="212">
      <c r="A212" s="28">
        <v>1.0</v>
      </c>
      <c r="B212" s="12">
        <v>15.0</v>
      </c>
      <c r="C212" s="12">
        <v>0.0</v>
      </c>
      <c r="D212" s="12">
        <v>1.0</v>
      </c>
      <c r="E212" s="12">
        <v>0.0</v>
      </c>
      <c r="F212" s="12">
        <v>0.0</v>
      </c>
      <c r="G212" s="12">
        <v>0.0</v>
      </c>
      <c r="H212" s="12">
        <v>3000.0</v>
      </c>
      <c r="I212" s="12">
        <v>2.0</v>
      </c>
      <c r="J212" s="12">
        <v>1.0</v>
      </c>
      <c r="K212" s="12">
        <v>1.0</v>
      </c>
      <c r="L212" s="12">
        <v>15.0</v>
      </c>
    </row>
    <row r="213">
      <c r="A213" s="28">
        <v>1.0</v>
      </c>
      <c r="B213" s="12">
        <v>16.0</v>
      </c>
      <c r="C213" s="12">
        <v>1.0</v>
      </c>
      <c r="D213" s="12">
        <v>1.0</v>
      </c>
      <c r="E213" s="12">
        <v>1.0</v>
      </c>
      <c r="F213" s="12">
        <v>0.0</v>
      </c>
      <c r="G213" s="12">
        <v>0.0</v>
      </c>
      <c r="H213" s="12">
        <v>524.0</v>
      </c>
      <c r="I213" s="12">
        <v>1.0</v>
      </c>
      <c r="J213" s="12">
        <v>15.0</v>
      </c>
      <c r="K213" s="12">
        <v>15.0</v>
      </c>
      <c r="L213" s="12">
        <v>1.0</v>
      </c>
    </row>
    <row r="214">
      <c r="A214" s="28">
        <v>1.0</v>
      </c>
      <c r="B214" s="12">
        <v>17.0</v>
      </c>
      <c r="C214" s="12">
        <v>0.0</v>
      </c>
      <c r="D214" s="12">
        <v>1.0</v>
      </c>
      <c r="E214" s="12">
        <v>0.0</v>
      </c>
      <c r="F214" s="12">
        <v>0.0</v>
      </c>
      <c r="G214" s="12">
        <v>0.0</v>
      </c>
      <c r="H214" s="12">
        <v>3000.0</v>
      </c>
      <c r="I214" s="12">
        <v>3.0</v>
      </c>
      <c r="J214" s="12">
        <v>13.0</v>
      </c>
      <c r="K214" s="12">
        <v>13.0</v>
      </c>
      <c r="L214" s="12">
        <v>15.0</v>
      </c>
    </row>
    <row r="215">
      <c r="A215" s="28">
        <v>1.0</v>
      </c>
      <c r="B215" s="12">
        <v>18.0</v>
      </c>
      <c r="C215" s="12">
        <v>0.0</v>
      </c>
      <c r="D215" s="12">
        <v>1.0</v>
      </c>
      <c r="E215" s="12">
        <v>0.0</v>
      </c>
      <c r="F215" s="12">
        <v>0.0</v>
      </c>
      <c r="G215" s="12">
        <v>0.0</v>
      </c>
      <c r="H215" s="12">
        <v>3000.0</v>
      </c>
      <c r="I215" s="12">
        <v>3.0</v>
      </c>
      <c r="J215" s="12">
        <v>2.0</v>
      </c>
      <c r="K215" s="12">
        <v>2.0</v>
      </c>
      <c r="L215" s="12">
        <v>13.0</v>
      </c>
    </row>
    <row r="216">
      <c r="A216" s="28">
        <v>1.0</v>
      </c>
      <c r="B216" s="12">
        <v>19.0</v>
      </c>
      <c r="C216" s="12">
        <v>0.0</v>
      </c>
      <c r="D216" s="12">
        <v>1.0</v>
      </c>
      <c r="E216" s="12">
        <v>0.0</v>
      </c>
      <c r="F216" s="12">
        <v>0.0</v>
      </c>
      <c r="G216" s="12">
        <v>0.0</v>
      </c>
      <c r="H216" s="12">
        <v>3000.0</v>
      </c>
      <c r="I216" s="12">
        <v>2.0</v>
      </c>
      <c r="J216" s="12">
        <v>1.0</v>
      </c>
      <c r="K216" s="12">
        <v>1.0</v>
      </c>
      <c r="L216" s="12">
        <v>2.0</v>
      </c>
    </row>
    <row r="217">
      <c r="A217" s="28">
        <v>1.0</v>
      </c>
      <c r="B217" s="12">
        <v>20.0</v>
      </c>
      <c r="C217" s="12">
        <v>0.0</v>
      </c>
      <c r="D217" s="12">
        <v>1.0</v>
      </c>
      <c r="E217" s="12">
        <v>0.0</v>
      </c>
      <c r="F217" s="12">
        <v>0.0</v>
      </c>
      <c r="G217" s="12">
        <v>0.0</v>
      </c>
      <c r="H217" s="12">
        <v>3000.0</v>
      </c>
      <c r="I217" s="12">
        <v>3.0</v>
      </c>
      <c r="J217" s="12">
        <v>7.0</v>
      </c>
      <c r="K217" s="12">
        <v>7.0</v>
      </c>
      <c r="L217" s="12">
        <v>1.0</v>
      </c>
    </row>
    <row r="218">
      <c r="A218" s="28">
        <v>1.0</v>
      </c>
      <c r="B218" s="12">
        <v>21.0</v>
      </c>
      <c r="C218" s="12">
        <v>0.0</v>
      </c>
      <c r="D218" s="12">
        <v>1.0</v>
      </c>
      <c r="E218" s="12">
        <v>0.0</v>
      </c>
      <c r="F218" s="12">
        <v>0.0</v>
      </c>
      <c r="G218" s="12">
        <v>0.0</v>
      </c>
      <c r="H218" s="12">
        <v>3000.0</v>
      </c>
      <c r="I218" s="12">
        <v>2.0</v>
      </c>
      <c r="J218" s="12">
        <v>5.0</v>
      </c>
      <c r="K218" s="12">
        <v>5.0</v>
      </c>
      <c r="L218" s="12">
        <v>7.0</v>
      </c>
    </row>
    <row r="219">
      <c r="A219" s="28">
        <v>1.0</v>
      </c>
      <c r="B219" s="12">
        <v>22.0</v>
      </c>
      <c r="C219" s="12">
        <v>0.0</v>
      </c>
      <c r="D219" s="12">
        <v>1.0</v>
      </c>
      <c r="E219" s="12">
        <v>0.0</v>
      </c>
      <c r="F219" s="12">
        <v>0.0</v>
      </c>
      <c r="G219" s="12">
        <v>0.0</v>
      </c>
      <c r="H219" s="12">
        <v>3000.0</v>
      </c>
      <c r="I219" s="12">
        <v>2.0</v>
      </c>
      <c r="J219" s="12">
        <v>6.0</v>
      </c>
      <c r="K219" s="12">
        <v>6.0</v>
      </c>
      <c r="L219" s="12">
        <v>5.0</v>
      </c>
    </row>
    <row r="220">
      <c r="A220" s="28">
        <v>1.0</v>
      </c>
      <c r="B220" s="12">
        <v>23.0</v>
      </c>
      <c r="C220" s="12">
        <v>0.0</v>
      </c>
      <c r="D220" s="12">
        <v>1.0</v>
      </c>
      <c r="E220" s="12">
        <v>0.0</v>
      </c>
      <c r="F220" s="12">
        <v>0.0</v>
      </c>
      <c r="G220" s="12">
        <v>0.0</v>
      </c>
      <c r="H220" s="12">
        <v>3000.0</v>
      </c>
      <c r="I220" s="12">
        <v>3.0</v>
      </c>
      <c r="J220" s="12">
        <v>14.0</v>
      </c>
      <c r="K220" s="12">
        <v>14.0</v>
      </c>
      <c r="L220" s="12">
        <v>6.0</v>
      </c>
    </row>
    <row r="221">
      <c r="A221" s="28">
        <v>1.0</v>
      </c>
      <c r="B221" s="12">
        <v>24.0</v>
      </c>
      <c r="C221" s="12">
        <v>0.0</v>
      </c>
      <c r="D221" s="12">
        <v>1.0</v>
      </c>
      <c r="E221" s="12">
        <v>0.0</v>
      </c>
      <c r="F221" s="12">
        <v>0.0</v>
      </c>
      <c r="G221" s="12">
        <v>0.0</v>
      </c>
      <c r="H221" s="12">
        <v>3000.0</v>
      </c>
      <c r="I221" s="12">
        <v>3.0</v>
      </c>
      <c r="J221" s="12">
        <v>4.0</v>
      </c>
      <c r="K221" s="12">
        <v>4.0</v>
      </c>
      <c r="L221" s="12">
        <v>14.0</v>
      </c>
    </row>
    <row r="222">
      <c r="A222" s="28">
        <v>1.0</v>
      </c>
      <c r="B222" s="14">
        <v>25.0</v>
      </c>
      <c r="C222" s="14">
        <v>1.0</v>
      </c>
      <c r="D222" s="14">
        <v>1.0</v>
      </c>
      <c r="E222" s="14">
        <v>1.0</v>
      </c>
      <c r="F222" s="14">
        <v>0.0</v>
      </c>
      <c r="G222" s="14">
        <v>0.0</v>
      </c>
      <c r="H222" s="14">
        <v>399.0</v>
      </c>
      <c r="I222" s="14">
        <v>1.0</v>
      </c>
      <c r="J222" s="14">
        <v>14.0</v>
      </c>
      <c r="K222" s="14">
        <v>14.0</v>
      </c>
      <c r="L222" s="14">
        <v>4.0</v>
      </c>
    </row>
    <row r="223">
      <c r="C223" s="11" t="s">
        <v>12</v>
      </c>
      <c r="D223" s="11" t="s">
        <v>13</v>
      </c>
      <c r="E223" s="11" t="s">
        <v>14</v>
      </c>
      <c r="F223" s="11" t="s">
        <v>15</v>
      </c>
      <c r="G223" s="11" t="s">
        <v>16</v>
      </c>
      <c r="H223" s="11" t="s">
        <v>17</v>
      </c>
      <c r="I223" s="11" t="s">
        <v>18</v>
      </c>
      <c r="J223" s="11" t="s">
        <v>19</v>
      </c>
    </row>
    <row r="224">
      <c r="B224" s="11" t="s">
        <v>20</v>
      </c>
      <c r="C224" s="11">
        <f>COUNTIF(C198:C222, "1")</f>
        <v>7</v>
      </c>
      <c r="D224" s="11">
        <f>COUNTIFS(C198:C222, "1", D198:D222, "1")</f>
        <v>7</v>
      </c>
      <c r="E224" s="11">
        <f>COUNTIFS(C198:C222, "1", D198:D222, "0")</f>
        <v>0</v>
      </c>
      <c r="F224" s="16">
        <f>sumif(C198:C222, "1", H198:H222 )</f>
        <v>4350</v>
      </c>
      <c r="G224" s="16">
        <f t="array" ref="G224">MEDIAN(IF(($C$3:$C$27=1), ($H$3:$H$27)))</f>
        <v>600</v>
      </c>
      <c r="H224" s="16">
        <f>minifs(H198:H222, C198:C222, "1",C198:C222, "1")</f>
        <v>399</v>
      </c>
      <c r="I224" s="17">
        <f>maxifs(H198:H222, C198:C222, "1",C198:C222, "1")</f>
        <v>1113</v>
      </c>
      <c r="J224" s="16">
        <f t="array" ref="J224">stdev(if($C$198:$C$222=1, $H$198:$H$222))</f>
        <v>238.5196408</v>
      </c>
    </row>
    <row r="225">
      <c r="B225" s="11" t="s">
        <v>22</v>
      </c>
      <c r="C225" s="11">
        <f>COUNTIF(C198:C222, "0")</f>
        <v>18</v>
      </c>
      <c r="D225" s="11">
        <f>COUNTIFS(C198:C222, "0", D198:D222, "1")</f>
        <v>18</v>
      </c>
      <c r="E225" s="11">
        <f>COUNTIFS(C198:C222, "0", D198:D222, "0")</f>
        <v>0</v>
      </c>
      <c r="F225" s="16">
        <f>sumif(C198:C222, "0", H198:H222 )</f>
        <v>54000</v>
      </c>
      <c r="G225" s="16">
        <f t="array" ref="G225">MEDIAN(IF(($C$3:$C$27=0), ($H$3:$H$27)))</f>
        <v>3000</v>
      </c>
      <c r="H225" s="16">
        <f>minifs(H198:H222, C198:C222, "0",C198:C222, "0")</f>
        <v>3000</v>
      </c>
      <c r="I225" s="16">
        <f>maxifs(H198:H222, C198:C222, "0",C198:C222, "0")</f>
        <v>3000</v>
      </c>
      <c r="J225" s="16">
        <f t="array" ref="J225">stdev(if($C$198:$C$222=0, $H$198:$H$222))</f>
        <v>0</v>
      </c>
    </row>
    <row r="226">
      <c r="B226" s="18" t="s">
        <v>33</v>
      </c>
      <c r="C226" s="3"/>
      <c r="D226" s="3"/>
      <c r="E226" s="3"/>
      <c r="F226" s="3"/>
      <c r="G226" s="3"/>
      <c r="H226" s="3"/>
      <c r="I226" s="3"/>
      <c r="J226" s="3"/>
      <c r="K226" s="3"/>
      <c r="L226" s="4"/>
    </row>
    <row r="227">
      <c r="B227" s="5" t="s">
        <v>1</v>
      </c>
      <c r="C227" s="6" t="s">
        <v>2</v>
      </c>
      <c r="D227" s="6" t="s">
        <v>3</v>
      </c>
      <c r="E227" s="5" t="s">
        <v>4</v>
      </c>
      <c r="F227" s="5" t="s">
        <v>5</v>
      </c>
      <c r="G227" s="5" t="s">
        <v>6</v>
      </c>
      <c r="H227" s="6" t="s">
        <v>7</v>
      </c>
      <c r="I227" s="5" t="s">
        <v>8</v>
      </c>
      <c r="J227" s="5" t="s">
        <v>9</v>
      </c>
      <c r="K227" s="5" t="s">
        <v>10</v>
      </c>
      <c r="L227" s="8" t="s">
        <v>11</v>
      </c>
    </row>
    <row r="228">
      <c r="B228" s="10">
        <v>1.0</v>
      </c>
      <c r="C228" s="10">
        <v>0.0</v>
      </c>
      <c r="D228" s="10">
        <v>1.0</v>
      </c>
      <c r="E228" s="10">
        <v>0.0</v>
      </c>
      <c r="F228" s="10">
        <v>0.0</v>
      </c>
      <c r="G228" s="10">
        <v>0.0</v>
      </c>
      <c r="H228" s="10">
        <v>3000.0</v>
      </c>
      <c r="I228" s="10">
        <v>2.0</v>
      </c>
      <c r="J228" s="10">
        <v>12.0</v>
      </c>
      <c r="K228" s="10">
        <v>12.0</v>
      </c>
      <c r="L228" s="10">
        <v>14.0</v>
      </c>
    </row>
    <row r="229">
      <c r="B229" s="12">
        <v>2.0</v>
      </c>
      <c r="C229" s="12">
        <v>0.0</v>
      </c>
      <c r="D229" s="12">
        <v>1.0</v>
      </c>
      <c r="E229" s="12">
        <v>0.0</v>
      </c>
      <c r="F229" s="12">
        <v>0.0</v>
      </c>
      <c r="G229" s="12">
        <v>0.0</v>
      </c>
      <c r="H229" s="12">
        <v>3000.0</v>
      </c>
      <c r="I229" s="12">
        <v>2.0</v>
      </c>
      <c r="J229" s="12">
        <v>11.0</v>
      </c>
      <c r="K229" s="12">
        <v>11.0</v>
      </c>
      <c r="L229" s="12">
        <v>12.0</v>
      </c>
    </row>
    <row r="230">
      <c r="B230" s="12">
        <v>3.0</v>
      </c>
      <c r="C230" s="12">
        <v>0.0</v>
      </c>
      <c r="D230" s="12">
        <v>1.0</v>
      </c>
      <c r="E230" s="12">
        <v>0.0</v>
      </c>
      <c r="F230" s="12">
        <v>0.0</v>
      </c>
      <c r="G230" s="12">
        <v>0.0</v>
      </c>
      <c r="H230" s="12">
        <v>3000.0</v>
      </c>
      <c r="I230" s="12">
        <v>2.0</v>
      </c>
      <c r="J230" s="12">
        <v>8.0</v>
      </c>
      <c r="K230" s="12">
        <v>8.0</v>
      </c>
      <c r="L230" s="12">
        <v>11.0</v>
      </c>
    </row>
    <row r="231">
      <c r="B231" s="12">
        <v>4.0</v>
      </c>
      <c r="C231" s="12">
        <v>0.0</v>
      </c>
      <c r="D231" s="12">
        <v>1.0</v>
      </c>
      <c r="E231" s="12">
        <v>0.0</v>
      </c>
      <c r="F231" s="12">
        <v>0.0</v>
      </c>
      <c r="G231" s="12">
        <v>0.0</v>
      </c>
      <c r="H231" s="12">
        <v>3000.0</v>
      </c>
      <c r="I231" s="12">
        <v>2.0</v>
      </c>
      <c r="J231" s="12">
        <v>5.0</v>
      </c>
      <c r="K231" s="12">
        <v>5.0</v>
      </c>
      <c r="L231" s="12">
        <v>8.0</v>
      </c>
    </row>
    <row r="232">
      <c r="B232" s="12">
        <v>5.0</v>
      </c>
      <c r="C232" s="12">
        <v>0.0</v>
      </c>
      <c r="D232" s="12">
        <v>1.0</v>
      </c>
      <c r="E232" s="12">
        <v>0.0</v>
      </c>
      <c r="F232" s="12">
        <v>0.0</v>
      </c>
      <c r="G232" s="12">
        <v>0.0</v>
      </c>
      <c r="H232" s="12">
        <v>3000.0</v>
      </c>
      <c r="I232" s="12">
        <v>2.0</v>
      </c>
      <c r="J232" s="12">
        <v>10.0</v>
      </c>
      <c r="K232" s="12">
        <v>10.0</v>
      </c>
      <c r="L232" s="12">
        <v>5.0</v>
      </c>
    </row>
    <row r="233">
      <c r="B233" s="12">
        <v>6.0</v>
      </c>
      <c r="C233" s="12">
        <v>0.0</v>
      </c>
      <c r="D233" s="12">
        <v>1.0</v>
      </c>
      <c r="E233" s="12">
        <v>0.0</v>
      </c>
      <c r="F233" s="12">
        <v>0.0</v>
      </c>
      <c r="G233" s="12">
        <v>0.0</v>
      </c>
      <c r="H233" s="12">
        <v>3000.0</v>
      </c>
      <c r="I233" s="12">
        <v>2.0</v>
      </c>
      <c r="J233" s="12">
        <v>7.0</v>
      </c>
      <c r="K233" s="12">
        <v>7.0</v>
      </c>
      <c r="L233" s="12">
        <v>10.0</v>
      </c>
    </row>
    <row r="234">
      <c r="B234" s="12">
        <v>7.0</v>
      </c>
      <c r="C234" s="12">
        <v>0.0</v>
      </c>
      <c r="D234" s="12">
        <v>1.0</v>
      </c>
      <c r="E234" s="12">
        <v>0.0</v>
      </c>
      <c r="F234" s="12">
        <v>0.0</v>
      </c>
      <c r="G234" s="12">
        <v>0.0</v>
      </c>
      <c r="H234" s="12">
        <v>3000.0</v>
      </c>
      <c r="I234" s="12">
        <v>3.0</v>
      </c>
      <c r="J234" s="12">
        <v>6.0</v>
      </c>
      <c r="K234" s="12">
        <v>6.0</v>
      </c>
      <c r="L234" s="12">
        <v>7.0</v>
      </c>
    </row>
    <row r="235">
      <c r="B235" s="12">
        <v>8.0</v>
      </c>
      <c r="C235" s="12">
        <v>1.0</v>
      </c>
      <c r="D235" s="12">
        <v>1.0</v>
      </c>
      <c r="E235" s="12">
        <v>1.0</v>
      </c>
      <c r="F235" s="12">
        <v>0.0</v>
      </c>
      <c r="G235" s="12">
        <v>0.0</v>
      </c>
      <c r="H235" s="12">
        <v>438.0</v>
      </c>
      <c r="I235" s="12">
        <v>1.0</v>
      </c>
      <c r="J235" s="12">
        <v>7.0</v>
      </c>
      <c r="K235" s="12">
        <v>7.0</v>
      </c>
      <c r="L235" s="12">
        <v>6.0</v>
      </c>
    </row>
    <row r="236">
      <c r="B236" s="12">
        <v>9.0</v>
      </c>
      <c r="C236" s="12">
        <v>0.0</v>
      </c>
      <c r="D236" s="12">
        <v>1.0</v>
      </c>
      <c r="E236" s="12">
        <v>0.0</v>
      </c>
      <c r="F236" s="12">
        <v>0.0</v>
      </c>
      <c r="G236" s="12">
        <v>0.0</v>
      </c>
      <c r="H236" s="12">
        <v>3000.0</v>
      </c>
      <c r="I236" s="12">
        <v>3.0</v>
      </c>
      <c r="J236" s="12">
        <v>13.0</v>
      </c>
      <c r="K236" s="12">
        <v>13.0</v>
      </c>
      <c r="L236" s="12">
        <v>7.0</v>
      </c>
    </row>
    <row r="237">
      <c r="B237" s="12">
        <v>10.0</v>
      </c>
      <c r="C237" s="12">
        <v>0.0</v>
      </c>
      <c r="D237" s="12">
        <v>1.0</v>
      </c>
      <c r="E237" s="12">
        <v>0.0</v>
      </c>
      <c r="F237" s="12">
        <v>0.0</v>
      </c>
      <c r="G237" s="12">
        <v>0.0</v>
      </c>
      <c r="H237" s="12">
        <v>3000.0</v>
      </c>
      <c r="I237" s="12">
        <v>2.0</v>
      </c>
      <c r="J237" s="12">
        <v>1.0</v>
      </c>
      <c r="K237" s="12">
        <v>1.0</v>
      </c>
      <c r="L237" s="12">
        <v>13.0</v>
      </c>
    </row>
    <row r="238">
      <c r="B238" s="12">
        <v>11.0</v>
      </c>
      <c r="C238" s="12">
        <v>1.0</v>
      </c>
      <c r="D238" s="12">
        <v>1.0</v>
      </c>
      <c r="E238" s="12">
        <v>1.0</v>
      </c>
      <c r="F238" s="12">
        <v>0.0</v>
      </c>
      <c r="G238" s="12">
        <v>0.0</v>
      </c>
      <c r="H238" s="12">
        <v>667.0</v>
      </c>
      <c r="I238" s="12">
        <v>1.0</v>
      </c>
      <c r="J238" s="12">
        <v>13.0</v>
      </c>
      <c r="K238" s="12">
        <v>13.0</v>
      </c>
      <c r="L238" s="12">
        <v>1.0</v>
      </c>
    </row>
    <row r="239">
      <c r="B239" s="12">
        <v>12.0</v>
      </c>
      <c r="C239" s="12">
        <v>1.0</v>
      </c>
      <c r="D239" s="12">
        <v>1.0</v>
      </c>
      <c r="E239" s="12">
        <v>1.0</v>
      </c>
      <c r="F239" s="12">
        <v>0.0</v>
      </c>
      <c r="G239" s="12">
        <v>0.0</v>
      </c>
      <c r="H239" s="12">
        <v>582.0</v>
      </c>
      <c r="I239" s="12">
        <v>1.0</v>
      </c>
      <c r="J239" s="12">
        <v>1.0</v>
      </c>
      <c r="K239" s="12">
        <v>1.0</v>
      </c>
      <c r="L239" s="12">
        <v>13.0</v>
      </c>
    </row>
    <row r="240">
      <c r="B240" s="12">
        <v>13.0</v>
      </c>
      <c r="C240" s="12">
        <v>0.0</v>
      </c>
      <c r="D240" s="12">
        <v>1.0</v>
      </c>
      <c r="E240" s="12">
        <v>0.0</v>
      </c>
      <c r="F240" s="12">
        <v>0.0</v>
      </c>
      <c r="G240" s="12">
        <v>0.0</v>
      </c>
      <c r="H240" s="12">
        <v>3000.0</v>
      </c>
      <c r="I240" s="12">
        <v>2.0</v>
      </c>
      <c r="J240" s="12">
        <v>7.0</v>
      </c>
      <c r="K240" s="12">
        <v>7.0</v>
      </c>
      <c r="L240" s="12">
        <v>1.0</v>
      </c>
    </row>
    <row r="241">
      <c r="B241" s="12">
        <v>14.0</v>
      </c>
      <c r="C241" s="12">
        <v>1.0</v>
      </c>
      <c r="D241" s="12">
        <v>1.0</v>
      </c>
      <c r="E241" s="12">
        <v>1.0</v>
      </c>
      <c r="F241" s="12">
        <v>0.0</v>
      </c>
      <c r="G241" s="12">
        <v>0.0</v>
      </c>
      <c r="H241" s="12">
        <v>584.0</v>
      </c>
      <c r="I241" s="12">
        <v>1.0</v>
      </c>
      <c r="J241" s="12">
        <v>1.0</v>
      </c>
      <c r="K241" s="12">
        <v>1.0</v>
      </c>
      <c r="L241" s="12">
        <v>7.0</v>
      </c>
    </row>
    <row r="242">
      <c r="B242" s="12">
        <v>15.0</v>
      </c>
      <c r="C242" s="12">
        <v>1.0</v>
      </c>
      <c r="D242" s="12">
        <v>1.0</v>
      </c>
      <c r="E242" s="12">
        <v>1.0</v>
      </c>
      <c r="F242" s="12">
        <v>0.0</v>
      </c>
      <c r="G242" s="12">
        <v>0.0</v>
      </c>
      <c r="H242" s="12">
        <v>545.0</v>
      </c>
      <c r="I242" s="12">
        <v>1.0</v>
      </c>
      <c r="J242" s="12">
        <v>7.0</v>
      </c>
      <c r="K242" s="12">
        <v>7.0</v>
      </c>
      <c r="L242" s="12">
        <v>1.0</v>
      </c>
    </row>
    <row r="243">
      <c r="B243" s="12">
        <v>16.0</v>
      </c>
      <c r="C243" s="12">
        <v>1.0</v>
      </c>
      <c r="D243" s="12">
        <v>0.0</v>
      </c>
      <c r="E243" s="12">
        <v>0.0</v>
      </c>
      <c r="F243" s="12">
        <v>1.0</v>
      </c>
      <c r="G243" s="12">
        <v>0.0</v>
      </c>
      <c r="H243" s="12">
        <v>3000.0</v>
      </c>
      <c r="I243" s="12">
        <v>1.0</v>
      </c>
      <c r="J243" s="12">
        <v>1.0</v>
      </c>
      <c r="K243" s="12">
        <v>1.0</v>
      </c>
      <c r="L243" s="12">
        <v>7.0</v>
      </c>
    </row>
    <row r="244">
      <c r="B244" s="12">
        <v>17.0</v>
      </c>
      <c r="C244" s="12">
        <v>0.0</v>
      </c>
      <c r="D244" s="12">
        <v>1.0</v>
      </c>
      <c r="E244" s="12">
        <v>0.0</v>
      </c>
      <c r="F244" s="12">
        <v>0.0</v>
      </c>
      <c r="G244" s="12">
        <v>0.0</v>
      </c>
      <c r="H244" s="12">
        <v>3000.0</v>
      </c>
      <c r="I244" s="12">
        <v>2.0</v>
      </c>
      <c r="J244" s="12">
        <v>9.0</v>
      </c>
      <c r="K244" s="12">
        <v>9.0</v>
      </c>
      <c r="L244" s="12">
        <v>1.0</v>
      </c>
    </row>
    <row r="245">
      <c r="B245" s="12">
        <v>18.0</v>
      </c>
      <c r="C245" s="12">
        <v>0.0</v>
      </c>
      <c r="D245" s="12">
        <v>1.0</v>
      </c>
      <c r="E245" s="12">
        <v>0.0</v>
      </c>
      <c r="F245" s="12">
        <v>0.0</v>
      </c>
      <c r="G245" s="12">
        <v>0.0</v>
      </c>
      <c r="H245" s="12">
        <v>3000.0</v>
      </c>
      <c r="I245" s="12">
        <v>3.0</v>
      </c>
      <c r="J245" s="12">
        <v>7.0</v>
      </c>
      <c r="K245" s="12">
        <v>7.0</v>
      </c>
      <c r="L245" s="12">
        <v>9.0</v>
      </c>
    </row>
    <row r="246">
      <c r="B246" s="12">
        <v>19.0</v>
      </c>
      <c r="C246" s="12">
        <v>1.0</v>
      </c>
      <c r="D246" s="12">
        <v>1.0</v>
      </c>
      <c r="E246" s="12">
        <v>1.0</v>
      </c>
      <c r="F246" s="12">
        <v>0.0</v>
      </c>
      <c r="G246" s="12">
        <v>0.0</v>
      </c>
      <c r="H246" s="12">
        <v>540.0</v>
      </c>
      <c r="I246" s="12">
        <v>1.0</v>
      </c>
      <c r="J246" s="12">
        <v>9.0</v>
      </c>
      <c r="K246" s="12">
        <v>9.0</v>
      </c>
      <c r="L246" s="12">
        <v>7.0</v>
      </c>
    </row>
    <row r="247">
      <c r="B247" s="12">
        <v>20.0</v>
      </c>
      <c r="C247" s="12">
        <v>0.0</v>
      </c>
      <c r="D247" s="12">
        <v>1.0</v>
      </c>
      <c r="E247" s="12">
        <v>0.0</v>
      </c>
      <c r="F247" s="12">
        <v>0.0</v>
      </c>
      <c r="G247" s="12">
        <v>0.0</v>
      </c>
      <c r="H247" s="12">
        <v>3000.0</v>
      </c>
      <c r="I247" s="12">
        <v>3.0</v>
      </c>
      <c r="J247" s="12">
        <v>6.0</v>
      </c>
      <c r="K247" s="12">
        <v>6.0</v>
      </c>
      <c r="L247" s="12">
        <v>9.0</v>
      </c>
    </row>
    <row r="248">
      <c r="B248" s="12">
        <v>21.0</v>
      </c>
      <c r="C248" s="12">
        <v>0.0</v>
      </c>
      <c r="D248" s="12">
        <v>1.0</v>
      </c>
      <c r="E248" s="12">
        <v>0.0</v>
      </c>
      <c r="F248" s="12">
        <v>0.0</v>
      </c>
      <c r="G248" s="12">
        <v>0.0</v>
      </c>
      <c r="H248" s="12">
        <v>3000.0</v>
      </c>
      <c r="I248" s="12">
        <v>3.0</v>
      </c>
      <c r="J248" s="12">
        <v>3.0</v>
      </c>
      <c r="K248" s="12">
        <v>3.0</v>
      </c>
      <c r="L248" s="12">
        <v>6.0</v>
      </c>
    </row>
    <row r="249">
      <c r="B249" s="12">
        <v>22.0</v>
      </c>
      <c r="C249" s="12">
        <v>1.0</v>
      </c>
      <c r="D249" s="12">
        <v>1.0</v>
      </c>
      <c r="E249" s="12">
        <v>1.0</v>
      </c>
      <c r="F249" s="12">
        <v>0.0</v>
      </c>
      <c r="G249" s="12">
        <v>0.0</v>
      </c>
      <c r="H249" s="12">
        <v>397.0</v>
      </c>
      <c r="I249" s="12">
        <v>1.0</v>
      </c>
      <c r="J249" s="12">
        <v>6.0</v>
      </c>
      <c r="K249" s="12">
        <v>6.0</v>
      </c>
      <c r="L249" s="12">
        <v>3.0</v>
      </c>
    </row>
    <row r="250">
      <c r="B250" s="12">
        <v>23.0</v>
      </c>
      <c r="C250" s="12">
        <v>1.0</v>
      </c>
      <c r="D250" s="12">
        <v>1.0</v>
      </c>
      <c r="E250" s="12">
        <v>1.0</v>
      </c>
      <c r="F250" s="12">
        <v>0.0</v>
      </c>
      <c r="G250" s="12">
        <v>0.0</v>
      </c>
      <c r="H250" s="12">
        <v>341.0</v>
      </c>
      <c r="I250" s="12">
        <v>1.0</v>
      </c>
      <c r="J250" s="12">
        <v>3.0</v>
      </c>
      <c r="K250" s="12">
        <v>3.0</v>
      </c>
      <c r="L250" s="12">
        <v>6.0</v>
      </c>
    </row>
    <row r="251">
      <c r="B251" s="12">
        <v>24.0</v>
      </c>
      <c r="C251" s="12">
        <v>1.0</v>
      </c>
      <c r="D251" s="12">
        <v>1.0</v>
      </c>
      <c r="E251" s="12">
        <v>1.0</v>
      </c>
      <c r="F251" s="12">
        <v>0.0</v>
      </c>
      <c r="G251" s="12">
        <v>0.0</v>
      </c>
      <c r="H251" s="12">
        <v>616.0</v>
      </c>
      <c r="I251" s="12">
        <v>1.0</v>
      </c>
      <c r="J251" s="12">
        <v>6.0</v>
      </c>
      <c r="K251" s="12">
        <v>6.0</v>
      </c>
      <c r="L251" s="12">
        <v>3.0</v>
      </c>
    </row>
    <row r="252">
      <c r="B252" s="14">
        <v>25.0</v>
      </c>
      <c r="C252" s="14">
        <v>0.0</v>
      </c>
      <c r="D252" s="14">
        <v>1.0</v>
      </c>
      <c r="E252" s="14">
        <v>0.0</v>
      </c>
      <c r="F252" s="14">
        <v>0.0</v>
      </c>
      <c r="G252" s="14">
        <v>0.0</v>
      </c>
      <c r="H252" s="14">
        <v>3000.0</v>
      </c>
      <c r="I252" s="14">
        <v>3.0</v>
      </c>
      <c r="J252" s="14">
        <v>4.0</v>
      </c>
      <c r="K252" s="14">
        <v>4.0</v>
      </c>
      <c r="L252" s="14">
        <v>6.0</v>
      </c>
    </row>
    <row r="253">
      <c r="C253" s="11" t="s">
        <v>12</v>
      </c>
      <c r="D253" s="11" t="s">
        <v>13</v>
      </c>
      <c r="E253" s="11" t="s">
        <v>14</v>
      </c>
      <c r="F253" s="11" t="s">
        <v>25</v>
      </c>
      <c r="G253" s="11" t="s">
        <v>16</v>
      </c>
      <c r="H253" s="11" t="s">
        <v>17</v>
      </c>
      <c r="I253" s="11" t="s">
        <v>18</v>
      </c>
      <c r="J253" s="11" t="s">
        <v>19</v>
      </c>
    </row>
    <row r="254">
      <c r="B254" s="11" t="s">
        <v>20</v>
      </c>
      <c r="C254" s="11">
        <f>COUNTIF(C228:C252, "1")</f>
        <v>10</v>
      </c>
      <c r="D254" s="11">
        <f>COUNTIFS(C228:C252, "1", D228:D252, "1")</f>
        <v>9</v>
      </c>
      <c r="E254" s="11">
        <f>COUNTIFS(C228:C252, "1", D228:D252, "0")</f>
        <v>1</v>
      </c>
      <c r="F254" s="16">
        <f>sumif(C228:C252, "1", H228:H252 )</f>
        <v>7710</v>
      </c>
      <c r="G254" s="16">
        <f t="array" ref="G254">MEDIAN(IF(($C$33:$C$57=1), ($H$33:$H$57)))</f>
        <v>440</v>
      </c>
      <c r="H254" s="16">
        <f>minifs(H228:H252, C228:C252, "1",C228:C252, "1")</f>
        <v>341</v>
      </c>
      <c r="I254" s="17">
        <f>maxifs(H228:H252, C228:C252, "1",C228:C252, "1")</f>
        <v>3000</v>
      </c>
      <c r="J254" s="16">
        <f t="array" ref="J254">stdev(if($C$228:$C$252=1, $H$228:$H$252))</f>
        <v>789.8012408</v>
      </c>
    </row>
    <row r="255">
      <c r="B255" s="11" t="s">
        <v>22</v>
      </c>
      <c r="C255" s="20">
        <f>COUNTIF(C228:C252, "0")</f>
        <v>15</v>
      </c>
      <c r="D255" s="11">
        <f>COUNTIFS(C228:C252, "0", D228:D252, "1")</f>
        <v>15</v>
      </c>
      <c r="E255" s="11">
        <f>COUNTIFS(C228:C252, "0", D228:D252, "0")</f>
        <v>0</v>
      </c>
      <c r="F255" s="16">
        <f>sumif(C228:C252, "0", H228:H252 )</f>
        <v>45000</v>
      </c>
      <c r="G255" s="16">
        <f t="array" ref="G255">MEDIAN(IF(($C$3:$C$27=0), ($H$3:$H$27)))</f>
        <v>3000</v>
      </c>
      <c r="H255" s="16">
        <f>minifs(H228:H252, C228:C252, "0",C228:C252, "0")</f>
        <v>3000</v>
      </c>
      <c r="I255" s="16">
        <f>maxifs(H228:H252, C228:C252, "0",C228:C252, "0")</f>
        <v>3000</v>
      </c>
      <c r="J255" s="16">
        <f t="array" ref="J255">stdev(if($C$228:$C$252=0, $H$228:$H$252))</f>
        <v>0</v>
      </c>
    </row>
    <row r="256">
      <c r="B256" s="18" t="s">
        <v>34</v>
      </c>
      <c r="C256" s="3"/>
      <c r="D256" s="3"/>
      <c r="E256" s="3"/>
      <c r="F256" s="3"/>
      <c r="G256" s="3"/>
      <c r="H256" s="3"/>
      <c r="I256" s="3"/>
      <c r="J256" s="3"/>
      <c r="K256" s="3"/>
      <c r="L256" s="4"/>
    </row>
    <row r="257">
      <c r="B257" s="5" t="s">
        <v>1</v>
      </c>
      <c r="C257" s="6" t="s">
        <v>2</v>
      </c>
      <c r="D257" s="6" t="s">
        <v>3</v>
      </c>
      <c r="E257" s="7" t="s">
        <v>4</v>
      </c>
      <c r="F257" s="7" t="s">
        <v>5</v>
      </c>
      <c r="G257" s="7" t="s">
        <v>6</v>
      </c>
      <c r="H257" s="6" t="s">
        <v>7</v>
      </c>
      <c r="I257" s="5" t="s">
        <v>8</v>
      </c>
      <c r="J257" s="5" t="s">
        <v>9</v>
      </c>
      <c r="K257" s="5" t="s">
        <v>10</v>
      </c>
      <c r="L257" s="8" t="s">
        <v>11</v>
      </c>
    </row>
    <row r="258">
      <c r="B258" s="10">
        <v>1.0</v>
      </c>
      <c r="C258" s="10">
        <v>0.0</v>
      </c>
      <c r="D258" s="10">
        <v>1.0</v>
      </c>
      <c r="E258" s="10">
        <v>0.0</v>
      </c>
      <c r="F258" s="10">
        <v>0.0</v>
      </c>
      <c r="G258" s="10">
        <v>0.0</v>
      </c>
      <c r="H258" s="10">
        <v>3000.0</v>
      </c>
      <c r="I258" s="10">
        <v>3.0</v>
      </c>
      <c r="J258" s="10">
        <v>15.0</v>
      </c>
      <c r="K258" s="10">
        <v>15.0</v>
      </c>
      <c r="L258" s="10">
        <v>4.0</v>
      </c>
    </row>
    <row r="259">
      <c r="B259" s="12">
        <v>2.0</v>
      </c>
      <c r="C259" s="12">
        <v>0.0</v>
      </c>
      <c r="D259" s="12">
        <v>1.0</v>
      </c>
      <c r="E259" s="12">
        <v>0.0</v>
      </c>
      <c r="F259" s="12">
        <v>0.0</v>
      </c>
      <c r="G259" s="12">
        <v>0.0</v>
      </c>
      <c r="H259" s="12">
        <v>3000.0</v>
      </c>
      <c r="I259" s="12">
        <v>1.0</v>
      </c>
      <c r="J259" s="12">
        <v>2.0</v>
      </c>
      <c r="K259" s="12">
        <v>2.0</v>
      </c>
      <c r="L259" s="12">
        <v>15.0</v>
      </c>
    </row>
    <row r="260">
      <c r="B260" s="12">
        <v>3.0</v>
      </c>
      <c r="C260" s="12">
        <v>0.0</v>
      </c>
      <c r="D260" s="12">
        <v>1.0</v>
      </c>
      <c r="E260" s="12">
        <v>0.0</v>
      </c>
      <c r="F260" s="12">
        <v>0.0</v>
      </c>
      <c r="G260" s="12">
        <v>0.0</v>
      </c>
      <c r="H260" s="12">
        <v>3000.0</v>
      </c>
      <c r="I260" s="12">
        <v>2.0</v>
      </c>
      <c r="J260" s="12">
        <v>4.0</v>
      </c>
      <c r="K260" s="12">
        <v>4.0</v>
      </c>
      <c r="L260" s="12">
        <v>2.0</v>
      </c>
    </row>
    <row r="261">
      <c r="B261" s="12">
        <v>4.0</v>
      </c>
      <c r="C261" s="12">
        <v>1.0</v>
      </c>
      <c r="D261" s="12">
        <v>1.0</v>
      </c>
      <c r="E261" s="12">
        <v>1.0</v>
      </c>
      <c r="F261" s="12">
        <v>0.0</v>
      </c>
      <c r="G261" s="12">
        <v>0.0</v>
      </c>
      <c r="H261" s="12">
        <v>649.0</v>
      </c>
      <c r="I261" s="12">
        <v>1.0</v>
      </c>
      <c r="J261" s="12">
        <v>2.0</v>
      </c>
      <c r="K261" s="12">
        <v>2.0</v>
      </c>
      <c r="L261" s="12">
        <v>4.0</v>
      </c>
    </row>
    <row r="262">
      <c r="B262" s="12">
        <v>5.0</v>
      </c>
      <c r="C262" s="12">
        <v>0.0</v>
      </c>
      <c r="D262" s="12">
        <v>1.0</v>
      </c>
      <c r="E262" s="12">
        <v>0.0</v>
      </c>
      <c r="F262" s="12">
        <v>0.0</v>
      </c>
      <c r="G262" s="12">
        <v>0.0</v>
      </c>
      <c r="H262" s="12">
        <v>3000.0</v>
      </c>
      <c r="I262" s="12">
        <v>3.0</v>
      </c>
      <c r="J262" s="12">
        <v>15.0</v>
      </c>
      <c r="K262" s="12">
        <v>15.0</v>
      </c>
      <c r="L262" s="12">
        <v>2.0</v>
      </c>
    </row>
    <row r="263">
      <c r="B263" s="12">
        <v>6.0</v>
      </c>
      <c r="C263" s="12">
        <v>1.0</v>
      </c>
      <c r="D263" s="12">
        <v>1.0</v>
      </c>
      <c r="E263" s="12">
        <v>1.0</v>
      </c>
      <c r="F263" s="12">
        <v>0.0</v>
      </c>
      <c r="G263" s="12">
        <v>0.0</v>
      </c>
      <c r="H263" s="12">
        <v>552.0</v>
      </c>
      <c r="I263" s="12">
        <v>1.0</v>
      </c>
      <c r="J263" s="12">
        <v>2.0</v>
      </c>
      <c r="K263" s="12">
        <v>2.0</v>
      </c>
      <c r="L263" s="12">
        <v>15.0</v>
      </c>
    </row>
    <row r="264">
      <c r="B264" s="12">
        <v>7.0</v>
      </c>
      <c r="C264" s="12">
        <v>1.0</v>
      </c>
      <c r="D264" s="12">
        <v>1.0</v>
      </c>
      <c r="E264" s="12">
        <v>1.0</v>
      </c>
      <c r="F264" s="12">
        <v>0.0</v>
      </c>
      <c r="G264" s="12">
        <v>0.0</v>
      </c>
      <c r="H264" s="12">
        <v>487.0</v>
      </c>
      <c r="I264" s="12">
        <v>1.0</v>
      </c>
      <c r="J264" s="12">
        <v>15.0</v>
      </c>
      <c r="K264" s="12">
        <v>15.0</v>
      </c>
      <c r="L264" s="12">
        <v>2.0</v>
      </c>
    </row>
    <row r="265">
      <c r="B265" s="12">
        <v>8.0</v>
      </c>
      <c r="C265" s="12">
        <v>0.0</v>
      </c>
      <c r="D265" s="12">
        <v>0.0</v>
      </c>
      <c r="E265" s="12">
        <v>0.0</v>
      </c>
      <c r="F265" s="12">
        <v>0.0</v>
      </c>
      <c r="G265" s="12">
        <v>1.0</v>
      </c>
      <c r="H265" s="12">
        <v>419.0</v>
      </c>
      <c r="I265" s="12">
        <v>3.0</v>
      </c>
      <c r="J265" s="12">
        <v>15.0</v>
      </c>
      <c r="K265" s="12">
        <v>15.0</v>
      </c>
      <c r="L265" s="12">
        <v>15.0</v>
      </c>
    </row>
    <row r="266">
      <c r="B266" s="12">
        <v>9.0</v>
      </c>
      <c r="C266" s="12">
        <v>0.0</v>
      </c>
      <c r="D266" s="12">
        <v>1.0</v>
      </c>
      <c r="E266" s="12">
        <v>0.0</v>
      </c>
      <c r="F266" s="12">
        <v>0.0</v>
      </c>
      <c r="G266" s="12">
        <v>0.0</v>
      </c>
      <c r="H266" s="12">
        <v>3000.0</v>
      </c>
      <c r="I266" s="12">
        <v>2.0</v>
      </c>
      <c r="J266" s="12">
        <v>5.0</v>
      </c>
      <c r="K266" s="12">
        <v>5.0</v>
      </c>
      <c r="L266" s="12">
        <v>15.0</v>
      </c>
    </row>
    <row r="267">
      <c r="B267" s="12">
        <v>10.0</v>
      </c>
      <c r="C267" s="12">
        <v>0.0</v>
      </c>
      <c r="D267" s="12">
        <v>1.0</v>
      </c>
      <c r="E267" s="12">
        <v>0.0</v>
      </c>
      <c r="F267" s="12">
        <v>0.0</v>
      </c>
      <c r="G267" s="12">
        <v>0.0</v>
      </c>
      <c r="H267" s="12">
        <v>3000.0</v>
      </c>
      <c r="I267" s="12">
        <v>3.0</v>
      </c>
      <c r="J267" s="12">
        <v>6.0</v>
      </c>
      <c r="K267" s="12">
        <v>6.0</v>
      </c>
      <c r="L267" s="12">
        <v>5.0</v>
      </c>
    </row>
    <row r="268">
      <c r="B268" s="12">
        <v>11.0</v>
      </c>
      <c r="C268" s="12">
        <v>0.0</v>
      </c>
      <c r="D268" s="12">
        <v>1.0</v>
      </c>
      <c r="E268" s="12">
        <v>0.0</v>
      </c>
      <c r="F268" s="12">
        <v>0.0</v>
      </c>
      <c r="G268" s="12">
        <v>0.0</v>
      </c>
      <c r="H268" s="12">
        <v>3000.0</v>
      </c>
      <c r="I268" s="12">
        <v>2.0</v>
      </c>
      <c r="J268" s="12">
        <v>12.0</v>
      </c>
      <c r="K268" s="12">
        <v>12.0</v>
      </c>
      <c r="L268" s="12">
        <v>6.0</v>
      </c>
    </row>
    <row r="269">
      <c r="B269" s="12">
        <v>12.0</v>
      </c>
      <c r="C269" s="12">
        <v>0.0</v>
      </c>
      <c r="D269" s="12">
        <v>1.0</v>
      </c>
      <c r="E269" s="12">
        <v>0.0</v>
      </c>
      <c r="F269" s="12">
        <v>0.0</v>
      </c>
      <c r="G269" s="12">
        <v>0.0</v>
      </c>
      <c r="H269" s="12">
        <v>3000.0</v>
      </c>
      <c r="I269" s="12">
        <v>2.0</v>
      </c>
      <c r="J269" s="12">
        <v>2.0</v>
      </c>
      <c r="K269" s="12">
        <v>2.0</v>
      </c>
      <c r="L269" s="12">
        <v>12.0</v>
      </c>
    </row>
    <row r="270">
      <c r="B270" s="12">
        <v>13.0</v>
      </c>
      <c r="C270" s="12">
        <v>0.0</v>
      </c>
      <c r="D270" s="12">
        <v>1.0</v>
      </c>
      <c r="E270" s="12">
        <v>0.0</v>
      </c>
      <c r="F270" s="12">
        <v>0.0</v>
      </c>
      <c r="G270" s="12">
        <v>0.0</v>
      </c>
      <c r="H270" s="12">
        <v>3000.0</v>
      </c>
      <c r="I270" s="12">
        <v>2.0</v>
      </c>
      <c r="J270" s="12">
        <v>11.0</v>
      </c>
      <c r="K270" s="12">
        <v>11.0</v>
      </c>
      <c r="L270" s="12">
        <v>2.0</v>
      </c>
    </row>
    <row r="271">
      <c r="B271" s="12">
        <v>14.0</v>
      </c>
      <c r="C271" s="12">
        <v>1.0</v>
      </c>
      <c r="D271" s="12">
        <v>1.0</v>
      </c>
      <c r="E271" s="12">
        <v>1.0</v>
      </c>
      <c r="F271" s="12">
        <v>0.0</v>
      </c>
      <c r="G271" s="12">
        <v>0.0</v>
      </c>
      <c r="H271" s="12">
        <v>436.0</v>
      </c>
      <c r="I271" s="12">
        <v>1.0</v>
      </c>
      <c r="J271" s="12">
        <v>2.0</v>
      </c>
      <c r="K271" s="12">
        <v>2.0</v>
      </c>
      <c r="L271" s="12">
        <v>11.0</v>
      </c>
    </row>
    <row r="272">
      <c r="B272" s="12">
        <v>15.0</v>
      </c>
      <c r="C272" s="12">
        <v>1.0</v>
      </c>
      <c r="D272" s="12">
        <v>1.0</v>
      </c>
      <c r="E272" s="12">
        <v>1.0</v>
      </c>
      <c r="F272" s="12">
        <v>0.0</v>
      </c>
      <c r="G272" s="12">
        <v>0.0</v>
      </c>
      <c r="H272" s="12">
        <v>724.0</v>
      </c>
      <c r="I272" s="12">
        <v>1.0</v>
      </c>
      <c r="J272" s="12">
        <v>11.0</v>
      </c>
      <c r="K272" s="12">
        <v>11.0</v>
      </c>
      <c r="L272" s="12">
        <v>2.0</v>
      </c>
    </row>
    <row r="273">
      <c r="B273" s="12">
        <v>16.0</v>
      </c>
      <c r="C273" s="12">
        <v>0.0</v>
      </c>
      <c r="D273" s="12">
        <v>0.0</v>
      </c>
      <c r="E273" s="12">
        <v>0.0</v>
      </c>
      <c r="F273" s="12">
        <v>0.0</v>
      </c>
      <c r="G273" s="12">
        <v>1.0</v>
      </c>
      <c r="H273" s="12">
        <v>644.0</v>
      </c>
      <c r="I273" s="12">
        <v>3.0</v>
      </c>
      <c r="J273" s="12">
        <v>11.0</v>
      </c>
      <c r="K273" s="12">
        <v>11.0</v>
      </c>
      <c r="L273" s="12">
        <v>11.0</v>
      </c>
    </row>
    <row r="274">
      <c r="B274" s="12">
        <v>17.0</v>
      </c>
      <c r="C274" s="12">
        <v>1.0</v>
      </c>
      <c r="D274" s="12">
        <v>1.0</v>
      </c>
      <c r="E274" s="12">
        <v>1.0</v>
      </c>
      <c r="F274" s="12">
        <v>0.0</v>
      </c>
      <c r="G274" s="12">
        <v>0.0</v>
      </c>
      <c r="H274" s="12">
        <v>1143.0</v>
      </c>
      <c r="I274" s="12">
        <v>1.0</v>
      </c>
      <c r="J274" s="12">
        <v>11.0</v>
      </c>
      <c r="K274" s="12">
        <v>11.0</v>
      </c>
      <c r="L274" s="12">
        <v>11.0</v>
      </c>
    </row>
    <row r="275">
      <c r="B275" s="12">
        <v>18.0</v>
      </c>
      <c r="C275" s="12">
        <v>0.0</v>
      </c>
      <c r="D275" s="12">
        <v>1.0</v>
      </c>
      <c r="E275" s="12">
        <v>0.0</v>
      </c>
      <c r="F275" s="12">
        <v>0.0</v>
      </c>
      <c r="G275" s="12">
        <v>0.0</v>
      </c>
      <c r="H275" s="12">
        <v>3000.0</v>
      </c>
      <c r="I275" s="12">
        <v>3.0</v>
      </c>
      <c r="J275" s="12">
        <v>5.0</v>
      </c>
      <c r="K275" s="12">
        <v>5.0</v>
      </c>
      <c r="L275" s="12">
        <v>11.0</v>
      </c>
    </row>
    <row r="276">
      <c r="B276" s="12">
        <v>19.0</v>
      </c>
      <c r="C276" s="12">
        <v>0.0</v>
      </c>
      <c r="D276" s="12">
        <v>1.0</v>
      </c>
      <c r="E276" s="12">
        <v>0.0</v>
      </c>
      <c r="F276" s="12">
        <v>0.0</v>
      </c>
      <c r="G276" s="12">
        <v>0.0</v>
      </c>
      <c r="H276" s="12">
        <v>3000.0</v>
      </c>
      <c r="I276" s="12">
        <v>3.0</v>
      </c>
      <c r="J276" s="12">
        <v>12.0</v>
      </c>
      <c r="K276" s="12">
        <v>12.0</v>
      </c>
      <c r="L276" s="12">
        <v>5.0</v>
      </c>
    </row>
    <row r="277">
      <c r="B277" s="12">
        <v>20.0</v>
      </c>
      <c r="C277" s="12">
        <v>1.0</v>
      </c>
      <c r="D277" s="12">
        <v>1.0</v>
      </c>
      <c r="E277" s="12">
        <v>1.0</v>
      </c>
      <c r="F277" s="12">
        <v>0.0</v>
      </c>
      <c r="G277" s="12">
        <v>0.0</v>
      </c>
      <c r="H277" s="12">
        <v>328.0</v>
      </c>
      <c r="I277" s="12">
        <v>1.0</v>
      </c>
      <c r="J277" s="12">
        <v>5.0</v>
      </c>
      <c r="K277" s="12">
        <v>5.0</v>
      </c>
      <c r="L277" s="12">
        <v>12.0</v>
      </c>
    </row>
    <row r="278">
      <c r="B278" s="12">
        <v>21.0</v>
      </c>
      <c r="C278" s="12">
        <v>0.0</v>
      </c>
      <c r="D278" s="12">
        <v>1.0</v>
      </c>
      <c r="E278" s="12">
        <v>0.0</v>
      </c>
      <c r="F278" s="12">
        <v>0.0</v>
      </c>
      <c r="G278" s="12">
        <v>0.0</v>
      </c>
      <c r="H278" s="12">
        <v>3000.0</v>
      </c>
      <c r="I278" s="12">
        <v>2.0</v>
      </c>
      <c r="J278" s="12">
        <v>11.0</v>
      </c>
      <c r="K278" s="12">
        <v>11.0</v>
      </c>
      <c r="L278" s="12">
        <v>5.0</v>
      </c>
    </row>
    <row r="279">
      <c r="B279" s="12">
        <v>22.0</v>
      </c>
      <c r="C279" s="12">
        <v>0.0</v>
      </c>
      <c r="D279" s="12">
        <v>0.0</v>
      </c>
      <c r="E279" s="12">
        <v>0.0</v>
      </c>
      <c r="F279" s="12">
        <v>0.0</v>
      </c>
      <c r="G279" s="12">
        <v>1.0</v>
      </c>
      <c r="H279" s="12">
        <v>875.0</v>
      </c>
      <c r="I279" s="12">
        <v>3.0</v>
      </c>
      <c r="J279" s="12">
        <v>11.0</v>
      </c>
      <c r="K279" s="12">
        <v>11.0</v>
      </c>
      <c r="L279" s="12">
        <v>11.0</v>
      </c>
    </row>
    <row r="280">
      <c r="B280" s="12">
        <v>23.0</v>
      </c>
      <c r="C280" s="12">
        <v>1.0</v>
      </c>
      <c r="D280" s="12">
        <v>1.0</v>
      </c>
      <c r="E280" s="12">
        <v>1.0</v>
      </c>
      <c r="F280" s="12">
        <v>0.0</v>
      </c>
      <c r="G280" s="12">
        <v>0.0</v>
      </c>
      <c r="H280" s="12">
        <v>653.0</v>
      </c>
      <c r="I280" s="12">
        <v>1.0</v>
      </c>
      <c r="J280" s="12">
        <v>11.0</v>
      </c>
      <c r="K280" s="12">
        <v>11.0</v>
      </c>
      <c r="L280" s="12">
        <v>11.0</v>
      </c>
    </row>
    <row r="281">
      <c r="B281" s="12">
        <v>24.0</v>
      </c>
      <c r="C281" s="12">
        <v>0.0</v>
      </c>
      <c r="D281" s="12">
        <v>1.0</v>
      </c>
      <c r="E281" s="12">
        <v>0.0</v>
      </c>
      <c r="F281" s="12">
        <v>0.0</v>
      </c>
      <c r="G281" s="12">
        <v>0.0</v>
      </c>
      <c r="H281" s="12">
        <v>3000.0</v>
      </c>
      <c r="I281" s="12">
        <v>2.0</v>
      </c>
      <c r="J281" s="12">
        <v>1.0</v>
      </c>
      <c r="K281" s="12">
        <v>1.0</v>
      </c>
      <c r="L281" s="12">
        <v>11.0</v>
      </c>
    </row>
    <row r="282">
      <c r="B282" s="14">
        <v>25.0</v>
      </c>
      <c r="C282" s="14">
        <v>0.0</v>
      </c>
      <c r="D282" s="14">
        <v>1.0</v>
      </c>
      <c r="E282" s="14">
        <v>0.0</v>
      </c>
      <c r="F282" s="14">
        <v>0.0</v>
      </c>
      <c r="G282" s="14">
        <v>0.0</v>
      </c>
      <c r="H282" s="14">
        <v>3000.0</v>
      </c>
      <c r="I282" s="14">
        <v>3.0</v>
      </c>
      <c r="J282" s="14">
        <v>13.0</v>
      </c>
      <c r="K282" s="14">
        <v>13.0</v>
      </c>
      <c r="L282" s="14">
        <v>1.0</v>
      </c>
    </row>
    <row r="283">
      <c r="C283" s="11" t="s">
        <v>12</v>
      </c>
      <c r="D283" s="11" t="s">
        <v>13</v>
      </c>
      <c r="E283" s="11" t="s">
        <v>14</v>
      </c>
      <c r="F283" s="11" t="s">
        <v>25</v>
      </c>
      <c r="G283" s="11" t="s">
        <v>16</v>
      </c>
      <c r="H283" s="11" t="s">
        <v>17</v>
      </c>
      <c r="I283" s="11" t="s">
        <v>18</v>
      </c>
      <c r="J283" s="11" t="s">
        <v>19</v>
      </c>
    </row>
    <row r="284">
      <c r="B284" s="11" t="s">
        <v>20</v>
      </c>
      <c r="C284" s="11">
        <f>COUNTIF(C258:C282, "1")</f>
        <v>8</v>
      </c>
      <c r="D284" s="11">
        <f>COUNTIFS(C258:C282, "1", D258:D282, "1")</f>
        <v>8</v>
      </c>
      <c r="E284" s="11">
        <f>COUNTIFS(C258:C282, "1", D258:D282, "0")</f>
        <v>0</v>
      </c>
      <c r="F284" s="16">
        <f>sumif(C258:C282, "1", H258:H282 )</f>
        <v>4972</v>
      </c>
      <c r="G284" s="16">
        <f t="array" ref="G284">MEDIAN(IF(($C$63:$C$87=1), ($H$63:$H$87)))</f>
        <v>410</v>
      </c>
      <c r="H284" s="16">
        <f>minifs(H258:H282, C258:C282, "1",C258:C282, "1")</f>
        <v>328</v>
      </c>
      <c r="I284" s="17">
        <f>maxifs(H258:H282, C258:C282, "1",C258:C282, "1")</f>
        <v>1143</v>
      </c>
      <c r="J284" s="16">
        <f t="array" ref="J284">stdev(if($C$258:$C$282=1, $H$258:$H$282))</f>
        <v>247.1812522</v>
      </c>
    </row>
    <row r="285">
      <c r="B285" s="11" t="s">
        <v>22</v>
      </c>
      <c r="C285" s="20">
        <f>COUNTIF(C258:C282, "0")</f>
        <v>17</v>
      </c>
      <c r="D285" s="11">
        <f>COUNTIFS(C258:C282, "0", D258:D282, "1")</f>
        <v>14</v>
      </c>
      <c r="E285" s="11">
        <f>COUNTIFS(C258:C282, "0", D258:D282, "0")</f>
        <v>3</v>
      </c>
      <c r="F285" s="16">
        <f>sumif(C258:C282, "0", H258:H282 )</f>
        <v>43938</v>
      </c>
      <c r="G285" s="16">
        <f t="array" ref="G285">MEDIAN(IF(($C$3:$C$27=0), ($H$3:$H$27)))</f>
        <v>3000</v>
      </c>
      <c r="H285" s="16">
        <f>minifs(H258:H282, C258:C282, "0",C258:C282, "0")</f>
        <v>419</v>
      </c>
      <c r="I285" s="16">
        <f>maxifs(H258:H282, C258:C282, "0",C258:C282, "0")</f>
        <v>3000</v>
      </c>
      <c r="J285" s="16">
        <f t="array" ref="J285">stdev(if($C$258:$C$282=0, $H$258:$H$282))</f>
        <v>928.5164282</v>
      </c>
    </row>
    <row r="287">
      <c r="B287" s="22" t="s">
        <v>27</v>
      </c>
      <c r="C287" s="22" t="s">
        <v>28</v>
      </c>
      <c r="D287" s="23" t="s">
        <v>13</v>
      </c>
      <c r="E287" s="23" t="s">
        <v>14</v>
      </c>
      <c r="F287" s="22" t="s">
        <v>29</v>
      </c>
      <c r="G287" s="22" t="s">
        <v>25</v>
      </c>
      <c r="H287" s="22" t="s">
        <v>16</v>
      </c>
      <c r="I287" s="22" t="s">
        <v>17</v>
      </c>
      <c r="J287" s="22" t="s">
        <v>18</v>
      </c>
      <c r="K287" s="22" t="s">
        <v>19</v>
      </c>
    </row>
    <row r="288">
      <c r="B288" s="24" t="s">
        <v>20</v>
      </c>
      <c r="C288" s="25">
        <f t="shared" ref="C288:E288" si="13">C284+C254+C224</f>
        <v>25</v>
      </c>
      <c r="D288" s="26">
        <f t="shared" si="13"/>
        <v>24</v>
      </c>
      <c r="E288" s="26">
        <f t="shared" si="13"/>
        <v>1</v>
      </c>
      <c r="F288" s="27">
        <f t="shared" ref="F288:F289" si="15">E288/C288*100</f>
        <v>4</v>
      </c>
      <c r="G288" s="27">
        <f t="shared" ref="G288:G289" si="16">sum(F284,F254,F224)/C288</f>
        <v>681.28</v>
      </c>
      <c r="H288" s="27">
        <f t="array" ref="H288">MEDIAN(IF(($C$63:$C$87=1), ($H$63:$H$87)),IF(($C$33:$C$57=1), ($H$33:$H$57)), IF(($C$3:$C$27=1), ($H$3:$H$27)))</f>
        <v>465</v>
      </c>
      <c r="I288" s="27">
        <f t="shared" ref="I288:I289" si="17">min(H284,H254,H224)</f>
        <v>328</v>
      </c>
      <c r="J288" s="27">
        <f t="shared" ref="J288:J289" si="18">max(I284,I254,I224)</f>
        <v>3000</v>
      </c>
      <c r="K288" s="27">
        <f t="array" ref="K288">STDEV(IF(($C$258:$C$282=1), ($H$258:$H$282)),IF(($C$228:$C$252=1), ($H$228:$H$252)), IF(($C$198:$C$222=1), ($H$198:$H$222)))</f>
        <v>521.1075961</v>
      </c>
    </row>
    <row r="289">
      <c r="B289" s="24" t="s">
        <v>22</v>
      </c>
      <c r="C289" s="25">
        <f t="shared" ref="C289:E289" si="14">C285+C255+C225</f>
        <v>50</v>
      </c>
      <c r="D289" s="26">
        <f t="shared" si="14"/>
        <v>47</v>
      </c>
      <c r="E289" s="26">
        <f t="shared" si="14"/>
        <v>3</v>
      </c>
      <c r="F289" s="27">
        <f t="shared" si="15"/>
        <v>6</v>
      </c>
      <c r="G289" s="27">
        <f t="shared" si="16"/>
        <v>2858.76</v>
      </c>
      <c r="H289" s="27">
        <f t="array" ref="H289">MEDIAN(IF(($C$63:$C$87=0), ($H$63:$H$87)),IF(($C$33:$C$57=0), ($H$33:$H$57)), IF(($C$3:$C$27=0), ($H$3:$H$27)))</f>
        <v>3000</v>
      </c>
      <c r="I289" s="27">
        <f t="shared" si="17"/>
        <v>419</v>
      </c>
      <c r="J289" s="27">
        <f t="shared" si="18"/>
        <v>3000</v>
      </c>
      <c r="K289" s="27">
        <f t="array" ref="K289">STDEV(IF(($C$63:$C$87=0), ($H$63:$H$87)),IF(($C$33:$C$57=0), ($H$33:$H$57)), IF(($C$3:$C$27=0), ($H$3:$H$27)))</f>
        <v>0</v>
      </c>
    </row>
  </sheetData>
  <mergeCells count="9">
    <mergeCell ref="B226:L226"/>
    <mergeCell ref="B256:L256"/>
    <mergeCell ref="B1:L1"/>
    <mergeCell ref="B31:L31"/>
    <mergeCell ref="B61:L61"/>
    <mergeCell ref="B99:L99"/>
    <mergeCell ref="B129:L129"/>
    <mergeCell ref="B159:L159"/>
    <mergeCell ref="B196:L196"/>
  </mergeCells>
  <conditionalFormatting sqref="C3:C27 C33:C57 C63:C87 C101:C125 C131:C155 C161:C185 C198:C222 C228:C252 C258:C282">
    <cfRule type="cellIs" dxfId="0" priority="1" operator="equal">
      <formula>1</formula>
    </cfRule>
  </conditionalFormatting>
  <conditionalFormatting sqref="C3:C27 C33:C57 C63:C87 C101:C125 C131:C155 C161:C185 C198:C222 C228:C252 C258:C282">
    <cfRule type="cellIs" dxfId="1" priority="2" operator="equal">
      <formula>0</formula>
    </cfRule>
  </conditionalFormatting>
  <conditionalFormatting sqref="D3:D27 D63:D87 D101:D125 D161:D185 D198:D222 D258:D282">
    <cfRule type="cellIs" dxfId="1" priority="3" operator="equal">
      <formula>1</formula>
    </cfRule>
  </conditionalFormatting>
  <conditionalFormatting sqref="D3:D27 D63:D87 D101:D125 D161:D185 D198:D222 D258:D282">
    <cfRule type="cellIs" dxfId="2" priority="4" operator="equal">
      <formula>0</formula>
    </cfRule>
  </conditionalFormatting>
  <conditionalFormatting sqref="D33:D57 D131:D155">
    <cfRule type="cellIs" dxfId="1" priority="5" operator="equal">
      <formula>1</formula>
    </cfRule>
  </conditionalFormatting>
  <conditionalFormatting sqref="D33:D57 D131:D155">
    <cfRule type="cellIs" dxfId="2" priority="6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" t="s">
        <v>35</v>
      </c>
      <c r="C3" s="6" t="s">
        <v>36</v>
      </c>
      <c r="D3" s="6" t="s">
        <v>37</v>
      </c>
      <c r="E3" s="5" t="s">
        <v>38</v>
      </c>
      <c r="F3" s="7" t="s">
        <v>39</v>
      </c>
      <c r="G3" s="6" t="s">
        <v>40</v>
      </c>
      <c r="H3" s="6" t="s">
        <v>41</v>
      </c>
    </row>
    <row r="4">
      <c r="A4" s="29"/>
      <c r="B4" s="30" t="s">
        <v>42</v>
      </c>
      <c r="C4" s="30" t="s">
        <v>43</v>
      </c>
      <c r="D4" s="31">
        <v>0.0</v>
      </c>
      <c r="E4" s="31">
        <v>14.0</v>
      </c>
      <c r="F4" s="31">
        <v>2.0</v>
      </c>
      <c r="G4" s="31">
        <v>1.0</v>
      </c>
      <c r="H4" s="32">
        <v>1351.0</v>
      </c>
    </row>
    <row r="5">
      <c r="A5" s="33"/>
      <c r="B5" s="34" t="s">
        <v>44</v>
      </c>
      <c r="C5" s="34" t="s">
        <v>44</v>
      </c>
      <c r="D5" s="35">
        <v>1.0</v>
      </c>
      <c r="E5" s="35">
        <v>8.0</v>
      </c>
      <c r="F5" s="35">
        <v>1.0</v>
      </c>
      <c r="G5" s="35">
        <v>1.0</v>
      </c>
      <c r="H5" s="36">
        <v>901.0</v>
      </c>
    </row>
    <row r="6">
      <c r="A6" s="29"/>
      <c r="B6" s="34" t="s">
        <v>43</v>
      </c>
      <c r="C6" s="34" t="s">
        <v>44</v>
      </c>
      <c r="D6" s="35">
        <v>0.0</v>
      </c>
      <c r="E6" s="35">
        <v>12.0</v>
      </c>
      <c r="F6" s="35">
        <v>1.0</v>
      </c>
      <c r="G6" s="35">
        <v>1.0</v>
      </c>
      <c r="H6" s="36">
        <v>821.0</v>
      </c>
    </row>
    <row r="7">
      <c r="A7" s="29"/>
      <c r="B7" s="34" t="s">
        <v>42</v>
      </c>
      <c r="C7" s="34" t="s">
        <v>45</v>
      </c>
      <c r="D7" s="35">
        <v>0.0</v>
      </c>
      <c r="E7" s="35">
        <v>13.0</v>
      </c>
      <c r="F7" s="35">
        <v>4.0</v>
      </c>
      <c r="G7" s="35">
        <v>1.0</v>
      </c>
      <c r="H7" s="36">
        <v>700.0</v>
      </c>
    </row>
    <row r="8">
      <c r="A8" s="29"/>
      <c r="B8" s="34" t="s">
        <v>44</v>
      </c>
      <c r="C8" s="34" t="s">
        <v>45</v>
      </c>
      <c r="D8" s="35">
        <v>0.0</v>
      </c>
      <c r="E8" s="35">
        <v>5.0</v>
      </c>
      <c r="F8" s="35">
        <v>4.0</v>
      </c>
      <c r="G8" s="35">
        <v>1.0</v>
      </c>
      <c r="H8" s="36">
        <v>727.0</v>
      </c>
    </row>
    <row r="9">
      <c r="A9" s="29"/>
      <c r="B9" s="34" t="s">
        <v>45</v>
      </c>
      <c r="C9" s="34" t="s">
        <v>45</v>
      </c>
      <c r="D9" s="35">
        <v>1.0</v>
      </c>
      <c r="E9" s="35">
        <v>1.0</v>
      </c>
      <c r="F9" s="35">
        <v>4.0</v>
      </c>
      <c r="G9" s="35">
        <v>1.0</v>
      </c>
      <c r="H9" s="36">
        <v>988.0</v>
      </c>
    </row>
    <row r="10">
      <c r="A10" s="29"/>
      <c r="B10" s="34" t="s">
        <v>45</v>
      </c>
      <c r="C10" s="34" t="s">
        <v>43</v>
      </c>
      <c r="D10" s="35">
        <v>0.0</v>
      </c>
      <c r="E10" s="35">
        <v>2.0</v>
      </c>
      <c r="F10" s="35">
        <v>2.0</v>
      </c>
      <c r="G10" s="35">
        <v>1.0</v>
      </c>
      <c r="H10" s="36">
        <v>981.0</v>
      </c>
    </row>
    <row r="11">
      <c r="A11" s="29"/>
      <c r="B11" s="34" t="s">
        <v>42</v>
      </c>
      <c r="C11" s="34" t="s">
        <v>42</v>
      </c>
      <c r="D11" s="35">
        <v>1.0</v>
      </c>
      <c r="E11" s="35">
        <v>15.0</v>
      </c>
      <c r="F11" s="35">
        <v>3.0</v>
      </c>
      <c r="G11" s="35">
        <v>1.0</v>
      </c>
      <c r="H11" s="36">
        <v>860.0</v>
      </c>
    </row>
    <row r="12">
      <c r="A12" s="29"/>
      <c r="B12" s="34" t="s">
        <v>45</v>
      </c>
      <c r="C12" s="34" t="s">
        <v>44</v>
      </c>
      <c r="D12" s="35">
        <v>0.0</v>
      </c>
      <c r="E12" s="35">
        <v>4.0</v>
      </c>
      <c r="F12" s="35">
        <v>1.0</v>
      </c>
      <c r="G12" s="35">
        <v>1.0</v>
      </c>
      <c r="H12" s="36">
        <v>864.0</v>
      </c>
    </row>
    <row r="13">
      <c r="A13" s="29"/>
      <c r="B13" s="34" t="s">
        <v>43</v>
      </c>
      <c r="C13" s="34" t="s">
        <v>44</v>
      </c>
      <c r="D13" s="35">
        <v>0.0</v>
      </c>
      <c r="E13" s="35">
        <v>12.0</v>
      </c>
      <c r="F13" s="35">
        <v>1.0</v>
      </c>
      <c r="G13" s="35">
        <v>1.0</v>
      </c>
      <c r="H13" s="36">
        <v>681.0</v>
      </c>
    </row>
    <row r="14">
      <c r="A14" s="29"/>
      <c r="B14" s="34" t="s">
        <v>44</v>
      </c>
      <c r="C14" s="34" t="s">
        <v>43</v>
      </c>
      <c r="D14" s="35">
        <v>0.0</v>
      </c>
      <c r="E14" s="35">
        <v>6.0</v>
      </c>
      <c r="F14" s="35">
        <v>2.0</v>
      </c>
      <c r="G14" s="35">
        <v>1.0</v>
      </c>
      <c r="H14" s="36">
        <v>857.0</v>
      </c>
    </row>
    <row r="15">
      <c r="A15" s="29"/>
      <c r="B15" s="34" t="s">
        <v>43</v>
      </c>
      <c r="C15" s="34" t="s">
        <v>42</v>
      </c>
      <c r="D15" s="35">
        <v>0.0</v>
      </c>
      <c r="E15" s="35">
        <v>11.0</v>
      </c>
      <c r="F15" s="35">
        <v>3.0</v>
      </c>
      <c r="G15" s="35">
        <v>1.0</v>
      </c>
      <c r="H15" s="36">
        <v>890.0</v>
      </c>
    </row>
    <row r="16">
      <c r="A16" s="29"/>
      <c r="B16" s="34" t="s">
        <v>45</v>
      </c>
      <c r="C16" s="34" t="s">
        <v>42</v>
      </c>
      <c r="D16" s="35">
        <v>0.0</v>
      </c>
      <c r="E16" s="35">
        <v>3.0</v>
      </c>
      <c r="F16" s="35">
        <v>3.0</v>
      </c>
      <c r="G16" s="35">
        <v>1.0</v>
      </c>
      <c r="H16" s="36">
        <v>889.0</v>
      </c>
    </row>
    <row r="17">
      <c r="A17" s="29"/>
      <c r="B17" s="34" t="s">
        <v>45</v>
      </c>
      <c r="C17" s="34" t="s">
        <v>42</v>
      </c>
      <c r="D17" s="35">
        <v>0.0</v>
      </c>
      <c r="E17" s="35">
        <v>3.0</v>
      </c>
      <c r="F17" s="35">
        <v>3.0</v>
      </c>
      <c r="G17" s="35">
        <v>1.0</v>
      </c>
      <c r="H17" s="36">
        <v>721.0</v>
      </c>
    </row>
    <row r="18">
      <c r="A18" s="29"/>
      <c r="B18" s="34" t="s">
        <v>42</v>
      </c>
      <c r="C18" s="34" t="s">
        <v>42</v>
      </c>
      <c r="D18" s="35">
        <v>1.0</v>
      </c>
      <c r="E18" s="35">
        <v>15.0</v>
      </c>
      <c r="F18" s="35">
        <v>3.0</v>
      </c>
      <c r="G18" s="35">
        <v>1.0</v>
      </c>
      <c r="H18" s="36">
        <v>737.0</v>
      </c>
    </row>
    <row r="19">
      <c r="A19" s="29"/>
      <c r="B19" s="34" t="s">
        <v>43</v>
      </c>
      <c r="C19" s="34" t="s">
        <v>44</v>
      </c>
      <c r="D19" s="35">
        <v>0.0</v>
      </c>
      <c r="E19" s="35">
        <v>12.0</v>
      </c>
      <c r="F19" s="35">
        <v>1.0</v>
      </c>
      <c r="G19" s="35">
        <v>1.0</v>
      </c>
      <c r="H19" s="36">
        <v>667.0</v>
      </c>
    </row>
    <row r="20">
      <c r="A20" s="29"/>
      <c r="B20" s="34" t="s">
        <v>42</v>
      </c>
      <c r="C20" s="34" t="s">
        <v>45</v>
      </c>
      <c r="D20" s="35">
        <v>0.0</v>
      </c>
      <c r="E20" s="35">
        <v>13.0</v>
      </c>
      <c r="F20" s="35">
        <v>4.0</v>
      </c>
      <c r="G20" s="35">
        <v>1.0</v>
      </c>
      <c r="H20" s="36">
        <v>747.0</v>
      </c>
    </row>
    <row r="21">
      <c r="A21" s="29"/>
      <c r="B21" s="34" t="s">
        <v>42</v>
      </c>
      <c r="C21" s="34" t="s">
        <v>44</v>
      </c>
      <c r="D21" s="35">
        <v>0.0</v>
      </c>
      <c r="E21" s="35">
        <v>16.0</v>
      </c>
      <c r="F21" s="35">
        <v>1.0</v>
      </c>
      <c r="G21" s="35">
        <v>1.0</v>
      </c>
      <c r="H21" s="36">
        <v>984.0</v>
      </c>
    </row>
    <row r="22">
      <c r="A22" s="29"/>
      <c r="B22" s="34" t="s">
        <v>42</v>
      </c>
      <c r="C22" s="34" t="s">
        <v>42</v>
      </c>
      <c r="D22" s="35">
        <v>1.0</v>
      </c>
      <c r="E22" s="35">
        <v>15.0</v>
      </c>
      <c r="F22" s="35">
        <v>3.0</v>
      </c>
      <c r="G22" s="35">
        <v>1.0</v>
      </c>
      <c r="H22" s="36">
        <v>1085.0</v>
      </c>
    </row>
    <row r="23">
      <c r="A23" s="29"/>
      <c r="B23" s="34" t="s">
        <v>45</v>
      </c>
      <c r="C23" s="34" t="s">
        <v>44</v>
      </c>
      <c r="D23" s="35">
        <v>0.0</v>
      </c>
      <c r="E23" s="35">
        <v>4.0</v>
      </c>
      <c r="F23" s="35">
        <v>1.0</v>
      </c>
      <c r="G23" s="35">
        <v>1.0</v>
      </c>
      <c r="H23" s="36">
        <v>638.0</v>
      </c>
    </row>
    <row r="24">
      <c r="A24" s="29"/>
      <c r="B24" s="34" t="s">
        <v>42</v>
      </c>
      <c r="C24" s="34" t="s">
        <v>44</v>
      </c>
      <c r="D24" s="35">
        <v>0.0</v>
      </c>
      <c r="E24" s="35">
        <v>16.0</v>
      </c>
      <c r="F24" s="35">
        <v>1.0</v>
      </c>
      <c r="G24" s="35">
        <v>1.0</v>
      </c>
      <c r="H24" s="36">
        <v>627.0</v>
      </c>
    </row>
    <row r="25">
      <c r="A25" s="29"/>
      <c r="B25" s="34" t="s">
        <v>42</v>
      </c>
      <c r="C25" s="34" t="s">
        <v>45</v>
      </c>
      <c r="D25" s="35">
        <v>0.0</v>
      </c>
      <c r="E25" s="35">
        <v>13.0</v>
      </c>
      <c r="F25" s="35">
        <v>4.0</v>
      </c>
      <c r="G25" s="35">
        <v>1.0</v>
      </c>
      <c r="H25" s="36">
        <v>865.0</v>
      </c>
    </row>
    <row r="26">
      <c r="A26" s="29"/>
      <c r="B26" s="34" t="s">
        <v>43</v>
      </c>
      <c r="C26" s="34" t="s">
        <v>42</v>
      </c>
      <c r="D26" s="35">
        <v>0.0</v>
      </c>
      <c r="E26" s="35">
        <v>11.0</v>
      </c>
      <c r="F26" s="35">
        <v>3.0</v>
      </c>
      <c r="G26" s="35">
        <v>1.0</v>
      </c>
      <c r="H26" s="36">
        <v>1165.0</v>
      </c>
    </row>
    <row r="27">
      <c r="A27" s="29"/>
      <c r="B27" s="34" t="s">
        <v>45</v>
      </c>
      <c r="C27" s="34" t="s">
        <v>43</v>
      </c>
      <c r="D27" s="35">
        <v>0.0</v>
      </c>
      <c r="E27" s="35">
        <v>2.0</v>
      </c>
      <c r="F27" s="35">
        <v>2.0</v>
      </c>
      <c r="G27" s="35">
        <v>1.0</v>
      </c>
      <c r="H27" s="36">
        <v>891.0</v>
      </c>
    </row>
    <row r="28">
      <c r="A28" s="29"/>
      <c r="B28" s="34" t="s">
        <v>44</v>
      </c>
      <c r="C28" s="34" t="s">
        <v>44</v>
      </c>
      <c r="D28" s="35">
        <v>1.0</v>
      </c>
      <c r="E28" s="35">
        <v>8.0</v>
      </c>
      <c r="F28" s="35">
        <v>1.0</v>
      </c>
      <c r="G28" s="35">
        <v>1.0</v>
      </c>
      <c r="H28" s="36">
        <v>810.0</v>
      </c>
    </row>
    <row r="29">
      <c r="A29" s="29"/>
      <c r="B29" s="34" t="s">
        <v>45</v>
      </c>
      <c r="C29" s="34" t="s">
        <v>42</v>
      </c>
      <c r="D29" s="35">
        <v>0.0</v>
      </c>
      <c r="E29" s="35">
        <v>3.0</v>
      </c>
      <c r="F29" s="35">
        <v>3.0</v>
      </c>
      <c r="G29" s="35">
        <v>1.0</v>
      </c>
      <c r="H29" s="36">
        <v>821.0</v>
      </c>
    </row>
    <row r="30">
      <c r="A30" s="29"/>
      <c r="B30" s="34" t="s">
        <v>45</v>
      </c>
      <c r="C30" s="34" t="s">
        <v>45</v>
      </c>
      <c r="D30" s="35">
        <v>1.0</v>
      </c>
      <c r="E30" s="35">
        <v>1.0</v>
      </c>
      <c r="F30" s="35">
        <v>4.0</v>
      </c>
      <c r="G30" s="35">
        <v>1.0</v>
      </c>
      <c r="H30" s="36">
        <v>839.0</v>
      </c>
    </row>
    <row r="31">
      <c r="A31" s="29"/>
      <c r="B31" s="34" t="s">
        <v>44</v>
      </c>
      <c r="C31" s="34" t="s">
        <v>45</v>
      </c>
      <c r="D31" s="35">
        <v>0.0</v>
      </c>
      <c r="E31" s="35">
        <v>5.0</v>
      </c>
      <c r="F31" s="35">
        <v>4.0</v>
      </c>
      <c r="G31" s="35">
        <v>1.0</v>
      </c>
      <c r="H31" s="36">
        <v>684.0</v>
      </c>
    </row>
    <row r="32">
      <c r="A32" s="29"/>
      <c r="B32" s="34" t="s">
        <v>43</v>
      </c>
      <c r="C32" s="34" t="s">
        <v>44</v>
      </c>
      <c r="D32" s="35">
        <v>0.0</v>
      </c>
      <c r="E32" s="35">
        <v>12.0</v>
      </c>
      <c r="F32" s="35">
        <v>1.0</v>
      </c>
      <c r="G32" s="35">
        <v>1.0</v>
      </c>
      <c r="H32" s="36">
        <v>724.0</v>
      </c>
    </row>
    <row r="33">
      <c r="A33" s="29"/>
      <c r="B33" s="34" t="s">
        <v>45</v>
      </c>
      <c r="C33" s="34" t="s">
        <v>45</v>
      </c>
      <c r="D33" s="35">
        <v>1.0</v>
      </c>
      <c r="E33" s="35">
        <v>1.0</v>
      </c>
      <c r="F33" s="35">
        <v>4.0</v>
      </c>
      <c r="G33" s="35">
        <v>1.0</v>
      </c>
      <c r="H33" s="36">
        <v>749.0</v>
      </c>
    </row>
    <row r="34">
      <c r="A34" s="29"/>
      <c r="B34" s="34" t="s">
        <v>45</v>
      </c>
      <c r="C34" s="34" t="s">
        <v>44</v>
      </c>
      <c r="D34" s="35">
        <v>0.0</v>
      </c>
      <c r="E34" s="35">
        <v>4.0</v>
      </c>
      <c r="F34" s="35">
        <v>1.0</v>
      </c>
      <c r="G34" s="35">
        <v>1.0</v>
      </c>
      <c r="H34" s="36">
        <v>1147.0</v>
      </c>
    </row>
    <row r="35">
      <c r="A35" s="29"/>
      <c r="B35" s="34" t="s">
        <v>43</v>
      </c>
      <c r="C35" s="34" t="s">
        <v>42</v>
      </c>
      <c r="D35" s="35">
        <v>0.0</v>
      </c>
      <c r="E35" s="35">
        <v>11.0</v>
      </c>
      <c r="F35" s="35">
        <v>3.0</v>
      </c>
      <c r="G35" s="35">
        <v>1.0</v>
      </c>
      <c r="H35" s="36">
        <v>766.0</v>
      </c>
    </row>
    <row r="36">
      <c r="A36" s="29"/>
      <c r="B36" s="34" t="s">
        <v>42</v>
      </c>
      <c r="C36" s="34" t="s">
        <v>42</v>
      </c>
      <c r="D36" s="35">
        <v>1.0</v>
      </c>
      <c r="E36" s="35">
        <v>15.0</v>
      </c>
      <c r="F36" s="35">
        <v>3.0</v>
      </c>
      <c r="G36" s="35">
        <v>1.0</v>
      </c>
      <c r="H36" s="36">
        <v>553.0</v>
      </c>
    </row>
    <row r="37">
      <c r="A37" s="29"/>
      <c r="B37" s="34" t="s">
        <v>42</v>
      </c>
      <c r="C37" s="34" t="s">
        <v>45</v>
      </c>
      <c r="D37" s="35">
        <v>0.0</v>
      </c>
      <c r="E37" s="35">
        <v>13.0</v>
      </c>
      <c r="F37" s="35">
        <v>4.0</v>
      </c>
      <c r="G37" s="35">
        <v>1.0</v>
      </c>
      <c r="H37" s="36">
        <v>709.0</v>
      </c>
    </row>
    <row r="38">
      <c r="A38" s="29"/>
      <c r="B38" s="34" t="s">
        <v>45</v>
      </c>
      <c r="C38" s="34" t="s">
        <v>44</v>
      </c>
      <c r="D38" s="35">
        <v>0.0</v>
      </c>
      <c r="E38" s="35">
        <v>4.0</v>
      </c>
      <c r="F38" s="35">
        <v>1.0</v>
      </c>
      <c r="G38" s="35">
        <v>1.0</v>
      </c>
      <c r="H38" s="36">
        <v>630.0</v>
      </c>
    </row>
    <row r="39">
      <c r="A39" s="29"/>
      <c r="B39" s="34" t="s">
        <v>43</v>
      </c>
      <c r="C39" s="34" t="s">
        <v>43</v>
      </c>
      <c r="D39" s="35">
        <v>1.0</v>
      </c>
      <c r="E39" s="35">
        <v>10.0</v>
      </c>
      <c r="F39" s="35">
        <v>2.0</v>
      </c>
      <c r="G39" s="35">
        <v>1.0</v>
      </c>
      <c r="H39" s="36">
        <v>719.0</v>
      </c>
    </row>
    <row r="40">
      <c r="A40" s="29"/>
      <c r="B40" s="34" t="s">
        <v>43</v>
      </c>
      <c r="C40" s="34" t="s">
        <v>44</v>
      </c>
      <c r="D40" s="35">
        <v>0.0</v>
      </c>
      <c r="E40" s="35">
        <v>12.0</v>
      </c>
      <c r="F40" s="35">
        <v>1.0</v>
      </c>
      <c r="G40" s="35">
        <v>1.0</v>
      </c>
      <c r="H40" s="36">
        <v>878.0</v>
      </c>
    </row>
    <row r="41">
      <c r="A41" s="29"/>
      <c r="B41" s="34" t="s">
        <v>45</v>
      </c>
      <c r="C41" s="34" t="s">
        <v>43</v>
      </c>
      <c r="D41" s="35">
        <v>0.0</v>
      </c>
      <c r="E41" s="35">
        <v>2.0</v>
      </c>
      <c r="F41" s="35">
        <v>2.0</v>
      </c>
      <c r="G41" s="35">
        <v>1.0</v>
      </c>
      <c r="H41" s="36">
        <v>854.0</v>
      </c>
    </row>
    <row r="42">
      <c r="A42" s="29"/>
      <c r="B42" s="34" t="s">
        <v>44</v>
      </c>
      <c r="C42" s="34" t="s">
        <v>44</v>
      </c>
      <c r="D42" s="35">
        <v>1.0</v>
      </c>
      <c r="E42" s="35">
        <v>8.0</v>
      </c>
      <c r="F42" s="35">
        <v>1.0</v>
      </c>
      <c r="G42" s="35">
        <v>1.0</v>
      </c>
      <c r="H42" s="36">
        <v>646.0</v>
      </c>
    </row>
    <row r="43">
      <c r="A43" s="29"/>
      <c r="B43" s="37" t="s">
        <v>43</v>
      </c>
      <c r="C43" s="37" t="s">
        <v>43</v>
      </c>
      <c r="D43" s="38">
        <v>1.0</v>
      </c>
      <c r="E43" s="39">
        <v>10.0</v>
      </c>
      <c r="F43" s="39">
        <v>2.0</v>
      </c>
      <c r="G43" s="39">
        <v>1.0</v>
      </c>
      <c r="H43" s="40">
        <v>750.0</v>
      </c>
    </row>
    <row r="45">
      <c r="B45" s="22" t="s">
        <v>28</v>
      </c>
      <c r="C45" s="22" t="s">
        <v>25</v>
      </c>
      <c r="D45" s="22" t="s">
        <v>16</v>
      </c>
      <c r="E45" s="22" t="s">
        <v>17</v>
      </c>
      <c r="F45" s="22" t="s">
        <v>18</v>
      </c>
      <c r="G45" s="22" t="s">
        <v>29</v>
      </c>
      <c r="H45" s="23" t="s">
        <v>46</v>
      </c>
      <c r="I45" s="22" t="s">
        <v>19</v>
      </c>
    </row>
    <row r="46">
      <c r="A46" s="24" t="s">
        <v>22</v>
      </c>
      <c r="B46" s="27">
        <f>countif(D4:D43, "0")</f>
        <v>28</v>
      </c>
      <c r="C46" s="27">
        <f>sumifs(H4:H43, D4:D43, "0")/B46</f>
        <v>831.3928571</v>
      </c>
      <c r="D46" s="27">
        <f t="array" ref="D46">median(if($D$4:$D$43=0, $H$4:$H$43))</f>
        <v>821</v>
      </c>
      <c r="E46" s="27">
        <f>minifs($H$4:$H$43, $D$4:$D$43,"0",$D$4:$D$43,"0")</f>
        <v>627</v>
      </c>
      <c r="F46" s="27">
        <f>maxifs($H$4:$H$43, $D$4:$D$43,"0",$D$4:$D$43,"0")</f>
        <v>1351</v>
      </c>
      <c r="G46" s="27">
        <f>(B46-H46)/B46*100</f>
        <v>0</v>
      </c>
      <c r="H46" s="41">
        <f>countifs(D4:D43,"0", G4:G43, "1")</f>
        <v>28</v>
      </c>
      <c r="I46" s="27">
        <f t="array" ref="I46">stdev(if(D4:D43=0, H4:H43))</f>
        <v>173.4169327</v>
      </c>
    </row>
    <row r="47">
      <c r="A47" s="24" t="s">
        <v>20</v>
      </c>
      <c r="B47" s="27">
        <f>countif(D4:D43, "1")</f>
        <v>12</v>
      </c>
      <c r="C47" s="27">
        <f>sumifs(H4:H43, D4:D43, "1")/B47</f>
        <v>803.0833333</v>
      </c>
      <c r="D47" s="27">
        <f t="array" ref="D47">median(if($D$4:$D$43=1, $H$4:$H$43))</f>
        <v>780</v>
      </c>
      <c r="E47" s="27">
        <f>minifs($H$4:$H$43, $D$4:$D$43,"1",$D$4:$D$43,"1")</f>
        <v>553</v>
      </c>
      <c r="F47" s="27">
        <f>maxifs($H$4:$H$43, $D$4:$D$43,"1",$D$4:$D$43,"1")</f>
        <v>1085</v>
      </c>
      <c r="G47" s="27">
        <f>(B47-H47)/B47</f>
        <v>0</v>
      </c>
      <c r="H47" s="41">
        <f>countifs(D4:D43,"1", G4:G43, "1")</f>
        <v>12</v>
      </c>
      <c r="I47" s="27">
        <f t="array" ref="I47">stdev(if(D4:D43=1, H4:H43))</f>
        <v>145.2999771</v>
      </c>
    </row>
    <row r="51">
      <c r="B51" s="2" t="s">
        <v>24</v>
      </c>
      <c r="C51" s="3"/>
      <c r="D51" s="3"/>
      <c r="E51" s="3"/>
      <c r="F51" s="3"/>
      <c r="G51" s="3"/>
      <c r="H51" s="4"/>
    </row>
    <row r="52">
      <c r="B52" s="6" t="s">
        <v>35</v>
      </c>
      <c r="C52" s="6" t="s">
        <v>36</v>
      </c>
      <c r="D52" s="6" t="s">
        <v>37</v>
      </c>
      <c r="E52" s="5" t="s">
        <v>38</v>
      </c>
      <c r="F52" s="7" t="s">
        <v>39</v>
      </c>
      <c r="G52" s="6" t="s">
        <v>40</v>
      </c>
      <c r="H52" s="6" t="s">
        <v>41</v>
      </c>
    </row>
    <row r="53">
      <c r="A53" s="29"/>
      <c r="B53" s="30" t="s">
        <v>45</v>
      </c>
      <c r="C53" s="30" t="s">
        <v>45</v>
      </c>
      <c r="D53" s="31">
        <v>1.0</v>
      </c>
      <c r="E53" s="31">
        <v>1.0</v>
      </c>
      <c r="F53" s="31">
        <v>4.0</v>
      </c>
      <c r="G53" s="31">
        <v>1.0</v>
      </c>
      <c r="H53" s="32">
        <v>1032.0</v>
      </c>
    </row>
    <row r="54">
      <c r="A54" s="33"/>
      <c r="B54" s="34" t="s">
        <v>45</v>
      </c>
      <c r="C54" s="34" t="s">
        <v>43</v>
      </c>
      <c r="D54" s="35">
        <v>0.0</v>
      </c>
      <c r="E54" s="35">
        <v>2.0</v>
      </c>
      <c r="F54" s="35">
        <v>2.0</v>
      </c>
      <c r="G54" s="35">
        <v>1.0</v>
      </c>
      <c r="H54" s="36">
        <v>1532.0</v>
      </c>
    </row>
    <row r="55">
      <c r="A55" s="29"/>
      <c r="B55" s="34" t="s">
        <v>43</v>
      </c>
      <c r="C55" s="34" t="s">
        <v>45</v>
      </c>
      <c r="D55" s="35">
        <v>0.0</v>
      </c>
      <c r="E55" s="35">
        <v>9.0</v>
      </c>
      <c r="F55" s="35">
        <v>4.0</v>
      </c>
      <c r="G55" s="35">
        <v>1.0</v>
      </c>
      <c r="H55" s="36">
        <v>1222.0</v>
      </c>
    </row>
    <row r="56">
      <c r="A56" s="29"/>
      <c r="B56" s="34" t="s">
        <v>43</v>
      </c>
      <c r="C56" s="34" t="s">
        <v>45</v>
      </c>
      <c r="D56" s="35">
        <v>0.0</v>
      </c>
      <c r="E56" s="35">
        <v>9.0</v>
      </c>
      <c r="F56" s="35">
        <v>4.0</v>
      </c>
      <c r="G56" s="35">
        <v>1.0</v>
      </c>
      <c r="H56" s="36">
        <v>856.0</v>
      </c>
    </row>
    <row r="57">
      <c r="A57" s="29"/>
      <c r="B57" s="34" t="s">
        <v>45</v>
      </c>
      <c r="C57" s="34" t="s">
        <v>44</v>
      </c>
      <c r="D57" s="35">
        <v>0.0</v>
      </c>
      <c r="E57" s="35">
        <v>4.0</v>
      </c>
      <c r="F57" s="35">
        <v>1.0</v>
      </c>
      <c r="G57" s="35">
        <v>1.0</v>
      </c>
      <c r="H57" s="36">
        <v>878.0</v>
      </c>
    </row>
    <row r="58">
      <c r="A58" s="29"/>
      <c r="B58" s="34" t="s">
        <v>42</v>
      </c>
      <c r="C58" s="34" t="s">
        <v>45</v>
      </c>
      <c r="D58" s="35">
        <v>0.0</v>
      </c>
      <c r="E58" s="35">
        <v>13.0</v>
      </c>
      <c r="F58" s="35">
        <v>4.0</v>
      </c>
      <c r="G58" s="35">
        <v>1.0</v>
      </c>
      <c r="H58" s="36">
        <v>939.0</v>
      </c>
    </row>
    <row r="59">
      <c r="A59" s="29"/>
      <c r="B59" s="34" t="s">
        <v>42</v>
      </c>
      <c r="C59" s="34" t="s">
        <v>42</v>
      </c>
      <c r="D59" s="35">
        <v>1.0</v>
      </c>
      <c r="E59" s="35">
        <v>15.0</v>
      </c>
      <c r="F59" s="35">
        <v>3.0</v>
      </c>
      <c r="G59" s="35">
        <v>1.0</v>
      </c>
      <c r="H59" s="36">
        <v>961.0</v>
      </c>
    </row>
    <row r="60">
      <c r="A60" s="29"/>
      <c r="B60" s="34" t="s">
        <v>45</v>
      </c>
      <c r="C60" s="34" t="s">
        <v>45</v>
      </c>
      <c r="D60" s="35">
        <v>1.0</v>
      </c>
      <c r="E60" s="35">
        <v>1.0</v>
      </c>
      <c r="F60" s="35">
        <v>4.0</v>
      </c>
      <c r="G60" s="35">
        <v>1.0</v>
      </c>
      <c r="H60" s="36">
        <v>685.0</v>
      </c>
    </row>
    <row r="61">
      <c r="A61" s="29"/>
      <c r="B61" s="34" t="s">
        <v>45</v>
      </c>
      <c r="C61" s="34" t="s">
        <v>44</v>
      </c>
      <c r="D61" s="35">
        <v>0.0</v>
      </c>
      <c r="E61" s="35">
        <v>4.0</v>
      </c>
      <c r="F61" s="35">
        <v>1.0</v>
      </c>
      <c r="G61" s="35">
        <v>1.0</v>
      </c>
      <c r="H61" s="36">
        <v>881.0</v>
      </c>
    </row>
    <row r="62">
      <c r="A62" s="29"/>
      <c r="B62" s="34" t="s">
        <v>42</v>
      </c>
      <c r="C62" s="34" t="s">
        <v>45</v>
      </c>
      <c r="D62" s="35">
        <v>0.0</v>
      </c>
      <c r="E62" s="35">
        <v>13.0</v>
      </c>
      <c r="F62" s="35">
        <v>4.0</v>
      </c>
      <c r="G62" s="35">
        <v>1.0</v>
      </c>
      <c r="H62" s="36">
        <v>997.0</v>
      </c>
    </row>
    <row r="63">
      <c r="A63" s="29"/>
      <c r="B63" s="34" t="s">
        <v>42</v>
      </c>
      <c r="C63" s="34" t="s">
        <v>42</v>
      </c>
      <c r="D63" s="35">
        <v>1.0</v>
      </c>
      <c r="E63" s="35">
        <v>15.0</v>
      </c>
      <c r="F63" s="35">
        <v>3.0</v>
      </c>
      <c r="G63" s="35">
        <v>1.0</v>
      </c>
      <c r="H63" s="36">
        <v>713.0</v>
      </c>
    </row>
    <row r="64">
      <c r="A64" s="29"/>
      <c r="B64" s="34" t="s">
        <v>44</v>
      </c>
      <c r="C64" s="34" t="s">
        <v>42</v>
      </c>
      <c r="D64" s="35">
        <v>0.0</v>
      </c>
      <c r="E64" s="35">
        <v>7.0</v>
      </c>
      <c r="F64" s="35">
        <v>3.0</v>
      </c>
      <c r="G64" s="35">
        <v>1.0</v>
      </c>
      <c r="H64" s="36">
        <v>903.0</v>
      </c>
    </row>
    <row r="65">
      <c r="A65" s="29"/>
      <c r="B65" s="34" t="s">
        <v>44</v>
      </c>
      <c r="C65" s="34" t="s">
        <v>43</v>
      </c>
      <c r="D65" s="35">
        <v>0.0</v>
      </c>
      <c r="E65" s="35">
        <v>6.0</v>
      </c>
      <c r="F65" s="35">
        <v>2.0</v>
      </c>
      <c r="G65" s="35">
        <v>1.0</v>
      </c>
      <c r="H65" s="36">
        <v>984.0</v>
      </c>
    </row>
    <row r="66">
      <c r="A66" s="29"/>
      <c r="B66" s="34" t="s">
        <v>43</v>
      </c>
      <c r="C66" s="34" t="s">
        <v>45</v>
      </c>
      <c r="D66" s="35">
        <v>0.0</v>
      </c>
      <c r="E66" s="35">
        <v>9.0</v>
      </c>
      <c r="F66" s="35">
        <v>4.0</v>
      </c>
      <c r="G66" s="35">
        <v>1.0</v>
      </c>
      <c r="H66" s="36">
        <v>753.0</v>
      </c>
    </row>
    <row r="67">
      <c r="A67" s="29"/>
      <c r="B67" s="34" t="s">
        <v>43</v>
      </c>
      <c r="C67" s="34" t="s">
        <v>42</v>
      </c>
      <c r="D67" s="35">
        <v>0.0</v>
      </c>
      <c r="E67" s="35">
        <v>11.0</v>
      </c>
      <c r="F67" s="35">
        <v>3.0</v>
      </c>
      <c r="G67" s="35">
        <v>1.0</v>
      </c>
      <c r="H67" s="36">
        <v>864.0</v>
      </c>
    </row>
    <row r="68">
      <c r="A68" s="29"/>
      <c r="B68" s="34" t="s">
        <v>42</v>
      </c>
      <c r="C68" s="34" t="s">
        <v>44</v>
      </c>
      <c r="D68" s="35">
        <v>0.0</v>
      </c>
      <c r="E68" s="35">
        <v>16.0</v>
      </c>
      <c r="F68" s="35">
        <v>1.0</v>
      </c>
      <c r="G68" s="35">
        <v>1.0</v>
      </c>
      <c r="H68" s="36">
        <v>708.0</v>
      </c>
    </row>
    <row r="69">
      <c r="A69" s="29"/>
      <c r="B69" s="34" t="s">
        <v>44</v>
      </c>
      <c r="C69" s="34" t="s">
        <v>44</v>
      </c>
      <c r="D69" s="35">
        <v>1.0</v>
      </c>
      <c r="E69" s="35">
        <v>8.0</v>
      </c>
      <c r="F69" s="35">
        <v>1.0</v>
      </c>
      <c r="G69" s="35">
        <v>1.0</v>
      </c>
      <c r="H69" s="36">
        <v>504.0</v>
      </c>
    </row>
    <row r="70">
      <c r="A70" s="29"/>
      <c r="B70" s="34" t="s">
        <v>43</v>
      </c>
      <c r="C70" s="34" t="s">
        <v>42</v>
      </c>
      <c r="D70" s="35">
        <v>0.0</v>
      </c>
      <c r="E70" s="35">
        <v>11.0</v>
      </c>
      <c r="F70" s="35">
        <v>3.0</v>
      </c>
      <c r="G70" s="35">
        <v>1.0</v>
      </c>
      <c r="H70" s="36">
        <v>821.0</v>
      </c>
    </row>
    <row r="71">
      <c r="A71" s="29"/>
      <c r="B71" s="34" t="s">
        <v>43</v>
      </c>
      <c r="C71" s="34" t="s">
        <v>44</v>
      </c>
      <c r="D71" s="35">
        <v>0.0</v>
      </c>
      <c r="E71" s="35">
        <v>12.0</v>
      </c>
      <c r="F71" s="35">
        <v>1.0</v>
      </c>
      <c r="G71" s="35">
        <v>1.0</v>
      </c>
      <c r="H71" s="36">
        <v>775.0</v>
      </c>
    </row>
    <row r="72">
      <c r="A72" s="29"/>
      <c r="B72" s="34" t="s">
        <v>44</v>
      </c>
      <c r="C72" s="34" t="s">
        <v>42</v>
      </c>
      <c r="D72" s="35">
        <v>0.0</v>
      </c>
      <c r="E72" s="35">
        <v>7.0</v>
      </c>
      <c r="F72" s="35">
        <v>3.0</v>
      </c>
      <c r="G72" s="35">
        <v>1.0</v>
      </c>
      <c r="H72" s="36">
        <v>618.0</v>
      </c>
    </row>
    <row r="73">
      <c r="A73" s="29"/>
      <c r="B73" s="34" t="s">
        <v>44</v>
      </c>
      <c r="C73" s="34" t="s">
        <v>42</v>
      </c>
      <c r="D73" s="35">
        <v>0.0</v>
      </c>
      <c r="E73" s="35">
        <v>7.0</v>
      </c>
      <c r="F73" s="35">
        <v>3.0</v>
      </c>
      <c r="G73" s="35">
        <v>1.0</v>
      </c>
      <c r="H73" s="36">
        <v>787.0</v>
      </c>
    </row>
    <row r="74">
      <c r="A74" s="29"/>
      <c r="B74" s="34" t="s">
        <v>42</v>
      </c>
      <c r="C74" s="34" t="s">
        <v>43</v>
      </c>
      <c r="D74" s="35">
        <v>0.0</v>
      </c>
      <c r="E74" s="35">
        <v>14.0</v>
      </c>
      <c r="F74" s="35">
        <v>2.0</v>
      </c>
      <c r="G74" s="35">
        <v>1.0</v>
      </c>
      <c r="H74" s="36">
        <v>809.0</v>
      </c>
    </row>
    <row r="75">
      <c r="A75" s="29"/>
      <c r="B75" s="34" t="s">
        <v>44</v>
      </c>
      <c r="C75" s="34" t="s">
        <v>44</v>
      </c>
      <c r="D75" s="35">
        <v>1.0</v>
      </c>
      <c r="E75" s="35">
        <v>8.0</v>
      </c>
      <c r="F75" s="35">
        <v>1.0</v>
      </c>
      <c r="G75" s="35">
        <v>1.0</v>
      </c>
      <c r="H75" s="36">
        <v>767.0</v>
      </c>
    </row>
    <row r="76">
      <c r="A76" s="29"/>
      <c r="B76" s="34" t="s">
        <v>43</v>
      </c>
      <c r="C76" s="34" t="s">
        <v>45</v>
      </c>
      <c r="D76" s="35">
        <v>0.0</v>
      </c>
      <c r="E76" s="35">
        <v>9.0</v>
      </c>
      <c r="F76" s="35">
        <v>4.0</v>
      </c>
      <c r="G76" s="35">
        <v>1.0</v>
      </c>
      <c r="H76" s="36">
        <v>675.0</v>
      </c>
    </row>
    <row r="77">
      <c r="A77" s="29"/>
      <c r="B77" s="34" t="s">
        <v>44</v>
      </c>
      <c r="C77" s="34" t="s">
        <v>44</v>
      </c>
      <c r="D77" s="35">
        <v>1.0</v>
      </c>
      <c r="E77" s="35">
        <v>8.0</v>
      </c>
      <c r="F77" s="35">
        <v>1.0</v>
      </c>
      <c r="G77" s="35">
        <v>1.0</v>
      </c>
      <c r="H77" s="36">
        <v>522.0</v>
      </c>
    </row>
    <row r="78">
      <c r="A78" s="29"/>
      <c r="B78" s="34" t="s">
        <v>43</v>
      </c>
      <c r="C78" s="34" t="s">
        <v>43</v>
      </c>
      <c r="D78" s="35">
        <v>1.0</v>
      </c>
      <c r="E78" s="35">
        <v>10.0</v>
      </c>
      <c r="F78" s="35">
        <v>2.0</v>
      </c>
      <c r="G78" s="35">
        <v>1.0</v>
      </c>
      <c r="H78" s="36">
        <v>731.0</v>
      </c>
    </row>
    <row r="79">
      <c r="A79" s="29"/>
      <c r="B79" s="34" t="s">
        <v>44</v>
      </c>
      <c r="C79" s="34" t="s">
        <v>42</v>
      </c>
      <c r="D79" s="35">
        <v>0.0</v>
      </c>
      <c r="E79" s="35">
        <v>7.0</v>
      </c>
      <c r="F79" s="35">
        <v>3.0</v>
      </c>
      <c r="G79" s="35">
        <v>1.0</v>
      </c>
      <c r="H79" s="36">
        <v>728.0</v>
      </c>
    </row>
    <row r="80">
      <c r="A80" s="29"/>
      <c r="B80" s="34" t="s">
        <v>44</v>
      </c>
      <c r="C80" s="34" t="s">
        <v>43</v>
      </c>
      <c r="D80" s="35">
        <v>0.0</v>
      </c>
      <c r="E80" s="35">
        <v>6.0</v>
      </c>
      <c r="F80" s="35">
        <v>2.0</v>
      </c>
      <c r="G80" s="35">
        <v>1.0</v>
      </c>
      <c r="H80" s="36">
        <v>745.0</v>
      </c>
    </row>
    <row r="81">
      <c r="A81" s="29"/>
      <c r="B81" s="34" t="s">
        <v>43</v>
      </c>
      <c r="C81" s="34" t="s">
        <v>44</v>
      </c>
      <c r="D81" s="35">
        <v>0.0</v>
      </c>
      <c r="E81" s="35">
        <v>12.0</v>
      </c>
      <c r="F81" s="35">
        <v>2.0</v>
      </c>
      <c r="G81" s="35">
        <v>2.0</v>
      </c>
      <c r="H81" s="36">
        <v>767.0</v>
      </c>
    </row>
    <row r="82">
      <c r="A82" s="29"/>
      <c r="B82" s="34" t="s">
        <v>45</v>
      </c>
      <c r="C82" s="34" t="s">
        <v>42</v>
      </c>
      <c r="D82" s="35">
        <v>0.0</v>
      </c>
      <c r="E82" s="35">
        <v>3.0</v>
      </c>
      <c r="F82" s="35">
        <v>3.0</v>
      </c>
      <c r="G82" s="35">
        <v>1.0</v>
      </c>
      <c r="H82" s="36">
        <v>1190.0</v>
      </c>
    </row>
    <row r="83">
      <c r="A83" s="29"/>
      <c r="B83" s="34" t="s">
        <v>44</v>
      </c>
      <c r="C83" s="34" t="s">
        <v>44</v>
      </c>
      <c r="D83" s="35">
        <v>1.0</v>
      </c>
      <c r="E83" s="35">
        <v>8.0</v>
      </c>
      <c r="F83" s="35">
        <v>1.0</v>
      </c>
      <c r="G83" s="35">
        <v>1.0</v>
      </c>
      <c r="H83" s="36">
        <v>763.0</v>
      </c>
    </row>
    <row r="84">
      <c r="A84" s="29"/>
      <c r="B84" s="34" t="s">
        <v>43</v>
      </c>
      <c r="C84" s="34" t="s">
        <v>44</v>
      </c>
      <c r="D84" s="35">
        <v>0.0</v>
      </c>
      <c r="E84" s="35">
        <v>12.0</v>
      </c>
      <c r="F84" s="35">
        <v>1.0</v>
      </c>
      <c r="G84" s="35">
        <v>1.0</v>
      </c>
      <c r="H84" s="36">
        <v>854.0</v>
      </c>
    </row>
    <row r="85">
      <c r="A85" s="29"/>
      <c r="B85" s="34" t="s">
        <v>43</v>
      </c>
      <c r="C85" s="34" t="s">
        <v>43</v>
      </c>
      <c r="D85" s="35">
        <v>1.0</v>
      </c>
      <c r="E85" s="35">
        <v>10.0</v>
      </c>
      <c r="F85" s="35">
        <v>2.0</v>
      </c>
      <c r="G85" s="35">
        <v>1.0</v>
      </c>
      <c r="H85" s="36">
        <v>1175.0</v>
      </c>
    </row>
    <row r="86">
      <c r="A86" s="29"/>
      <c r="B86" s="34" t="s">
        <v>44</v>
      </c>
      <c r="C86" s="34" t="s">
        <v>45</v>
      </c>
      <c r="D86" s="35">
        <v>0.0</v>
      </c>
      <c r="E86" s="35">
        <v>5.0</v>
      </c>
      <c r="F86" s="35">
        <v>4.0</v>
      </c>
      <c r="G86" s="35">
        <v>1.0</v>
      </c>
      <c r="H86" s="36">
        <v>783.0</v>
      </c>
    </row>
    <row r="87">
      <c r="A87" s="29"/>
      <c r="B87" s="34" t="s">
        <v>44</v>
      </c>
      <c r="C87" s="34" t="s">
        <v>45</v>
      </c>
      <c r="D87" s="35">
        <v>0.0</v>
      </c>
      <c r="E87" s="35">
        <v>5.0</v>
      </c>
      <c r="F87" s="35">
        <v>4.0</v>
      </c>
      <c r="G87" s="35">
        <v>1.0</v>
      </c>
      <c r="H87" s="36">
        <v>655.0</v>
      </c>
    </row>
    <row r="88">
      <c r="A88" s="29"/>
      <c r="B88" s="34" t="s">
        <v>42</v>
      </c>
      <c r="C88" s="34" t="s">
        <v>42</v>
      </c>
      <c r="D88" s="35">
        <v>1.0</v>
      </c>
      <c r="E88" s="35">
        <v>15.0</v>
      </c>
      <c r="F88" s="35">
        <v>3.0</v>
      </c>
      <c r="G88" s="35">
        <v>1.0</v>
      </c>
      <c r="H88" s="36">
        <v>827.0</v>
      </c>
    </row>
    <row r="89">
      <c r="A89" s="29"/>
      <c r="B89" s="34" t="s">
        <v>43</v>
      </c>
      <c r="C89" s="34" t="s">
        <v>44</v>
      </c>
      <c r="D89" s="35">
        <v>0.0</v>
      </c>
      <c r="E89" s="35">
        <v>12.0</v>
      </c>
      <c r="F89" s="35">
        <v>1.0</v>
      </c>
      <c r="G89" s="35">
        <v>1.0</v>
      </c>
      <c r="H89" s="36">
        <v>1059.0</v>
      </c>
    </row>
    <row r="90">
      <c r="A90" s="29"/>
      <c r="B90" s="34" t="s">
        <v>43</v>
      </c>
      <c r="C90" s="34" t="s">
        <v>42</v>
      </c>
      <c r="D90" s="35">
        <v>0.0</v>
      </c>
      <c r="E90" s="35">
        <v>11.0</v>
      </c>
      <c r="F90" s="35">
        <v>3.0</v>
      </c>
      <c r="G90" s="35">
        <v>1.0</v>
      </c>
      <c r="H90" s="36">
        <v>909.0</v>
      </c>
    </row>
    <row r="91">
      <c r="A91" s="29"/>
      <c r="B91" s="34" t="s">
        <v>42</v>
      </c>
      <c r="C91" s="34" t="s">
        <v>45</v>
      </c>
      <c r="D91" s="35">
        <v>0.0</v>
      </c>
      <c r="E91" s="35">
        <v>13.0</v>
      </c>
      <c r="F91" s="35">
        <v>4.0</v>
      </c>
      <c r="G91" s="35">
        <v>1.0</v>
      </c>
      <c r="H91" s="36">
        <v>677.0</v>
      </c>
    </row>
    <row r="92">
      <c r="A92" s="29"/>
      <c r="B92" s="37" t="s">
        <v>44</v>
      </c>
      <c r="C92" s="37" t="s">
        <v>42</v>
      </c>
      <c r="D92" s="38">
        <v>0.0</v>
      </c>
      <c r="E92" s="39">
        <v>7.0</v>
      </c>
      <c r="F92" s="39">
        <v>3.0</v>
      </c>
      <c r="G92" s="39">
        <v>1.0</v>
      </c>
      <c r="H92" s="40">
        <v>1177.0</v>
      </c>
    </row>
    <row r="94">
      <c r="B94" s="22" t="s">
        <v>28</v>
      </c>
      <c r="C94" s="22" t="s">
        <v>25</v>
      </c>
      <c r="D94" s="22" t="s">
        <v>16</v>
      </c>
      <c r="E94" s="22" t="s">
        <v>17</v>
      </c>
      <c r="F94" s="22" t="s">
        <v>18</v>
      </c>
      <c r="G94" s="22" t="s">
        <v>29</v>
      </c>
      <c r="H94" s="23" t="s">
        <v>46</v>
      </c>
      <c r="I94" s="22" t="s">
        <v>19</v>
      </c>
    </row>
    <row r="95">
      <c r="A95" s="24" t="s">
        <v>22</v>
      </c>
      <c r="B95" s="27">
        <f>countif(D53:D92, "0")</f>
        <v>29</v>
      </c>
      <c r="C95" s="27">
        <f>sumifs(H53:H92, D53:D92, "0")/B95</f>
        <v>880.8965517</v>
      </c>
      <c r="D95" s="27">
        <f t="array" ref="D95">median(if($D$4:$D$43=0, $H$4:$H$43))</f>
        <v>821</v>
      </c>
      <c r="E95" s="27">
        <f>minifs($H$4:$H$43, $D$4:$D$43,"0",$D$4:$D$43,"0")</f>
        <v>627</v>
      </c>
      <c r="F95" s="27">
        <f>maxifs($H$4:$H$43, $D$4:$D$43,"0",$D$4:$D$43,"0")</f>
        <v>1351</v>
      </c>
      <c r="G95" s="27">
        <f>(B95-H95)/B95*100</f>
        <v>3.448275862</v>
      </c>
      <c r="H95" s="41">
        <f>countifs(D53:D92,"0", G53:G92, "1")</f>
        <v>28</v>
      </c>
      <c r="I95" s="27">
        <f t="array" ref="I95">stdev(if(D53:D92=0, H53:H92))</f>
        <v>200.8182093</v>
      </c>
    </row>
    <row r="96">
      <c r="A96" s="24" t="s">
        <v>20</v>
      </c>
      <c r="B96" s="27">
        <f>countif(D53:D92, "1")</f>
        <v>11</v>
      </c>
      <c r="C96" s="27">
        <f>sumifs(H53:H92, D53:D92, "1")/B96</f>
        <v>789.0909091</v>
      </c>
      <c r="D96" s="27">
        <f t="array" ref="D96">median(if($D$4:$D$43=1, $H$4:$H$43))</f>
        <v>780</v>
      </c>
      <c r="E96" s="27">
        <f>minifs($H$4:$H$43, $D$4:$D$43,"1",$D$4:$D$43,"1")</f>
        <v>553</v>
      </c>
      <c r="F96" s="27">
        <f>maxifs($H$4:$H$43, $D$4:$D$43,"1",$D$4:$D$43,"1")</f>
        <v>1085</v>
      </c>
      <c r="G96" s="27">
        <f>(B96-H96)/B96</f>
        <v>0</v>
      </c>
      <c r="H96" s="41">
        <f>countifs(D53:D92,"1", G53:G92, "1")</f>
        <v>11</v>
      </c>
      <c r="I96" s="27">
        <f t="array" ref="I96">stdev(if(D53:D92=1, H53:H92))</f>
        <v>203.1509067</v>
      </c>
    </row>
    <row r="99">
      <c r="B99" s="2" t="s">
        <v>26</v>
      </c>
      <c r="C99" s="3"/>
      <c r="D99" s="3"/>
      <c r="E99" s="3"/>
      <c r="F99" s="3"/>
      <c r="G99" s="3"/>
      <c r="H99" s="4"/>
    </row>
    <row r="100">
      <c r="B100" s="6" t="s">
        <v>35</v>
      </c>
      <c r="C100" s="6" t="s">
        <v>36</v>
      </c>
      <c r="D100" s="6" t="s">
        <v>37</v>
      </c>
      <c r="E100" s="5" t="s">
        <v>38</v>
      </c>
      <c r="F100" s="7" t="s">
        <v>39</v>
      </c>
      <c r="G100" s="6" t="s">
        <v>40</v>
      </c>
      <c r="H100" s="6" t="s">
        <v>41</v>
      </c>
    </row>
    <row r="101">
      <c r="A101" s="29"/>
      <c r="B101" s="30" t="s">
        <v>45</v>
      </c>
      <c r="C101" s="30" t="s">
        <v>43</v>
      </c>
      <c r="D101" s="31">
        <v>0.0</v>
      </c>
      <c r="E101" s="31">
        <v>2.0</v>
      </c>
      <c r="F101" s="31">
        <v>2.0</v>
      </c>
      <c r="G101" s="31">
        <v>1.0</v>
      </c>
      <c r="H101" s="32">
        <v>1855.0</v>
      </c>
    </row>
    <row r="102">
      <c r="A102" s="33"/>
      <c r="B102" s="34" t="s">
        <v>44</v>
      </c>
      <c r="C102" s="34" t="s">
        <v>44</v>
      </c>
      <c r="D102" s="35">
        <v>1.0</v>
      </c>
      <c r="E102" s="35">
        <v>8.0</v>
      </c>
      <c r="F102" s="35">
        <v>1.0</v>
      </c>
      <c r="G102" s="35">
        <v>1.0</v>
      </c>
      <c r="H102" s="36">
        <v>876.0</v>
      </c>
    </row>
    <row r="103">
      <c r="A103" s="29"/>
      <c r="B103" s="34" t="s">
        <v>44</v>
      </c>
      <c r="C103" s="34" t="s">
        <v>45</v>
      </c>
      <c r="D103" s="35">
        <v>0.0</v>
      </c>
      <c r="E103" s="35">
        <v>5.0</v>
      </c>
      <c r="F103" s="35">
        <v>4.0</v>
      </c>
      <c r="G103" s="35">
        <v>1.0</v>
      </c>
      <c r="H103" s="36">
        <v>1956.0</v>
      </c>
    </row>
    <row r="104">
      <c r="A104" s="29"/>
      <c r="B104" s="34" t="s">
        <v>44</v>
      </c>
      <c r="C104" s="34" t="s">
        <v>43</v>
      </c>
      <c r="D104" s="35">
        <v>0.0</v>
      </c>
      <c r="E104" s="35">
        <v>6.0</v>
      </c>
      <c r="F104" s="35">
        <v>2.0</v>
      </c>
      <c r="G104" s="35">
        <v>1.0</v>
      </c>
      <c r="H104" s="36">
        <v>1150.0</v>
      </c>
    </row>
    <row r="105">
      <c r="A105" s="29"/>
      <c r="B105" s="34" t="s">
        <v>43</v>
      </c>
      <c r="C105" s="34" t="s">
        <v>42</v>
      </c>
      <c r="D105" s="35">
        <v>0.0</v>
      </c>
      <c r="E105" s="35">
        <v>11.0</v>
      </c>
      <c r="F105" s="35">
        <v>3.0</v>
      </c>
      <c r="G105" s="35">
        <v>1.0</v>
      </c>
      <c r="H105" s="36">
        <v>1335.0</v>
      </c>
    </row>
    <row r="106">
      <c r="A106" s="29"/>
      <c r="B106" s="34" t="s">
        <v>43</v>
      </c>
      <c r="C106" s="34" t="s">
        <v>42</v>
      </c>
      <c r="D106" s="35">
        <v>0.0</v>
      </c>
      <c r="E106" s="35">
        <v>11.0</v>
      </c>
      <c r="F106" s="35">
        <v>3.0</v>
      </c>
      <c r="G106" s="35">
        <v>1.0</v>
      </c>
      <c r="H106" s="36">
        <v>892.0</v>
      </c>
    </row>
    <row r="107">
      <c r="A107" s="29"/>
      <c r="B107" s="34" t="s">
        <v>42</v>
      </c>
      <c r="C107" s="34" t="s">
        <v>45</v>
      </c>
      <c r="D107" s="35">
        <v>0.0</v>
      </c>
      <c r="E107" s="35">
        <v>13.0</v>
      </c>
      <c r="F107" s="35">
        <v>4.0</v>
      </c>
      <c r="G107" s="35">
        <v>1.0</v>
      </c>
      <c r="H107" s="36">
        <v>801.0</v>
      </c>
    </row>
    <row r="108">
      <c r="A108" s="29"/>
      <c r="B108" s="34" t="s">
        <v>43</v>
      </c>
      <c r="C108" s="34" t="s">
        <v>42</v>
      </c>
      <c r="D108" s="35">
        <v>0.0</v>
      </c>
      <c r="E108" s="35">
        <v>11.0</v>
      </c>
      <c r="F108" s="35">
        <v>3.0</v>
      </c>
      <c r="G108" s="35">
        <v>1.0</v>
      </c>
      <c r="H108" s="36">
        <v>922.0</v>
      </c>
    </row>
    <row r="109">
      <c r="A109" s="29"/>
      <c r="B109" s="34" t="s">
        <v>42</v>
      </c>
      <c r="C109" s="34" t="s">
        <v>45</v>
      </c>
      <c r="D109" s="35">
        <v>0.0</v>
      </c>
      <c r="E109" s="35">
        <v>13.0</v>
      </c>
      <c r="F109" s="35">
        <v>4.0</v>
      </c>
      <c r="G109" s="35">
        <v>1.0</v>
      </c>
      <c r="H109" s="36">
        <v>1234.0</v>
      </c>
    </row>
    <row r="110">
      <c r="A110" s="29"/>
      <c r="B110" s="34" t="s">
        <v>45</v>
      </c>
      <c r="C110" s="34" t="s">
        <v>45</v>
      </c>
      <c r="D110" s="35">
        <v>1.0</v>
      </c>
      <c r="E110" s="35">
        <v>1.0</v>
      </c>
      <c r="F110" s="35">
        <v>4.0</v>
      </c>
      <c r="G110" s="35">
        <v>1.0</v>
      </c>
      <c r="H110" s="36">
        <v>1074.0</v>
      </c>
    </row>
    <row r="111">
      <c r="A111" s="29"/>
      <c r="B111" s="34" t="s">
        <v>42</v>
      </c>
      <c r="C111" s="34" t="s">
        <v>44</v>
      </c>
      <c r="D111" s="35">
        <v>0.0</v>
      </c>
      <c r="E111" s="35">
        <v>16.0</v>
      </c>
      <c r="F111" s="35">
        <v>1.0</v>
      </c>
      <c r="G111" s="35">
        <v>1.0</v>
      </c>
      <c r="H111" s="36">
        <v>1237.0</v>
      </c>
    </row>
    <row r="112">
      <c r="A112" s="29"/>
      <c r="B112" s="34" t="s">
        <v>43</v>
      </c>
      <c r="C112" s="34" t="s">
        <v>45</v>
      </c>
      <c r="D112" s="35">
        <v>0.0</v>
      </c>
      <c r="E112" s="35">
        <v>9.0</v>
      </c>
      <c r="F112" s="35">
        <v>4.0</v>
      </c>
      <c r="G112" s="35">
        <v>1.0</v>
      </c>
      <c r="H112" s="36">
        <v>875.0</v>
      </c>
    </row>
    <row r="113">
      <c r="A113" s="29"/>
      <c r="B113" s="34" t="s">
        <v>44</v>
      </c>
      <c r="C113" s="34" t="s">
        <v>45</v>
      </c>
      <c r="D113" s="35">
        <v>0.0</v>
      </c>
      <c r="E113" s="35">
        <v>5.0</v>
      </c>
      <c r="F113" s="35">
        <v>4.0</v>
      </c>
      <c r="G113" s="35">
        <v>1.0</v>
      </c>
      <c r="H113" s="36">
        <v>816.0</v>
      </c>
    </row>
    <row r="114">
      <c r="A114" s="29"/>
      <c r="B114" s="34" t="s">
        <v>43</v>
      </c>
      <c r="C114" s="34" t="s">
        <v>43</v>
      </c>
      <c r="D114" s="35">
        <v>1.0</v>
      </c>
      <c r="E114" s="35">
        <v>10.0</v>
      </c>
      <c r="F114" s="35">
        <v>2.0</v>
      </c>
      <c r="G114" s="35">
        <v>1.0</v>
      </c>
      <c r="H114" s="36">
        <v>817.0</v>
      </c>
    </row>
    <row r="115">
      <c r="A115" s="29"/>
      <c r="B115" s="34" t="s">
        <v>44</v>
      </c>
      <c r="C115" s="34" t="s">
        <v>42</v>
      </c>
      <c r="D115" s="35">
        <v>0.0</v>
      </c>
      <c r="E115" s="35">
        <v>7.0</v>
      </c>
      <c r="F115" s="35">
        <v>3.0</v>
      </c>
      <c r="G115" s="35">
        <v>1.0</v>
      </c>
      <c r="H115" s="36">
        <v>902.0</v>
      </c>
    </row>
    <row r="116">
      <c r="A116" s="29"/>
      <c r="B116" s="34" t="s">
        <v>42</v>
      </c>
      <c r="C116" s="34" t="s">
        <v>43</v>
      </c>
      <c r="D116" s="35">
        <v>0.0</v>
      </c>
      <c r="E116" s="35">
        <v>14.0</v>
      </c>
      <c r="F116" s="35">
        <v>2.0</v>
      </c>
      <c r="G116" s="35">
        <v>1.0</v>
      </c>
      <c r="H116" s="36">
        <v>884.0</v>
      </c>
    </row>
    <row r="117">
      <c r="A117" s="29"/>
      <c r="B117" s="34" t="s">
        <v>45</v>
      </c>
      <c r="C117" s="34" t="s">
        <v>43</v>
      </c>
      <c r="D117" s="35">
        <v>0.0</v>
      </c>
      <c r="E117" s="35">
        <v>2.0</v>
      </c>
      <c r="F117" s="35">
        <v>2.0</v>
      </c>
      <c r="G117" s="35">
        <v>1.0</v>
      </c>
      <c r="H117" s="36">
        <v>929.0</v>
      </c>
    </row>
    <row r="118">
      <c r="A118" s="29"/>
      <c r="B118" s="34" t="s">
        <v>43</v>
      </c>
      <c r="C118" s="34" t="s">
        <v>45</v>
      </c>
      <c r="D118" s="35">
        <v>0.0</v>
      </c>
      <c r="E118" s="35">
        <v>9.0</v>
      </c>
      <c r="F118" s="35">
        <v>4.0</v>
      </c>
      <c r="G118" s="35">
        <v>1.0</v>
      </c>
      <c r="H118" s="36">
        <v>758.0</v>
      </c>
    </row>
    <row r="119">
      <c r="A119" s="29"/>
      <c r="B119" s="34" t="s">
        <v>44</v>
      </c>
      <c r="C119" s="34" t="s">
        <v>45</v>
      </c>
      <c r="D119" s="35">
        <v>0.0</v>
      </c>
      <c r="E119" s="35">
        <v>5.0</v>
      </c>
      <c r="F119" s="35">
        <v>4.0</v>
      </c>
      <c r="G119" s="35">
        <v>1.0</v>
      </c>
      <c r="H119" s="36">
        <v>618.0</v>
      </c>
    </row>
    <row r="120">
      <c r="A120" s="29"/>
      <c r="B120" s="34" t="s">
        <v>45</v>
      </c>
      <c r="C120" s="34" t="s">
        <v>42</v>
      </c>
      <c r="D120" s="35">
        <v>0.0</v>
      </c>
      <c r="E120" s="35">
        <v>3.0</v>
      </c>
      <c r="F120" s="35">
        <v>3.0</v>
      </c>
      <c r="G120" s="35">
        <v>1.0</v>
      </c>
      <c r="H120" s="36">
        <v>753.0</v>
      </c>
    </row>
    <row r="121">
      <c r="A121" s="29"/>
      <c r="B121" s="34" t="s">
        <v>44</v>
      </c>
      <c r="C121" s="34" t="s">
        <v>45</v>
      </c>
      <c r="D121" s="35">
        <v>0.0</v>
      </c>
      <c r="E121" s="35">
        <v>5.0</v>
      </c>
      <c r="F121" s="35">
        <v>4.0</v>
      </c>
      <c r="G121" s="35">
        <v>1.0</v>
      </c>
      <c r="H121" s="36">
        <v>763.0</v>
      </c>
    </row>
    <row r="122">
      <c r="A122" s="29"/>
      <c r="B122" s="34" t="s">
        <v>45</v>
      </c>
      <c r="C122" s="34" t="s">
        <v>45</v>
      </c>
      <c r="D122" s="35">
        <v>1.0</v>
      </c>
      <c r="E122" s="35">
        <v>1.0</v>
      </c>
      <c r="F122" s="35">
        <v>4.0</v>
      </c>
      <c r="G122" s="35">
        <v>1.0</v>
      </c>
      <c r="H122" s="36">
        <v>559.0</v>
      </c>
    </row>
    <row r="123">
      <c r="A123" s="29"/>
      <c r="B123" s="34" t="s">
        <v>43</v>
      </c>
      <c r="C123" s="34" t="s">
        <v>45</v>
      </c>
      <c r="D123" s="35">
        <v>0.0</v>
      </c>
      <c r="E123" s="35">
        <v>9.0</v>
      </c>
      <c r="F123" s="35">
        <v>4.0</v>
      </c>
      <c r="G123" s="35">
        <v>1.0</v>
      </c>
      <c r="H123" s="36">
        <v>857.0</v>
      </c>
    </row>
    <row r="124">
      <c r="A124" s="29"/>
      <c r="B124" s="34" t="s">
        <v>42</v>
      </c>
      <c r="C124" s="34" t="s">
        <v>45</v>
      </c>
      <c r="D124" s="35">
        <v>0.0</v>
      </c>
      <c r="E124" s="35">
        <v>13.0</v>
      </c>
      <c r="F124" s="35">
        <v>4.0</v>
      </c>
      <c r="G124" s="35">
        <v>1.0</v>
      </c>
      <c r="H124" s="36">
        <v>551.0</v>
      </c>
    </row>
    <row r="125">
      <c r="A125" s="29"/>
      <c r="B125" s="34" t="s">
        <v>45</v>
      </c>
      <c r="C125" s="34" t="s">
        <v>42</v>
      </c>
      <c r="D125" s="35">
        <v>0.0</v>
      </c>
      <c r="E125" s="35">
        <v>3.0</v>
      </c>
      <c r="F125" s="35">
        <v>3.0</v>
      </c>
      <c r="G125" s="35">
        <v>1.0</v>
      </c>
      <c r="H125" s="36">
        <v>1218.0</v>
      </c>
    </row>
    <row r="126">
      <c r="A126" s="29"/>
      <c r="B126" s="34" t="s">
        <v>43</v>
      </c>
      <c r="C126" s="34" t="s">
        <v>44</v>
      </c>
      <c r="D126" s="35">
        <v>0.0</v>
      </c>
      <c r="E126" s="35">
        <v>12.0</v>
      </c>
      <c r="F126" s="35">
        <v>1.0</v>
      </c>
      <c r="G126" s="35">
        <v>1.0</v>
      </c>
      <c r="H126" s="36">
        <v>778.0</v>
      </c>
    </row>
    <row r="127">
      <c r="A127" s="29"/>
      <c r="B127" s="34" t="s">
        <v>42</v>
      </c>
      <c r="C127" s="34" t="s">
        <v>45</v>
      </c>
      <c r="D127" s="35">
        <v>0.0</v>
      </c>
      <c r="E127" s="35">
        <v>13.0</v>
      </c>
      <c r="F127" s="35">
        <v>4.0</v>
      </c>
      <c r="G127" s="35">
        <v>1.0</v>
      </c>
      <c r="H127" s="36">
        <v>844.0</v>
      </c>
    </row>
    <row r="128">
      <c r="A128" s="29"/>
      <c r="B128" s="34" t="s">
        <v>42</v>
      </c>
      <c r="C128" s="34" t="s">
        <v>42</v>
      </c>
      <c r="D128" s="35">
        <v>1.0</v>
      </c>
      <c r="E128" s="35">
        <v>15.0</v>
      </c>
      <c r="F128" s="35">
        <v>3.0</v>
      </c>
      <c r="G128" s="35">
        <v>1.0</v>
      </c>
      <c r="H128" s="36">
        <v>1013.0</v>
      </c>
    </row>
    <row r="129">
      <c r="A129" s="29"/>
      <c r="B129" s="34" t="s">
        <v>42</v>
      </c>
      <c r="C129" s="34" t="s">
        <v>45</v>
      </c>
      <c r="D129" s="35">
        <v>0.0</v>
      </c>
      <c r="E129" s="35">
        <v>13.0</v>
      </c>
      <c r="F129" s="35">
        <v>4.0</v>
      </c>
      <c r="G129" s="35">
        <v>1.0</v>
      </c>
      <c r="H129" s="36">
        <v>1051.0</v>
      </c>
    </row>
    <row r="130">
      <c r="A130" s="29"/>
      <c r="B130" s="34" t="s">
        <v>43</v>
      </c>
      <c r="C130" s="34" t="s">
        <v>42</v>
      </c>
      <c r="D130" s="35">
        <v>0.0</v>
      </c>
      <c r="E130" s="35">
        <v>11.0</v>
      </c>
      <c r="F130" s="35">
        <v>3.0</v>
      </c>
      <c r="G130" s="35">
        <v>1.0</v>
      </c>
      <c r="H130" s="36">
        <v>1095.0</v>
      </c>
    </row>
    <row r="131">
      <c r="A131" s="29"/>
      <c r="B131" s="34" t="s">
        <v>45</v>
      </c>
      <c r="C131" s="34" t="s">
        <v>45</v>
      </c>
      <c r="D131" s="35">
        <v>1.0</v>
      </c>
      <c r="E131" s="35">
        <v>1.0</v>
      </c>
      <c r="F131" s="35">
        <v>4.0</v>
      </c>
      <c r="G131" s="35">
        <v>1.0</v>
      </c>
      <c r="H131" s="36">
        <v>674.0</v>
      </c>
    </row>
    <row r="132">
      <c r="A132" s="29"/>
      <c r="B132" s="34" t="s">
        <v>43</v>
      </c>
      <c r="C132" s="34" t="s">
        <v>42</v>
      </c>
      <c r="D132" s="35">
        <v>0.0</v>
      </c>
      <c r="E132" s="35">
        <v>11.0</v>
      </c>
      <c r="F132" s="35">
        <v>3.0</v>
      </c>
      <c r="G132" s="35">
        <v>1.0</v>
      </c>
      <c r="H132" s="36">
        <v>1570.0</v>
      </c>
    </row>
    <row r="133">
      <c r="A133" s="29"/>
      <c r="B133" s="34" t="s">
        <v>44</v>
      </c>
      <c r="C133" s="34" t="s">
        <v>43</v>
      </c>
      <c r="D133" s="35">
        <v>0.0</v>
      </c>
      <c r="E133" s="35">
        <v>6.0</v>
      </c>
      <c r="F133" s="35">
        <v>2.0</v>
      </c>
      <c r="G133" s="35">
        <v>1.0</v>
      </c>
      <c r="H133" s="36">
        <v>1038.0</v>
      </c>
    </row>
    <row r="134">
      <c r="A134" s="29"/>
      <c r="B134" s="34" t="s">
        <v>44</v>
      </c>
      <c r="C134" s="34" t="s">
        <v>43</v>
      </c>
      <c r="D134" s="35">
        <v>0.0</v>
      </c>
      <c r="E134" s="35">
        <v>6.0</v>
      </c>
      <c r="F134" s="35">
        <v>2.0</v>
      </c>
      <c r="G134" s="35">
        <v>1.0</v>
      </c>
      <c r="H134" s="36">
        <v>690.0</v>
      </c>
    </row>
    <row r="135">
      <c r="A135" s="29"/>
      <c r="B135" s="34" t="s">
        <v>45</v>
      </c>
      <c r="C135" s="34" t="s">
        <v>42</v>
      </c>
      <c r="D135" s="35">
        <v>0.0</v>
      </c>
      <c r="E135" s="35">
        <v>3.0</v>
      </c>
      <c r="F135" s="35">
        <v>3.0</v>
      </c>
      <c r="G135" s="35">
        <v>1.0</v>
      </c>
      <c r="H135" s="36">
        <v>923.0</v>
      </c>
    </row>
    <row r="136">
      <c r="A136" s="29"/>
      <c r="B136" s="34" t="s">
        <v>43</v>
      </c>
      <c r="C136" s="34" t="s">
        <v>44</v>
      </c>
      <c r="D136" s="35">
        <v>0.0</v>
      </c>
      <c r="E136" s="35">
        <v>12.0</v>
      </c>
      <c r="F136" s="35">
        <v>1.0</v>
      </c>
      <c r="G136" s="35">
        <v>1.0</v>
      </c>
      <c r="H136" s="36">
        <v>740.0</v>
      </c>
    </row>
    <row r="137">
      <c r="A137" s="29"/>
      <c r="B137" s="34" t="s">
        <v>42</v>
      </c>
      <c r="C137" s="34" t="s">
        <v>43</v>
      </c>
      <c r="D137" s="35">
        <v>0.0</v>
      </c>
      <c r="E137" s="35">
        <v>14.0</v>
      </c>
      <c r="F137" s="35">
        <v>2.0</v>
      </c>
      <c r="G137" s="35">
        <v>1.0</v>
      </c>
      <c r="H137" s="36">
        <v>1095.0</v>
      </c>
    </row>
    <row r="138">
      <c r="A138" s="29"/>
      <c r="B138" s="34" t="s">
        <v>42</v>
      </c>
      <c r="C138" s="34" t="s">
        <v>42</v>
      </c>
      <c r="D138" s="35">
        <v>1.0</v>
      </c>
      <c r="E138" s="35">
        <v>15.0</v>
      </c>
      <c r="F138" s="35">
        <v>3.0</v>
      </c>
      <c r="G138" s="35">
        <v>1.0</v>
      </c>
      <c r="H138" s="36">
        <v>704.0</v>
      </c>
    </row>
    <row r="139">
      <c r="A139" s="29"/>
      <c r="B139" s="34" t="s">
        <v>43</v>
      </c>
      <c r="C139" s="34" t="s">
        <v>43</v>
      </c>
      <c r="D139" s="35">
        <v>1.0</v>
      </c>
      <c r="E139" s="35">
        <v>10.0</v>
      </c>
      <c r="F139" s="35">
        <v>2.0</v>
      </c>
      <c r="G139" s="35">
        <v>1.0</v>
      </c>
      <c r="H139" s="36">
        <v>663.0</v>
      </c>
    </row>
    <row r="140">
      <c r="A140" s="29"/>
      <c r="B140" s="37" t="s">
        <v>42</v>
      </c>
      <c r="C140" s="37" t="s">
        <v>42</v>
      </c>
      <c r="D140" s="38">
        <v>1.0</v>
      </c>
      <c r="E140" s="39">
        <v>15.0</v>
      </c>
      <c r="F140" s="39">
        <v>3.0</v>
      </c>
      <c r="G140" s="39">
        <v>1.0</v>
      </c>
      <c r="H140" s="40">
        <v>666.0</v>
      </c>
    </row>
    <row r="142">
      <c r="B142" s="22" t="s">
        <v>28</v>
      </c>
      <c r="C142" s="22" t="s">
        <v>25</v>
      </c>
      <c r="D142" s="22" t="s">
        <v>16</v>
      </c>
      <c r="E142" s="22" t="s">
        <v>17</v>
      </c>
      <c r="F142" s="22" t="s">
        <v>18</v>
      </c>
      <c r="G142" s="22" t="s">
        <v>29</v>
      </c>
      <c r="H142" s="23" t="s">
        <v>46</v>
      </c>
      <c r="I142" s="22" t="s">
        <v>19</v>
      </c>
    </row>
    <row r="143">
      <c r="A143" s="24" t="s">
        <v>22</v>
      </c>
      <c r="B143" s="27">
        <f>countif(D101:D140, "0")</f>
        <v>31</v>
      </c>
      <c r="C143" s="27">
        <f>sumifs(H101:H140, D101:D140, "0")/B143</f>
        <v>1004.193548</v>
      </c>
      <c r="D143" s="27">
        <f t="array" ref="D143">median(if($D$4:$D$43=0, $H$4:$H$43))</f>
        <v>821</v>
      </c>
      <c r="E143" s="27">
        <f>minifs($H$4:$H$43, $D$4:$D$43,"0",$D$4:$D$43,"0")</f>
        <v>627</v>
      </c>
      <c r="F143" s="27">
        <f>maxifs($H$4:$H$43, $D$4:$D$43,"0",$D$4:$D$43,"0")</f>
        <v>1351</v>
      </c>
      <c r="G143" s="27">
        <f>(B143-H143)/B143*100</f>
        <v>0</v>
      </c>
      <c r="H143" s="41">
        <f>countifs(D101:D140,"0", G101:G140, "1")</f>
        <v>31</v>
      </c>
      <c r="I143" s="27">
        <f t="array" ref="I143">stdev(if(D101:D140=0, H101:H140))</f>
        <v>326.929189</v>
      </c>
    </row>
    <row r="144">
      <c r="A144" s="24" t="s">
        <v>20</v>
      </c>
      <c r="B144" s="27">
        <f>countif(D101:D140, "1")</f>
        <v>9</v>
      </c>
      <c r="C144" s="27">
        <f>sumifs(H101:H140, D101:D140, "1")/B144</f>
        <v>782.8888889</v>
      </c>
      <c r="D144" s="27">
        <f t="array" ref="D144">median(if($D$4:$D$43=1, $H$4:$H$43))</f>
        <v>780</v>
      </c>
      <c r="E144" s="27">
        <f>minifs($H$4:$H$43, $D$4:$D$43,"1",$D$4:$D$43,"1")</f>
        <v>553</v>
      </c>
      <c r="F144" s="27">
        <f>maxifs($H$4:$H$43, $D$4:$D$43,"1",$D$4:$D$43,"1")</f>
        <v>1085</v>
      </c>
      <c r="G144" s="27">
        <f>(B144-H144)/B144</f>
        <v>0</v>
      </c>
      <c r="H144" s="41">
        <f>countifs(D101:D140,"1", G101:G140, "1")</f>
        <v>9</v>
      </c>
      <c r="I144" s="27">
        <f t="array" ref="I144">stdev(if(D101:D140=1, H101:H140))</f>
        <v>174.5611959</v>
      </c>
    </row>
  </sheetData>
  <mergeCells count="3">
    <mergeCell ref="B2:H2"/>
    <mergeCell ref="B51:H51"/>
    <mergeCell ref="B99:H99"/>
  </mergeCells>
  <conditionalFormatting sqref="B4:C43 B53:C92 B101:C140">
    <cfRule type="cellIs" dxfId="2" priority="1" operator="equal">
      <formula>"red"</formula>
    </cfRule>
  </conditionalFormatting>
  <conditionalFormatting sqref="B4:C43 B53:C92 B101:C140">
    <cfRule type="cellIs" dxfId="1" priority="2" operator="equal">
      <formula>"blue"</formula>
    </cfRule>
  </conditionalFormatting>
  <conditionalFormatting sqref="B4:C43 B53:C92 B101:C140">
    <cfRule type="cellIs" dxfId="3" priority="3" operator="equal">
      <formula>"green"</formula>
    </cfRule>
  </conditionalFormatting>
  <conditionalFormatting sqref="B4:C43 B53:C92 B101:C140">
    <cfRule type="cellIs" dxfId="4" priority="4" operator="equal">
      <formula>"yellow"</formula>
    </cfRule>
  </conditionalFormatting>
  <conditionalFormatting sqref="B4:C43 B53:C92 B101:C140">
    <cfRule type="cellIs" dxfId="1" priority="5" operator="equal">
      <formula>"blue"</formula>
    </cfRule>
  </conditionalFormatting>
  <conditionalFormatting sqref="D4:D43 D53:D92 D101:D140">
    <cfRule type="cellIs" dxfId="5" priority="6" operator="equal">
      <formula>1</formula>
    </cfRule>
  </conditionalFormatting>
  <conditionalFormatting sqref="G4:G43 G53:G92 G101:G140">
    <cfRule type="cellIs" dxfId="1" priority="7" operator="equal">
      <formula>1</formula>
    </cfRule>
  </conditionalFormatting>
  <conditionalFormatting sqref="G4:G43 G53:G92 G101:G140">
    <cfRule type="cellIs" dxfId="4" priority="8" operator="equal">
      <formula>2</formula>
    </cfRule>
  </conditionalFormatting>
  <conditionalFormatting sqref="G4:G43 G53:G92 G101:G140">
    <cfRule type="cellIs" dxfId="2" priority="9" operator="equal">
      <formula>3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2" t="s">
        <v>47</v>
      </c>
      <c r="C3" s="43"/>
      <c r="D3" s="43"/>
      <c r="E3" s="44" t="s">
        <v>48</v>
      </c>
      <c r="F3" s="45" t="s">
        <v>49</v>
      </c>
      <c r="G3" s="44" t="s">
        <v>50</v>
      </c>
      <c r="H3" s="44" t="s">
        <v>40</v>
      </c>
      <c r="I3" s="46" t="s">
        <v>51</v>
      </c>
      <c r="J3" s="47" t="s">
        <v>52</v>
      </c>
    </row>
    <row r="4">
      <c r="B4" s="48" t="s">
        <v>53</v>
      </c>
      <c r="C4" s="48" t="s">
        <v>54</v>
      </c>
      <c r="D4" s="48" t="s">
        <v>55</v>
      </c>
      <c r="E4" s="49">
        <v>1.0</v>
      </c>
      <c r="F4" s="48" t="s">
        <v>56</v>
      </c>
      <c r="G4" s="50">
        <v>680.0</v>
      </c>
      <c r="H4" s="49">
        <v>1.0</v>
      </c>
      <c r="I4" s="49">
        <v>2.0</v>
      </c>
    </row>
    <row r="5">
      <c r="B5" s="51" t="s">
        <v>53</v>
      </c>
      <c r="C5" s="51" t="s">
        <v>57</v>
      </c>
      <c r="D5" s="51" t="s">
        <v>58</v>
      </c>
      <c r="E5" s="52">
        <v>2.0</v>
      </c>
      <c r="F5" s="51" t="s">
        <v>56</v>
      </c>
      <c r="G5" s="53">
        <v>391.0</v>
      </c>
      <c r="H5" s="52">
        <v>1.0</v>
      </c>
      <c r="I5" s="52">
        <v>2.0</v>
      </c>
    </row>
    <row r="6">
      <c r="B6" s="51" t="s">
        <v>53</v>
      </c>
      <c r="C6" s="51" t="s">
        <v>57</v>
      </c>
      <c r="D6" s="51" t="s">
        <v>58</v>
      </c>
      <c r="E6" s="52">
        <v>2.0</v>
      </c>
      <c r="F6" s="51" t="s">
        <v>56</v>
      </c>
      <c r="G6" s="53">
        <v>391.0</v>
      </c>
      <c r="H6" s="52">
        <v>1.0</v>
      </c>
      <c r="I6" s="52">
        <v>1.0</v>
      </c>
    </row>
    <row r="7">
      <c r="B7" s="51" t="s">
        <v>53</v>
      </c>
      <c r="C7" s="51" t="s">
        <v>54</v>
      </c>
      <c r="D7" s="51" t="s">
        <v>55</v>
      </c>
      <c r="E7" s="52">
        <v>1.0</v>
      </c>
      <c r="F7" s="51" t="s">
        <v>59</v>
      </c>
      <c r="G7" s="53">
        <v>371.0</v>
      </c>
      <c r="H7" s="52">
        <v>1.0</v>
      </c>
      <c r="I7" s="52">
        <v>2.0</v>
      </c>
    </row>
    <row r="8">
      <c r="B8" s="51" t="s">
        <v>53</v>
      </c>
      <c r="C8" s="51" t="s">
        <v>57</v>
      </c>
      <c r="D8" s="51" t="s">
        <v>58</v>
      </c>
      <c r="E8" s="52">
        <v>2.0</v>
      </c>
      <c r="F8" s="51" t="s">
        <v>56</v>
      </c>
      <c r="G8" s="53">
        <v>335.0</v>
      </c>
      <c r="H8" s="52">
        <v>1.0</v>
      </c>
      <c r="I8" s="52">
        <v>2.0</v>
      </c>
    </row>
    <row r="9">
      <c r="B9" s="51" t="s">
        <v>53</v>
      </c>
      <c r="C9" s="51" t="s">
        <v>57</v>
      </c>
      <c r="D9" s="51" t="s">
        <v>55</v>
      </c>
      <c r="E9" s="52">
        <v>1.0</v>
      </c>
      <c r="F9" s="51" t="s">
        <v>56</v>
      </c>
      <c r="G9" s="53">
        <v>366.0</v>
      </c>
      <c r="H9" s="52">
        <v>1.0</v>
      </c>
      <c r="I9" s="52">
        <v>1.0</v>
      </c>
    </row>
    <row r="10">
      <c r="B10" s="51" t="s">
        <v>53</v>
      </c>
      <c r="C10" s="51" t="s">
        <v>54</v>
      </c>
      <c r="D10" s="51" t="s">
        <v>55</v>
      </c>
      <c r="E10" s="52">
        <v>1.0</v>
      </c>
      <c r="F10" s="51" t="s">
        <v>59</v>
      </c>
      <c r="G10" s="53">
        <v>394.0</v>
      </c>
      <c r="H10" s="52">
        <v>1.0</v>
      </c>
      <c r="I10" s="52">
        <v>2.0</v>
      </c>
    </row>
    <row r="11">
      <c r="B11" s="51" t="s">
        <v>53</v>
      </c>
      <c r="C11" s="51" t="s">
        <v>54</v>
      </c>
      <c r="D11" s="51" t="s">
        <v>55</v>
      </c>
      <c r="E11" s="52">
        <v>1.0</v>
      </c>
      <c r="F11" s="51" t="s">
        <v>56</v>
      </c>
      <c r="G11" s="53">
        <v>389.0</v>
      </c>
      <c r="H11" s="52">
        <v>1.0</v>
      </c>
      <c r="I11" s="52">
        <v>1.0</v>
      </c>
    </row>
    <row r="12">
      <c r="B12" s="51" t="s">
        <v>53</v>
      </c>
      <c r="C12" s="51" t="s">
        <v>54</v>
      </c>
      <c r="D12" s="51" t="s">
        <v>55</v>
      </c>
      <c r="E12" s="52">
        <v>1.0</v>
      </c>
      <c r="F12" s="51" t="s">
        <v>56</v>
      </c>
      <c r="G12" s="53">
        <v>381.0</v>
      </c>
      <c r="H12" s="52">
        <v>1.0</v>
      </c>
      <c r="I12" s="52">
        <v>1.0</v>
      </c>
    </row>
    <row r="13">
      <c r="B13" s="51" t="s">
        <v>53</v>
      </c>
      <c r="C13" s="51" t="s">
        <v>57</v>
      </c>
      <c r="D13" s="51" t="s">
        <v>58</v>
      </c>
      <c r="E13" s="52">
        <v>2.0</v>
      </c>
      <c r="F13" s="51" t="s">
        <v>59</v>
      </c>
      <c r="G13" s="53">
        <v>406.0</v>
      </c>
      <c r="H13" s="52">
        <v>1.0</v>
      </c>
      <c r="I13" s="52">
        <v>2.0</v>
      </c>
    </row>
    <row r="14">
      <c r="B14" s="51" t="s">
        <v>60</v>
      </c>
      <c r="C14" s="51" t="s">
        <v>57</v>
      </c>
      <c r="D14" s="51" t="s">
        <v>55</v>
      </c>
      <c r="E14" s="52">
        <v>1.0</v>
      </c>
      <c r="F14" s="51" t="s">
        <v>59</v>
      </c>
      <c r="G14" s="53">
        <v>372.0</v>
      </c>
      <c r="H14" s="52">
        <v>1.0</v>
      </c>
      <c r="I14" s="52">
        <v>1.0</v>
      </c>
    </row>
    <row r="15">
      <c r="B15" s="51" t="s">
        <v>60</v>
      </c>
      <c r="C15" s="51" t="s">
        <v>54</v>
      </c>
      <c r="D15" s="51" t="s">
        <v>55</v>
      </c>
      <c r="E15" s="52">
        <v>1.0</v>
      </c>
      <c r="F15" s="51" t="s">
        <v>56</v>
      </c>
      <c r="G15" s="53">
        <v>454.0</v>
      </c>
      <c r="H15" s="52">
        <v>1.0</v>
      </c>
      <c r="I15" s="52">
        <v>2.0</v>
      </c>
    </row>
    <row r="16">
      <c r="B16" s="51" t="s">
        <v>60</v>
      </c>
      <c r="C16" s="51" t="s">
        <v>54</v>
      </c>
      <c r="D16" s="51" t="s">
        <v>55</v>
      </c>
      <c r="E16" s="52">
        <v>1.0</v>
      </c>
      <c r="F16" s="51" t="s">
        <v>59</v>
      </c>
      <c r="G16" s="53">
        <v>370.0</v>
      </c>
      <c r="H16" s="52">
        <v>1.0</v>
      </c>
      <c r="I16" s="52">
        <v>1.0</v>
      </c>
    </row>
    <row r="17">
      <c r="B17" s="51" t="s">
        <v>60</v>
      </c>
      <c r="C17" s="51" t="s">
        <v>54</v>
      </c>
      <c r="D17" s="51" t="s">
        <v>58</v>
      </c>
      <c r="E17" s="52">
        <v>2.0</v>
      </c>
      <c r="F17" s="51" t="s">
        <v>59</v>
      </c>
      <c r="G17" s="53">
        <v>365.0</v>
      </c>
      <c r="H17" s="52">
        <v>1.0</v>
      </c>
      <c r="I17" s="52">
        <v>1.0</v>
      </c>
    </row>
    <row r="18">
      <c r="B18" s="51" t="s">
        <v>60</v>
      </c>
      <c r="C18" s="51" t="s">
        <v>54</v>
      </c>
      <c r="D18" s="51" t="s">
        <v>58</v>
      </c>
      <c r="E18" s="52">
        <v>2.0</v>
      </c>
      <c r="F18" s="51" t="s">
        <v>56</v>
      </c>
      <c r="G18" s="53">
        <v>502.0</v>
      </c>
      <c r="H18" s="52">
        <v>1.0</v>
      </c>
      <c r="I18" s="52">
        <v>1.0</v>
      </c>
    </row>
    <row r="19">
      <c r="B19" s="51" t="s">
        <v>60</v>
      </c>
      <c r="C19" s="51" t="s">
        <v>54</v>
      </c>
      <c r="D19" s="51" t="s">
        <v>58</v>
      </c>
      <c r="E19" s="52">
        <v>2.0</v>
      </c>
      <c r="F19" s="51" t="s">
        <v>56</v>
      </c>
      <c r="G19" s="53">
        <v>405.0</v>
      </c>
      <c r="H19" s="52">
        <v>1.0</v>
      </c>
      <c r="I19" s="52">
        <v>1.0</v>
      </c>
    </row>
    <row r="20">
      <c r="B20" s="51" t="s">
        <v>60</v>
      </c>
      <c r="C20" s="51" t="s">
        <v>54</v>
      </c>
      <c r="D20" s="51" t="s">
        <v>58</v>
      </c>
      <c r="E20" s="52">
        <v>2.0</v>
      </c>
      <c r="F20" s="51" t="s">
        <v>59</v>
      </c>
      <c r="G20" s="53">
        <v>483.0</v>
      </c>
      <c r="H20" s="52">
        <v>1.0</v>
      </c>
      <c r="I20" s="52">
        <v>1.0</v>
      </c>
    </row>
    <row r="21">
      <c r="B21" s="51" t="s">
        <v>60</v>
      </c>
      <c r="C21" s="51" t="s">
        <v>57</v>
      </c>
      <c r="D21" s="51" t="s">
        <v>55</v>
      </c>
      <c r="E21" s="52">
        <v>1.0</v>
      </c>
      <c r="F21" s="51" t="s">
        <v>59</v>
      </c>
      <c r="G21" s="53">
        <v>370.0</v>
      </c>
      <c r="H21" s="52">
        <v>1.0</v>
      </c>
      <c r="I21" s="52">
        <v>2.0</v>
      </c>
    </row>
    <row r="22">
      <c r="B22" s="51" t="s">
        <v>60</v>
      </c>
      <c r="C22" s="51" t="s">
        <v>57</v>
      </c>
      <c r="D22" s="51" t="s">
        <v>55</v>
      </c>
      <c r="E22" s="52">
        <v>1.0</v>
      </c>
      <c r="F22" s="51" t="s">
        <v>59</v>
      </c>
      <c r="G22" s="53">
        <v>292.0</v>
      </c>
      <c r="H22" s="52">
        <v>1.0</v>
      </c>
      <c r="I22" s="52">
        <v>1.0</v>
      </c>
    </row>
    <row r="23">
      <c r="B23" s="51" t="s">
        <v>60</v>
      </c>
      <c r="C23" s="51" t="s">
        <v>54</v>
      </c>
      <c r="D23" s="51" t="s">
        <v>55</v>
      </c>
      <c r="E23" s="52">
        <v>1.0</v>
      </c>
      <c r="F23" s="51" t="s">
        <v>59</v>
      </c>
      <c r="G23" s="53">
        <v>347.0</v>
      </c>
      <c r="H23" s="52">
        <v>1.0</v>
      </c>
      <c r="I23" s="52">
        <v>2.0</v>
      </c>
    </row>
    <row r="24">
      <c r="B24" s="51" t="s">
        <v>60</v>
      </c>
      <c r="C24" s="51" t="s">
        <v>57</v>
      </c>
      <c r="D24" s="51" t="s">
        <v>55</v>
      </c>
      <c r="E24" s="52">
        <v>1.0</v>
      </c>
      <c r="F24" s="51" t="s">
        <v>56</v>
      </c>
      <c r="G24" s="53">
        <v>398.0</v>
      </c>
      <c r="H24" s="52">
        <v>1.0</v>
      </c>
      <c r="I24" s="52">
        <v>2.0</v>
      </c>
    </row>
    <row r="25">
      <c r="B25" s="51" t="s">
        <v>60</v>
      </c>
      <c r="C25" s="51" t="s">
        <v>57</v>
      </c>
      <c r="D25" s="51" t="s">
        <v>55</v>
      </c>
      <c r="E25" s="52">
        <v>1.0</v>
      </c>
      <c r="F25" s="51" t="s">
        <v>56</v>
      </c>
      <c r="G25" s="53">
        <v>505.0</v>
      </c>
      <c r="H25" s="52">
        <v>1.0</v>
      </c>
      <c r="I25" s="52">
        <v>1.0</v>
      </c>
    </row>
    <row r="26">
      <c r="B26" s="51" t="s">
        <v>60</v>
      </c>
      <c r="C26" s="51" t="s">
        <v>57</v>
      </c>
      <c r="D26" s="51" t="s">
        <v>58</v>
      </c>
      <c r="E26" s="52">
        <v>2.0</v>
      </c>
      <c r="F26" s="51" t="s">
        <v>59</v>
      </c>
      <c r="G26" s="53">
        <v>459.0</v>
      </c>
      <c r="H26" s="52">
        <v>1.0</v>
      </c>
      <c r="I26" s="52">
        <v>1.0</v>
      </c>
    </row>
    <row r="27">
      <c r="B27" s="51" t="s">
        <v>60</v>
      </c>
      <c r="C27" s="51" t="s">
        <v>54</v>
      </c>
      <c r="D27" s="51" t="s">
        <v>58</v>
      </c>
      <c r="E27" s="52">
        <v>2.0</v>
      </c>
      <c r="F27" s="51" t="s">
        <v>56</v>
      </c>
      <c r="G27" s="53">
        <v>385.0</v>
      </c>
      <c r="H27" s="52">
        <v>2.0</v>
      </c>
      <c r="I27" s="52">
        <v>2.0</v>
      </c>
    </row>
    <row r="28">
      <c r="B28" s="51" t="s">
        <v>60</v>
      </c>
      <c r="C28" s="51" t="s">
        <v>57</v>
      </c>
      <c r="D28" s="51" t="s">
        <v>58</v>
      </c>
      <c r="E28" s="52">
        <v>2.0</v>
      </c>
      <c r="F28" s="51" t="s">
        <v>56</v>
      </c>
      <c r="G28" s="53">
        <v>518.0</v>
      </c>
      <c r="H28" s="52">
        <v>1.0</v>
      </c>
      <c r="I28" s="52">
        <v>2.0</v>
      </c>
    </row>
    <row r="29">
      <c r="B29" s="51" t="s">
        <v>60</v>
      </c>
      <c r="C29" s="51" t="s">
        <v>57</v>
      </c>
      <c r="D29" s="51" t="s">
        <v>58</v>
      </c>
      <c r="E29" s="52">
        <v>2.0</v>
      </c>
      <c r="F29" s="51" t="s">
        <v>56</v>
      </c>
      <c r="G29" s="53">
        <v>574.0</v>
      </c>
      <c r="H29" s="52">
        <v>1.0</v>
      </c>
      <c r="I29" s="52">
        <v>1.0</v>
      </c>
    </row>
    <row r="30">
      <c r="B30" s="51" t="s">
        <v>60</v>
      </c>
      <c r="C30" s="51" t="s">
        <v>57</v>
      </c>
      <c r="D30" s="51" t="s">
        <v>58</v>
      </c>
      <c r="E30" s="52">
        <v>2.0</v>
      </c>
      <c r="F30" s="51" t="s">
        <v>59</v>
      </c>
      <c r="G30" s="53">
        <v>391.0</v>
      </c>
      <c r="H30" s="52">
        <v>1.0</v>
      </c>
      <c r="I30" s="52">
        <v>1.0</v>
      </c>
    </row>
    <row r="31">
      <c r="B31" s="51" t="s">
        <v>60</v>
      </c>
      <c r="C31" s="51" t="s">
        <v>54</v>
      </c>
      <c r="D31" s="51" t="s">
        <v>58</v>
      </c>
      <c r="E31" s="52">
        <v>2.0</v>
      </c>
      <c r="F31" s="51" t="s">
        <v>56</v>
      </c>
      <c r="G31" s="53">
        <v>622.0</v>
      </c>
      <c r="H31" s="52">
        <v>1.0</v>
      </c>
      <c r="I31" s="52">
        <v>2.0</v>
      </c>
    </row>
    <row r="32">
      <c r="B32" s="51" t="s">
        <v>60</v>
      </c>
      <c r="C32" s="51" t="s">
        <v>54</v>
      </c>
      <c r="D32" s="51" t="s">
        <v>58</v>
      </c>
      <c r="E32" s="52">
        <v>2.0</v>
      </c>
      <c r="F32" s="51" t="s">
        <v>56</v>
      </c>
      <c r="G32" s="53">
        <v>387.0</v>
      </c>
      <c r="H32" s="52">
        <v>1.0</v>
      </c>
      <c r="I32" s="52">
        <v>1.0</v>
      </c>
    </row>
    <row r="33">
      <c r="B33" s="51" t="s">
        <v>60</v>
      </c>
      <c r="C33" s="51" t="s">
        <v>57</v>
      </c>
      <c r="D33" s="51" t="s">
        <v>55</v>
      </c>
      <c r="E33" s="52">
        <v>1.0</v>
      </c>
      <c r="F33" s="51" t="s">
        <v>56</v>
      </c>
      <c r="G33" s="53">
        <v>362.0</v>
      </c>
      <c r="H33" s="52">
        <v>1.0</v>
      </c>
      <c r="I33" s="52">
        <v>2.0</v>
      </c>
    </row>
    <row r="34">
      <c r="B34" s="51" t="s">
        <v>60</v>
      </c>
      <c r="C34" s="51" t="s">
        <v>57</v>
      </c>
      <c r="D34" s="51" t="s">
        <v>55</v>
      </c>
      <c r="E34" s="52">
        <v>1.0</v>
      </c>
      <c r="F34" s="51" t="s">
        <v>59</v>
      </c>
      <c r="G34" s="53">
        <v>409.0</v>
      </c>
      <c r="H34" s="52">
        <v>1.0</v>
      </c>
      <c r="I34" s="52">
        <v>1.0</v>
      </c>
    </row>
    <row r="35">
      <c r="B35" s="51" t="s">
        <v>60</v>
      </c>
      <c r="C35" s="51" t="s">
        <v>54</v>
      </c>
      <c r="D35" s="51" t="s">
        <v>58</v>
      </c>
      <c r="E35" s="52">
        <v>2.0</v>
      </c>
      <c r="F35" s="51" t="s">
        <v>59</v>
      </c>
      <c r="G35" s="53">
        <v>510.0</v>
      </c>
      <c r="H35" s="52">
        <v>1.0</v>
      </c>
      <c r="I35" s="52">
        <v>2.0</v>
      </c>
    </row>
    <row r="36">
      <c r="B36" s="51" t="s">
        <v>60</v>
      </c>
      <c r="C36" s="51" t="s">
        <v>57</v>
      </c>
      <c r="D36" s="51" t="s">
        <v>58</v>
      </c>
      <c r="E36" s="52">
        <v>2.0</v>
      </c>
      <c r="F36" s="51" t="s">
        <v>56</v>
      </c>
      <c r="G36" s="53">
        <v>409.0</v>
      </c>
      <c r="H36" s="52">
        <v>1.0</v>
      </c>
      <c r="I36" s="52">
        <v>2.0</v>
      </c>
    </row>
    <row r="37">
      <c r="B37" s="51" t="s">
        <v>60</v>
      </c>
      <c r="C37" s="51" t="s">
        <v>57</v>
      </c>
      <c r="D37" s="51" t="s">
        <v>55</v>
      </c>
      <c r="E37" s="52">
        <v>1.0</v>
      </c>
      <c r="F37" s="51" t="s">
        <v>59</v>
      </c>
      <c r="G37" s="53">
        <v>672.0</v>
      </c>
      <c r="H37" s="52">
        <v>1.0</v>
      </c>
      <c r="I37" s="52">
        <v>1.0</v>
      </c>
    </row>
    <row r="38">
      <c r="B38" s="51" t="s">
        <v>60</v>
      </c>
      <c r="C38" s="51" t="s">
        <v>57</v>
      </c>
      <c r="D38" s="51" t="s">
        <v>55</v>
      </c>
      <c r="E38" s="52">
        <v>1.0</v>
      </c>
      <c r="F38" s="51" t="s">
        <v>59</v>
      </c>
      <c r="G38" s="53">
        <v>392.0</v>
      </c>
      <c r="H38" s="52">
        <v>1.0</v>
      </c>
      <c r="I38" s="52">
        <v>1.0</v>
      </c>
    </row>
    <row r="39">
      <c r="B39" s="51" t="s">
        <v>60</v>
      </c>
      <c r="C39" s="51" t="s">
        <v>54</v>
      </c>
      <c r="D39" s="51" t="s">
        <v>55</v>
      </c>
      <c r="E39" s="52">
        <v>1.0</v>
      </c>
      <c r="F39" s="51" t="s">
        <v>56</v>
      </c>
      <c r="G39" s="53">
        <v>428.0</v>
      </c>
      <c r="H39" s="52">
        <v>1.0</v>
      </c>
      <c r="I39" s="52">
        <v>2.0</v>
      </c>
    </row>
    <row r="40">
      <c r="B40" s="51" t="s">
        <v>60</v>
      </c>
      <c r="C40" s="51" t="s">
        <v>54</v>
      </c>
      <c r="D40" s="51" t="s">
        <v>55</v>
      </c>
      <c r="E40" s="52">
        <v>1.0</v>
      </c>
      <c r="F40" s="51" t="s">
        <v>59</v>
      </c>
      <c r="G40" s="53">
        <v>362.0</v>
      </c>
      <c r="H40" s="52">
        <v>1.0</v>
      </c>
      <c r="I40" s="52">
        <v>1.0</v>
      </c>
    </row>
    <row r="41">
      <c r="B41" s="51" t="s">
        <v>60</v>
      </c>
      <c r="C41" s="51" t="s">
        <v>54</v>
      </c>
      <c r="D41" s="51" t="s">
        <v>55</v>
      </c>
      <c r="E41" s="52">
        <v>1.0</v>
      </c>
      <c r="F41" s="51" t="s">
        <v>59</v>
      </c>
      <c r="G41" s="53">
        <v>362.0</v>
      </c>
      <c r="H41" s="52">
        <v>1.0</v>
      </c>
      <c r="I41" s="52">
        <v>1.0</v>
      </c>
    </row>
    <row r="42">
      <c r="B42" s="51" t="s">
        <v>60</v>
      </c>
      <c r="C42" s="51" t="s">
        <v>57</v>
      </c>
      <c r="D42" s="51" t="s">
        <v>58</v>
      </c>
      <c r="E42" s="52">
        <v>2.0</v>
      </c>
      <c r="F42" s="51" t="s">
        <v>59</v>
      </c>
      <c r="G42" s="53">
        <v>665.0</v>
      </c>
      <c r="H42" s="52">
        <v>1.0</v>
      </c>
      <c r="I42" s="52">
        <v>2.0</v>
      </c>
    </row>
    <row r="43">
      <c r="B43" s="51" t="s">
        <v>60</v>
      </c>
      <c r="C43" s="51" t="s">
        <v>57</v>
      </c>
      <c r="D43" s="51" t="s">
        <v>55</v>
      </c>
      <c r="E43" s="52">
        <v>1.0</v>
      </c>
      <c r="F43" s="51" t="s">
        <v>59</v>
      </c>
      <c r="G43" s="53">
        <v>434.0</v>
      </c>
      <c r="H43" s="52">
        <v>1.0</v>
      </c>
      <c r="I43" s="52">
        <v>1.0</v>
      </c>
    </row>
    <row r="44">
      <c r="B44" s="51" t="s">
        <v>60</v>
      </c>
      <c r="C44" s="51" t="s">
        <v>57</v>
      </c>
      <c r="D44" s="51" t="s">
        <v>55</v>
      </c>
      <c r="E44" s="52">
        <v>1.0</v>
      </c>
      <c r="F44" s="51" t="s">
        <v>56</v>
      </c>
      <c r="G44" s="53">
        <v>556.0</v>
      </c>
      <c r="H44" s="52">
        <v>1.0</v>
      </c>
      <c r="I44" s="52">
        <v>1.0</v>
      </c>
    </row>
    <row r="45">
      <c r="B45" s="51" t="s">
        <v>60</v>
      </c>
      <c r="C45" s="51" t="s">
        <v>57</v>
      </c>
      <c r="D45" s="51" t="s">
        <v>55</v>
      </c>
      <c r="E45" s="52">
        <v>1.0</v>
      </c>
      <c r="F45" s="51" t="s">
        <v>56</v>
      </c>
      <c r="G45" s="53">
        <v>428.0</v>
      </c>
      <c r="H45" s="52">
        <v>1.0</v>
      </c>
      <c r="I45" s="52">
        <v>1.0</v>
      </c>
    </row>
    <row r="46">
      <c r="B46" s="51" t="s">
        <v>60</v>
      </c>
      <c r="C46" s="51" t="s">
        <v>57</v>
      </c>
      <c r="D46" s="51" t="s">
        <v>58</v>
      </c>
      <c r="E46" s="52">
        <v>2.0</v>
      </c>
      <c r="F46" s="51" t="s">
        <v>59</v>
      </c>
      <c r="G46" s="53">
        <v>488.0</v>
      </c>
      <c r="H46" s="52">
        <v>1.0</v>
      </c>
      <c r="I46" s="52">
        <v>1.0</v>
      </c>
    </row>
    <row r="47">
      <c r="B47" s="51" t="s">
        <v>60</v>
      </c>
      <c r="C47" s="51" t="s">
        <v>54</v>
      </c>
      <c r="D47" s="51" t="s">
        <v>55</v>
      </c>
      <c r="E47" s="52">
        <v>1.0</v>
      </c>
      <c r="F47" s="51" t="s">
        <v>59</v>
      </c>
      <c r="G47" s="53">
        <v>387.0</v>
      </c>
      <c r="H47" s="52">
        <v>1.0</v>
      </c>
      <c r="I47" s="52">
        <v>2.0</v>
      </c>
    </row>
    <row r="48">
      <c r="B48" s="51" t="s">
        <v>60</v>
      </c>
      <c r="C48" s="51" t="s">
        <v>54</v>
      </c>
      <c r="D48" s="51" t="s">
        <v>58</v>
      </c>
      <c r="E48" s="52">
        <v>2.0</v>
      </c>
      <c r="F48" s="51" t="s">
        <v>59</v>
      </c>
      <c r="G48" s="53">
        <v>537.0</v>
      </c>
      <c r="H48" s="52">
        <v>1.0</v>
      </c>
      <c r="I48" s="52">
        <v>1.0</v>
      </c>
    </row>
    <row r="49">
      <c r="B49" s="51" t="s">
        <v>60</v>
      </c>
      <c r="C49" s="51" t="s">
        <v>54</v>
      </c>
      <c r="D49" s="51" t="s">
        <v>55</v>
      </c>
      <c r="E49" s="52">
        <v>1.0</v>
      </c>
      <c r="F49" s="51" t="s">
        <v>59</v>
      </c>
      <c r="G49" s="53">
        <v>461.0</v>
      </c>
      <c r="H49" s="52">
        <v>1.0</v>
      </c>
      <c r="I49" s="52">
        <v>1.0</v>
      </c>
    </row>
    <row r="50">
      <c r="B50" s="51" t="s">
        <v>60</v>
      </c>
      <c r="C50" s="51" t="s">
        <v>57</v>
      </c>
      <c r="D50" s="51" t="s">
        <v>58</v>
      </c>
      <c r="E50" s="52">
        <v>2.0</v>
      </c>
      <c r="F50" s="51" t="s">
        <v>56</v>
      </c>
      <c r="G50" s="53">
        <v>825.0</v>
      </c>
      <c r="H50" s="52">
        <v>1.0</v>
      </c>
      <c r="I50" s="52">
        <v>2.0</v>
      </c>
    </row>
    <row r="51">
      <c r="B51" s="51" t="s">
        <v>60</v>
      </c>
      <c r="C51" s="51" t="s">
        <v>54</v>
      </c>
      <c r="D51" s="51" t="s">
        <v>58</v>
      </c>
      <c r="E51" s="52">
        <v>2.0</v>
      </c>
      <c r="F51" s="51" t="s">
        <v>59</v>
      </c>
      <c r="G51" s="53">
        <v>444.0</v>
      </c>
      <c r="H51" s="52">
        <v>1.0</v>
      </c>
      <c r="I51" s="52">
        <v>2.0</v>
      </c>
    </row>
    <row r="52">
      <c r="B52" s="51" t="s">
        <v>60</v>
      </c>
      <c r="C52" s="51" t="s">
        <v>57</v>
      </c>
      <c r="D52" s="51" t="s">
        <v>55</v>
      </c>
      <c r="E52" s="52">
        <v>1.0</v>
      </c>
      <c r="F52" s="51" t="s">
        <v>59</v>
      </c>
      <c r="G52" s="53">
        <v>335.0</v>
      </c>
      <c r="H52" s="52">
        <v>1.0</v>
      </c>
      <c r="I52" s="52">
        <v>2.0</v>
      </c>
    </row>
    <row r="53">
      <c r="B53" s="51" t="s">
        <v>60</v>
      </c>
      <c r="C53" s="51" t="s">
        <v>54</v>
      </c>
      <c r="D53" s="51" t="s">
        <v>55</v>
      </c>
      <c r="E53" s="52">
        <v>1.0</v>
      </c>
      <c r="F53" s="51" t="s">
        <v>56</v>
      </c>
      <c r="G53" s="53">
        <v>398.0</v>
      </c>
      <c r="H53" s="52">
        <v>1.0</v>
      </c>
      <c r="I53" s="52">
        <v>2.0</v>
      </c>
    </row>
    <row r="54">
      <c r="B54" s="51" t="s">
        <v>60</v>
      </c>
      <c r="C54" s="51" t="s">
        <v>54</v>
      </c>
      <c r="D54" s="51" t="s">
        <v>58</v>
      </c>
      <c r="E54" s="52">
        <v>2.0</v>
      </c>
      <c r="F54" s="51" t="s">
        <v>56</v>
      </c>
      <c r="G54" s="53">
        <v>494.0</v>
      </c>
      <c r="H54" s="52">
        <v>1.0</v>
      </c>
      <c r="I54" s="52">
        <v>1.0</v>
      </c>
    </row>
    <row r="55">
      <c r="B55" s="51" t="s">
        <v>60</v>
      </c>
      <c r="C55" s="51" t="s">
        <v>54</v>
      </c>
      <c r="D55" s="51" t="s">
        <v>55</v>
      </c>
      <c r="E55" s="52">
        <v>1.0</v>
      </c>
      <c r="F55" s="51" t="s">
        <v>56</v>
      </c>
      <c r="G55" s="53">
        <v>411.0</v>
      </c>
      <c r="H55" s="52">
        <v>1.0</v>
      </c>
      <c r="I55" s="52">
        <v>1.0</v>
      </c>
    </row>
    <row r="56">
      <c r="B56" s="51" t="s">
        <v>60</v>
      </c>
      <c r="C56" s="51" t="s">
        <v>54</v>
      </c>
      <c r="D56" s="51" t="s">
        <v>55</v>
      </c>
      <c r="E56" s="52">
        <v>1.0</v>
      </c>
      <c r="F56" s="51" t="s">
        <v>56</v>
      </c>
      <c r="G56" s="53">
        <v>465.0</v>
      </c>
      <c r="H56" s="52">
        <v>1.0</v>
      </c>
      <c r="I56" s="52">
        <v>1.0</v>
      </c>
    </row>
    <row r="57">
      <c r="B57" s="51" t="s">
        <v>60</v>
      </c>
      <c r="C57" s="51" t="s">
        <v>57</v>
      </c>
      <c r="D57" s="51" t="s">
        <v>55</v>
      </c>
      <c r="E57" s="52">
        <v>1.0</v>
      </c>
      <c r="F57" s="51" t="s">
        <v>56</v>
      </c>
      <c r="G57" s="53">
        <v>813.0</v>
      </c>
      <c r="H57" s="52">
        <v>1.0</v>
      </c>
      <c r="I57" s="52">
        <v>2.0</v>
      </c>
    </row>
    <row r="58">
      <c r="B58" s="51" t="s">
        <v>60</v>
      </c>
      <c r="C58" s="51" t="s">
        <v>57</v>
      </c>
      <c r="D58" s="51" t="s">
        <v>58</v>
      </c>
      <c r="E58" s="52">
        <v>2.0</v>
      </c>
      <c r="F58" s="51" t="s">
        <v>56</v>
      </c>
      <c r="G58" s="53">
        <v>872.0</v>
      </c>
      <c r="H58" s="52">
        <v>1.0</v>
      </c>
      <c r="I58" s="52">
        <v>1.0</v>
      </c>
    </row>
    <row r="59">
      <c r="B59" s="51" t="s">
        <v>60</v>
      </c>
      <c r="C59" s="51" t="s">
        <v>54</v>
      </c>
      <c r="D59" s="51" t="s">
        <v>55</v>
      </c>
      <c r="E59" s="52">
        <v>1.0</v>
      </c>
      <c r="F59" s="51" t="s">
        <v>56</v>
      </c>
      <c r="G59" s="53">
        <v>686.0</v>
      </c>
      <c r="H59" s="52">
        <v>1.0</v>
      </c>
      <c r="I59" s="52">
        <v>2.0</v>
      </c>
    </row>
    <row r="60">
      <c r="B60" s="54" t="s">
        <v>60</v>
      </c>
      <c r="C60" s="51" t="s">
        <v>54</v>
      </c>
      <c r="D60" s="51" t="s">
        <v>55</v>
      </c>
      <c r="E60" s="52">
        <v>1.0</v>
      </c>
      <c r="F60" s="51" t="s">
        <v>59</v>
      </c>
      <c r="G60" s="53">
        <v>398.0</v>
      </c>
      <c r="H60" s="52">
        <v>1.0</v>
      </c>
      <c r="I60" s="52">
        <v>1.0</v>
      </c>
    </row>
    <row r="61">
      <c r="B61" s="51" t="s">
        <v>60</v>
      </c>
      <c r="C61" s="51" t="s">
        <v>54</v>
      </c>
      <c r="D61" s="51" t="s">
        <v>55</v>
      </c>
      <c r="E61" s="52">
        <v>1.0</v>
      </c>
      <c r="F61" s="51" t="s">
        <v>59</v>
      </c>
      <c r="G61" s="53">
        <v>424.0</v>
      </c>
      <c r="H61" s="52">
        <v>1.0</v>
      </c>
      <c r="I61" s="52">
        <v>1.0</v>
      </c>
    </row>
    <row r="62">
      <c r="B62" s="51" t="s">
        <v>60</v>
      </c>
      <c r="C62" s="51" t="s">
        <v>57</v>
      </c>
      <c r="D62" s="51" t="s">
        <v>55</v>
      </c>
      <c r="E62" s="52">
        <v>1.0</v>
      </c>
      <c r="F62" s="51" t="s">
        <v>56</v>
      </c>
      <c r="G62" s="53">
        <v>465.0</v>
      </c>
      <c r="H62" s="52">
        <v>1.0</v>
      </c>
      <c r="I62" s="52">
        <v>2.0</v>
      </c>
    </row>
    <row r="63">
      <c r="B63" s="55" t="s">
        <v>60</v>
      </c>
      <c r="C63" s="55" t="s">
        <v>57</v>
      </c>
      <c r="D63" s="55" t="s">
        <v>58</v>
      </c>
      <c r="E63" s="56">
        <v>2.0</v>
      </c>
      <c r="F63" s="55" t="s">
        <v>56</v>
      </c>
      <c r="G63" s="57">
        <v>424.0</v>
      </c>
      <c r="H63" s="56">
        <v>1.0</v>
      </c>
      <c r="I63" s="56">
        <v>1.0</v>
      </c>
    </row>
    <row r="65">
      <c r="C65" s="22" t="s">
        <v>61</v>
      </c>
      <c r="D65" s="22" t="s">
        <v>25</v>
      </c>
      <c r="E65" s="22" t="s">
        <v>16</v>
      </c>
      <c r="F65" s="22" t="s">
        <v>17</v>
      </c>
      <c r="G65" s="22" t="s">
        <v>18</v>
      </c>
      <c r="H65" s="22" t="s">
        <v>29</v>
      </c>
      <c r="I65" s="23" t="s">
        <v>13</v>
      </c>
      <c r="J65" s="22" t="s">
        <v>19</v>
      </c>
    </row>
    <row r="66">
      <c r="A66" s="24" t="s">
        <v>62</v>
      </c>
      <c r="B66" s="58"/>
      <c r="C66" s="59">
        <f>COUNTIFS(E4:E63, "1", I4:I63, "1")</f>
        <v>20</v>
      </c>
      <c r="D66" s="27">
        <f>SUMIFS(G4:G63,E4:E63, "1", I4:I63, "1")/C66</f>
        <v>422.45</v>
      </c>
      <c r="E66" s="60">
        <f t="array" ref="E66">MEDIAN(IF($E$4:$E$63*$I$4:$I$63=1, $G$4:$G$63))</f>
        <v>403.5</v>
      </c>
      <c r="F66" s="60">
        <f>minifs($G$4:$G$63, $E$4:$E$63,"1",$I$4:$I$63,"1")</f>
        <v>292</v>
      </c>
      <c r="G66" s="60">
        <f>MAXIFS($G$4:$G$63, $E$4:$E$63,"1",$I$4:$I$63,"1")</f>
        <v>672</v>
      </c>
      <c r="H66" s="27">
        <f t="shared" ref="H66:H69" si="1">(C66-I66)/C66*100</f>
        <v>0</v>
      </c>
      <c r="I66" s="41">
        <f>COUNTIFS(E4:E63, "1", I4:I63, "1", H4:H63, "1")</f>
        <v>20</v>
      </c>
      <c r="J66" s="61">
        <f t="array" ref="J66">STDEV(IF(E4:E63*I4:I63=1, G4:G63))</f>
        <v>82.03688195</v>
      </c>
    </row>
    <row r="67">
      <c r="A67" s="24" t="s">
        <v>63</v>
      </c>
      <c r="B67" s="58"/>
      <c r="C67" s="60">
        <f>COUNTIFS(E4:E63, "1", I4:I63, "2")</f>
        <v>15</v>
      </c>
      <c r="D67" s="27">
        <f>SUMIFS(G4:G63,E4:E63, "1", I4:I63, "2")/C67</f>
        <v>459.2</v>
      </c>
      <c r="E67" s="60">
        <f t="array" ref="E67">MEDIAN(IF($E$4:$E$63-$I$4:$I$63=-1, $G$4:$G$63))</f>
        <v>398</v>
      </c>
      <c r="F67" s="60">
        <f>minifs($G$4:$G$63, $E$4:$E$63,"1",$I$4:$I$63,"2")</f>
        <v>335</v>
      </c>
      <c r="G67" s="60">
        <f>MAXIFS($G$4:$G$63, $E$4:$E$63,"1",$I$4:$I$63,"2")</f>
        <v>813</v>
      </c>
      <c r="H67" s="27">
        <f t="shared" si="1"/>
        <v>0</v>
      </c>
      <c r="I67" s="62">
        <f>COUNTIFS(E4:E63, "1", I4:I63, "2", H4:H63, "1")</f>
        <v>15</v>
      </c>
      <c r="J67" s="60">
        <f t="array" ref="J67">STDEV(IF(E4:E63-I4:I63=-1, G4:G63))</f>
        <v>145.5414521</v>
      </c>
    </row>
    <row r="68">
      <c r="A68" s="24" t="s">
        <v>64</v>
      </c>
      <c r="B68" s="58"/>
      <c r="C68" s="60">
        <f>COUNTIFS(E4:E63, "2", I4:I63, "1")</f>
        <v>14</v>
      </c>
      <c r="D68" s="27">
        <f>SUMIFS(G4:G63,E4:E63, "2", I4:I63, "1")/C68</f>
        <v>483.7142857</v>
      </c>
      <c r="E68" s="60">
        <f t="array" ref="E68">MEDIAN(IF($E$4:$E$63-$I$4:$I$63=1, $G$4:$G$63))</f>
        <v>471</v>
      </c>
      <c r="F68" s="60">
        <f>minifs($G$4:$G$63, $E$4:$E$63,"2",$I$4:$I$63,"1")</f>
        <v>365</v>
      </c>
      <c r="G68" s="60">
        <f>maxifs($G$4:$G$63, $E$4:$E$63,"2",$I$4:$I$63,"1")</f>
        <v>872</v>
      </c>
      <c r="H68" s="27">
        <f t="shared" si="1"/>
        <v>0</v>
      </c>
      <c r="I68" s="62">
        <f>COUNTIFS(E4:E63, "2", I4:I63, "1", H4:H63, "1")</f>
        <v>14</v>
      </c>
      <c r="J68" s="60">
        <f t="array" ref="J68">STDEV(IF(E4:E63-I4:I63=1, G4:G63))</f>
        <v>128.0705506</v>
      </c>
    </row>
    <row r="69">
      <c r="A69" s="24" t="s">
        <v>65</v>
      </c>
      <c r="B69" s="58"/>
      <c r="C69" s="60">
        <f>COUNTIFS(E4:E63, "2", I4:I63, "2")</f>
        <v>11</v>
      </c>
      <c r="D69" s="27">
        <f>SUMIFS(G4:G63,E4:E63, "2", I4:I63, "2")/C69</f>
        <v>500.9090909</v>
      </c>
      <c r="E69" s="60">
        <f t="array" ref="E69">MEDIAN(IF($E$4:$E$63*$I$4:$I$63=4, $G$4:$G$63))</f>
        <v>444</v>
      </c>
      <c r="F69" s="60">
        <f>minifs($G$4:$G$63, $E$4:$E$63,"2",$I$4:$I$63,"2")</f>
        <v>335</v>
      </c>
      <c r="G69" s="60">
        <f>maxifs($G$4:$G$63, $E$4:$E$63,"2",$I$4:$I$63,"2")</f>
        <v>825</v>
      </c>
      <c r="H69" s="27">
        <f t="shared" si="1"/>
        <v>9.090909091</v>
      </c>
      <c r="I69" s="41">
        <f>COUNTIFS(E4:E63, "2", I4:I63, "2", H4:H63, "1")</f>
        <v>10</v>
      </c>
      <c r="J69" s="60">
        <f t="array" ref="J69">STDEV(IF(E4:E63*I4:I63=4, G4:G63))</f>
        <v>148.5708279</v>
      </c>
    </row>
    <row r="72">
      <c r="B72" s="2" t="s">
        <v>24</v>
      </c>
      <c r="C72" s="3"/>
      <c r="D72" s="3"/>
      <c r="E72" s="3"/>
      <c r="F72" s="3"/>
      <c r="G72" s="3"/>
      <c r="H72" s="3"/>
      <c r="I72" s="4"/>
    </row>
    <row r="73">
      <c r="B73" s="42" t="s">
        <v>47</v>
      </c>
      <c r="C73" s="43"/>
      <c r="D73" s="43"/>
      <c r="E73" s="44" t="s">
        <v>48</v>
      </c>
      <c r="F73" s="45" t="s">
        <v>49</v>
      </c>
      <c r="G73" s="44" t="s">
        <v>50</v>
      </c>
      <c r="H73" s="44" t="s">
        <v>40</v>
      </c>
      <c r="I73" s="46" t="s">
        <v>51</v>
      </c>
    </row>
    <row r="74">
      <c r="B74" s="48" t="s">
        <v>53</v>
      </c>
      <c r="C74" s="48" t="s">
        <v>54</v>
      </c>
      <c r="D74" s="48" t="s">
        <v>55</v>
      </c>
      <c r="E74" s="49">
        <v>1.0</v>
      </c>
      <c r="F74" s="48" t="s">
        <v>56</v>
      </c>
      <c r="G74" s="50">
        <v>827.0</v>
      </c>
      <c r="H74" s="49">
        <v>1.0</v>
      </c>
      <c r="I74" s="49">
        <v>2.0</v>
      </c>
    </row>
    <row r="75">
      <c r="B75" s="51" t="s">
        <v>53</v>
      </c>
      <c r="C75" s="51" t="s">
        <v>54</v>
      </c>
      <c r="D75" s="51" t="s">
        <v>58</v>
      </c>
      <c r="E75" s="52">
        <v>2.0</v>
      </c>
      <c r="F75" s="51" t="s">
        <v>59</v>
      </c>
      <c r="G75" s="53">
        <v>503.0</v>
      </c>
      <c r="H75" s="52">
        <v>1.0</v>
      </c>
      <c r="I75" s="52">
        <v>1.0</v>
      </c>
    </row>
    <row r="76">
      <c r="B76" s="51" t="s">
        <v>53</v>
      </c>
      <c r="C76" s="51" t="s">
        <v>57</v>
      </c>
      <c r="D76" s="51" t="s">
        <v>58</v>
      </c>
      <c r="E76" s="52">
        <v>2.0</v>
      </c>
      <c r="F76" s="51" t="s">
        <v>59</v>
      </c>
      <c r="G76" s="53">
        <v>465.0</v>
      </c>
      <c r="H76" s="52">
        <v>1.0</v>
      </c>
      <c r="I76" s="52">
        <v>2.0</v>
      </c>
    </row>
    <row r="77">
      <c r="B77" s="51" t="s">
        <v>53</v>
      </c>
      <c r="C77" s="51" t="s">
        <v>57</v>
      </c>
      <c r="D77" s="51" t="s">
        <v>58</v>
      </c>
      <c r="E77" s="52">
        <v>2.0</v>
      </c>
      <c r="F77" s="51" t="s">
        <v>59</v>
      </c>
      <c r="G77" s="53">
        <v>472.0</v>
      </c>
      <c r="H77" s="52">
        <v>1.0</v>
      </c>
      <c r="I77" s="52">
        <v>1.0</v>
      </c>
    </row>
    <row r="78">
      <c r="B78" s="51" t="s">
        <v>53</v>
      </c>
      <c r="C78" s="51" t="s">
        <v>57</v>
      </c>
      <c r="D78" s="51" t="s">
        <v>55</v>
      </c>
      <c r="E78" s="52">
        <v>1.0</v>
      </c>
      <c r="F78" s="51" t="s">
        <v>59</v>
      </c>
      <c r="G78" s="53">
        <v>499.0</v>
      </c>
      <c r="H78" s="52">
        <v>1.0</v>
      </c>
      <c r="I78" s="52">
        <v>1.0</v>
      </c>
    </row>
    <row r="79">
      <c r="B79" s="51" t="s">
        <v>53</v>
      </c>
      <c r="C79" s="51" t="s">
        <v>57</v>
      </c>
      <c r="D79" s="51" t="s">
        <v>58</v>
      </c>
      <c r="E79" s="52">
        <v>2.0</v>
      </c>
      <c r="F79" s="51" t="s">
        <v>59</v>
      </c>
      <c r="G79" s="53">
        <v>423.0</v>
      </c>
      <c r="H79" s="52">
        <v>1.0</v>
      </c>
      <c r="I79" s="52">
        <v>1.0</v>
      </c>
    </row>
    <row r="80">
      <c r="B80" s="51" t="s">
        <v>53</v>
      </c>
      <c r="C80" s="51" t="s">
        <v>54</v>
      </c>
      <c r="D80" s="51" t="s">
        <v>55</v>
      </c>
      <c r="E80" s="52">
        <v>1.0</v>
      </c>
      <c r="F80" s="51" t="s">
        <v>59</v>
      </c>
      <c r="G80" s="53">
        <v>776.0</v>
      </c>
      <c r="H80" s="52">
        <v>2.0</v>
      </c>
      <c r="I80" s="52">
        <v>2.0</v>
      </c>
    </row>
    <row r="81">
      <c r="B81" s="51" t="s">
        <v>53</v>
      </c>
      <c r="C81" s="51" t="s">
        <v>54</v>
      </c>
      <c r="D81" s="51" t="s">
        <v>58</v>
      </c>
      <c r="E81" s="52">
        <v>2.0</v>
      </c>
      <c r="F81" s="51" t="s">
        <v>59</v>
      </c>
      <c r="G81" s="53">
        <v>431.0</v>
      </c>
      <c r="H81" s="52">
        <v>1.0</v>
      </c>
      <c r="I81" s="52">
        <v>1.0</v>
      </c>
    </row>
    <row r="82">
      <c r="B82" s="51" t="s">
        <v>53</v>
      </c>
      <c r="C82" s="51" t="s">
        <v>54</v>
      </c>
      <c r="D82" s="51" t="s">
        <v>55</v>
      </c>
      <c r="E82" s="52">
        <v>1.0</v>
      </c>
      <c r="F82" s="51" t="s">
        <v>59</v>
      </c>
      <c r="G82" s="53">
        <v>397.0</v>
      </c>
      <c r="H82" s="52">
        <v>1.0</v>
      </c>
      <c r="I82" s="52">
        <v>1.0</v>
      </c>
    </row>
    <row r="83">
      <c r="B83" s="51" t="s">
        <v>53</v>
      </c>
      <c r="C83" s="51" t="s">
        <v>57</v>
      </c>
      <c r="D83" s="51" t="s">
        <v>55</v>
      </c>
      <c r="E83" s="52">
        <v>1.0</v>
      </c>
      <c r="F83" s="51" t="s">
        <v>56</v>
      </c>
      <c r="G83" s="53">
        <v>434.0</v>
      </c>
      <c r="H83" s="52">
        <v>1.0</v>
      </c>
      <c r="I83" s="52">
        <v>2.0</v>
      </c>
    </row>
    <row r="84">
      <c r="B84" s="51" t="s">
        <v>60</v>
      </c>
      <c r="C84" s="51" t="s">
        <v>57</v>
      </c>
      <c r="D84" s="51" t="s">
        <v>55</v>
      </c>
      <c r="E84" s="52">
        <v>1.0</v>
      </c>
      <c r="F84" s="51" t="s">
        <v>59</v>
      </c>
      <c r="G84" s="53">
        <v>382.0</v>
      </c>
      <c r="H84" s="52">
        <v>1.0</v>
      </c>
      <c r="I84" s="52">
        <v>1.0</v>
      </c>
    </row>
    <row r="85">
      <c r="B85" s="51" t="s">
        <v>60</v>
      </c>
      <c r="C85" s="51" t="s">
        <v>57</v>
      </c>
      <c r="D85" s="51" t="s">
        <v>58</v>
      </c>
      <c r="E85" s="52">
        <v>2.0</v>
      </c>
      <c r="F85" s="51" t="s">
        <v>59</v>
      </c>
      <c r="G85" s="53">
        <v>449.0</v>
      </c>
      <c r="H85" s="52">
        <v>1.0</v>
      </c>
      <c r="I85" s="52">
        <v>1.0</v>
      </c>
    </row>
    <row r="86">
      <c r="B86" s="51" t="s">
        <v>60</v>
      </c>
      <c r="C86" s="51" t="s">
        <v>57</v>
      </c>
      <c r="D86" s="51" t="s">
        <v>58</v>
      </c>
      <c r="E86" s="52">
        <v>2.0</v>
      </c>
      <c r="F86" s="51" t="s">
        <v>56</v>
      </c>
      <c r="G86" s="53">
        <v>395.0</v>
      </c>
      <c r="H86" s="52">
        <v>1.0</v>
      </c>
      <c r="I86" s="52">
        <v>1.0</v>
      </c>
    </row>
    <row r="87">
      <c r="B87" s="51" t="s">
        <v>60</v>
      </c>
      <c r="C87" s="51" t="s">
        <v>57</v>
      </c>
      <c r="D87" s="51" t="s">
        <v>55</v>
      </c>
      <c r="E87" s="52">
        <v>1.0</v>
      </c>
      <c r="F87" s="51" t="s">
        <v>59</v>
      </c>
      <c r="G87" s="53">
        <v>498.0</v>
      </c>
      <c r="H87" s="52">
        <v>1.0</v>
      </c>
      <c r="I87" s="52">
        <v>1.0</v>
      </c>
    </row>
    <row r="88">
      <c r="B88" s="51" t="s">
        <v>60</v>
      </c>
      <c r="C88" s="51" t="s">
        <v>54</v>
      </c>
      <c r="D88" s="51" t="s">
        <v>58</v>
      </c>
      <c r="E88" s="52">
        <v>2.0</v>
      </c>
      <c r="F88" s="51" t="s">
        <v>56</v>
      </c>
      <c r="G88" s="53">
        <v>890.0</v>
      </c>
      <c r="H88" s="52">
        <v>1.0</v>
      </c>
      <c r="I88" s="52">
        <v>2.0</v>
      </c>
    </row>
    <row r="89">
      <c r="B89" s="51" t="s">
        <v>60</v>
      </c>
      <c r="C89" s="51" t="s">
        <v>54</v>
      </c>
      <c r="D89" s="51" t="s">
        <v>58</v>
      </c>
      <c r="E89" s="52">
        <v>2.0</v>
      </c>
      <c r="F89" s="51" t="s">
        <v>59</v>
      </c>
      <c r="G89" s="53">
        <v>399.0</v>
      </c>
      <c r="H89" s="52">
        <v>1.0</v>
      </c>
      <c r="I89" s="52">
        <v>1.0</v>
      </c>
    </row>
    <row r="90">
      <c r="B90" s="51" t="s">
        <v>60</v>
      </c>
      <c r="C90" s="51" t="s">
        <v>57</v>
      </c>
      <c r="D90" s="51" t="s">
        <v>55</v>
      </c>
      <c r="E90" s="52">
        <v>1.0</v>
      </c>
      <c r="F90" s="51" t="s">
        <v>56</v>
      </c>
      <c r="G90" s="53">
        <v>437.0</v>
      </c>
      <c r="H90" s="52">
        <v>1.0</v>
      </c>
      <c r="I90" s="52">
        <v>2.0</v>
      </c>
    </row>
    <row r="91">
      <c r="B91" s="51" t="s">
        <v>60</v>
      </c>
      <c r="C91" s="51" t="s">
        <v>54</v>
      </c>
      <c r="D91" s="51" t="s">
        <v>55</v>
      </c>
      <c r="E91" s="52">
        <v>1.0</v>
      </c>
      <c r="F91" s="51" t="s">
        <v>56</v>
      </c>
      <c r="G91" s="53">
        <v>418.0</v>
      </c>
      <c r="H91" s="52">
        <v>1.0</v>
      </c>
      <c r="I91" s="52">
        <v>2.0</v>
      </c>
    </row>
    <row r="92">
      <c r="B92" s="51" t="s">
        <v>60</v>
      </c>
      <c r="C92" s="51" t="s">
        <v>54</v>
      </c>
      <c r="D92" s="51" t="s">
        <v>58</v>
      </c>
      <c r="E92" s="52">
        <v>2.0</v>
      </c>
      <c r="F92" s="51" t="s">
        <v>59</v>
      </c>
      <c r="G92" s="53">
        <v>361.0</v>
      </c>
      <c r="H92" s="52">
        <v>1.0</v>
      </c>
      <c r="I92" s="52">
        <v>1.0</v>
      </c>
    </row>
    <row r="93">
      <c r="B93" s="51" t="s">
        <v>60</v>
      </c>
      <c r="C93" s="51" t="s">
        <v>54</v>
      </c>
      <c r="D93" s="51" t="s">
        <v>58</v>
      </c>
      <c r="E93" s="52">
        <v>2.0</v>
      </c>
      <c r="F93" s="51" t="s">
        <v>56</v>
      </c>
      <c r="G93" s="53">
        <v>487.0</v>
      </c>
      <c r="H93" s="52">
        <v>1.0</v>
      </c>
      <c r="I93" s="52">
        <v>1.0</v>
      </c>
    </row>
    <row r="94">
      <c r="B94" s="51" t="s">
        <v>60</v>
      </c>
      <c r="C94" s="51" t="s">
        <v>57</v>
      </c>
      <c r="D94" s="51" t="s">
        <v>55</v>
      </c>
      <c r="E94" s="52">
        <v>1.0</v>
      </c>
      <c r="F94" s="51" t="s">
        <v>59</v>
      </c>
      <c r="G94" s="53">
        <v>710.0</v>
      </c>
      <c r="H94" s="52">
        <v>1.0</v>
      </c>
      <c r="I94" s="52">
        <v>2.0</v>
      </c>
    </row>
    <row r="95">
      <c r="B95" s="51" t="s">
        <v>60</v>
      </c>
      <c r="C95" s="51" t="s">
        <v>57</v>
      </c>
      <c r="D95" s="51" t="s">
        <v>55</v>
      </c>
      <c r="E95" s="52">
        <v>1.0</v>
      </c>
      <c r="F95" s="51" t="s">
        <v>59</v>
      </c>
      <c r="G95" s="53">
        <v>568.0</v>
      </c>
      <c r="H95" s="52">
        <v>1.0</v>
      </c>
      <c r="I95" s="52">
        <v>1.0</v>
      </c>
    </row>
    <row r="96">
      <c r="B96" s="51" t="s">
        <v>60</v>
      </c>
      <c r="C96" s="51" t="s">
        <v>57</v>
      </c>
      <c r="D96" s="51" t="s">
        <v>58</v>
      </c>
      <c r="E96" s="52">
        <v>2.0</v>
      </c>
      <c r="F96" s="51" t="s">
        <v>59</v>
      </c>
      <c r="G96" s="53">
        <v>644.0</v>
      </c>
      <c r="H96" s="52">
        <v>1.0</v>
      </c>
      <c r="I96" s="52">
        <v>1.0</v>
      </c>
    </row>
    <row r="97">
      <c r="B97" s="51" t="s">
        <v>60</v>
      </c>
      <c r="C97" s="51" t="s">
        <v>54</v>
      </c>
      <c r="D97" s="51" t="s">
        <v>58</v>
      </c>
      <c r="E97" s="52">
        <v>2.0</v>
      </c>
      <c r="F97" s="51" t="s">
        <v>56</v>
      </c>
      <c r="G97" s="53">
        <v>602.0</v>
      </c>
      <c r="H97" s="52">
        <v>1.0</v>
      </c>
      <c r="I97" s="52">
        <v>2.0</v>
      </c>
    </row>
    <row r="98">
      <c r="B98" s="51" t="s">
        <v>60</v>
      </c>
      <c r="C98" s="51" t="s">
        <v>54</v>
      </c>
      <c r="D98" s="51" t="s">
        <v>55</v>
      </c>
      <c r="E98" s="52">
        <v>1.0</v>
      </c>
      <c r="F98" s="51" t="s">
        <v>56</v>
      </c>
      <c r="G98" s="53">
        <v>399.0</v>
      </c>
      <c r="H98" s="52">
        <v>1.0</v>
      </c>
      <c r="I98" s="52">
        <v>1.0</v>
      </c>
    </row>
    <row r="99">
      <c r="B99" s="51" t="s">
        <v>60</v>
      </c>
      <c r="C99" s="51" t="s">
        <v>57</v>
      </c>
      <c r="D99" s="51" t="s">
        <v>55</v>
      </c>
      <c r="E99" s="52">
        <v>1.0</v>
      </c>
      <c r="F99" s="51" t="s">
        <v>59</v>
      </c>
      <c r="G99" s="53">
        <v>789.0</v>
      </c>
      <c r="H99" s="52">
        <v>1.0</v>
      </c>
      <c r="I99" s="52">
        <v>2.0</v>
      </c>
    </row>
    <row r="100">
      <c r="B100" s="51" t="s">
        <v>60</v>
      </c>
      <c r="C100" s="51" t="s">
        <v>57</v>
      </c>
      <c r="D100" s="51" t="s">
        <v>55</v>
      </c>
      <c r="E100" s="52">
        <v>1.0</v>
      </c>
      <c r="F100" s="51" t="s">
        <v>59</v>
      </c>
      <c r="G100" s="53">
        <v>426.0</v>
      </c>
      <c r="H100" s="52">
        <v>1.0</v>
      </c>
      <c r="I100" s="52">
        <v>1.0</v>
      </c>
    </row>
    <row r="101">
      <c r="B101" s="51" t="s">
        <v>60</v>
      </c>
      <c r="C101" s="51" t="s">
        <v>54</v>
      </c>
      <c r="D101" s="51" t="s">
        <v>55</v>
      </c>
      <c r="E101" s="52">
        <v>1.0</v>
      </c>
      <c r="F101" s="51" t="s">
        <v>56</v>
      </c>
      <c r="G101" s="53">
        <v>403.0</v>
      </c>
      <c r="H101" s="52">
        <v>1.0</v>
      </c>
      <c r="I101" s="52">
        <v>2.0</v>
      </c>
    </row>
    <row r="102">
      <c r="B102" s="51" t="s">
        <v>60</v>
      </c>
      <c r="C102" s="51" t="s">
        <v>57</v>
      </c>
      <c r="D102" s="51" t="s">
        <v>58</v>
      </c>
      <c r="E102" s="52">
        <v>2.0</v>
      </c>
      <c r="F102" s="51" t="s">
        <v>56</v>
      </c>
      <c r="G102" s="53">
        <v>584.0</v>
      </c>
      <c r="H102" s="52">
        <v>1.0</v>
      </c>
      <c r="I102" s="52">
        <v>2.0</v>
      </c>
    </row>
    <row r="103">
      <c r="B103" s="51" t="s">
        <v>60</v>
      </c>
      <c r="C103" s="51" t="s">
        <v>54</v>
      </c>
      <c r="D103" s="51" t="s">
        <v>58</v>
      </c>
      <c r="E103" s="52">
        <v>2.0</v>
      </c>
      <c r="F103" s="51" t="s">
        <v>59</v>
      </c>
      <c r="G103" s="53">
        <v>839.0</v>
      </c>
      <c r="H103" s="52">
        <v>1.0</v>
      </c>
      <c r="I103" s="52">
        <v>2.0</v>
      </c>
    </row>
    <row r="104">
      <c r="B104" s="51" t="s">
        <v>60</v>
      </c>
      <c r="C104" s="51" t="s">
        <v>54</v>
      </c>
      <c r="D104" s="51" t="s">
        <v>55</v>
      </c>
      <c r="E104" s="52">
        <v>1.0</v>
      </c>
      <c r="F104" s="51" t="s">
        <v>56</v>
      </c>
      <c r="G104" s="53">
        <v>459.0</v>
      </c>
      <c r="H104" s="52">
        <v>1.0</v>
      </c>
      <c r="I104" s="52">
        <v>1.0</v>
      </c>
    </row>
    <row r="105">
      <c r="B105" s="51" t="s">
        <v>60</v>
      </c>
      <c r="C105" s="51" t="s">
        <v>57</v>
      </c>
      <c r="D105" s="51" t="s">
        <v>55</v>
      </c>
      <c r="E105" s="52">
        <v>1.0</v>
      </c>
      <c r="F105" s="51" t="s">
        <v>59</v>
      </c>
      <c r="G105" s="53">
        <v>303.0</v>
      </c>
      <c r="H105" s="52">
        <v>1.0</v>
      </c>
      <c r="I105" s="52">
        <v>2.0</v>
      </c>
    </row>
    <row r="106">
      <c r="B106" s="51" t="s">
        <v>60</v>
      </c>
      <c r="C106" s="51" t="s">
        <v>57</v>
      </c>
      <c r="D106" s="51" t="s">
        <v>55</v>
      </c>
      <c r="E106" s="52">
        <v>1.0</v>
      </c>
      <c r="F106" s="51" t="s">
        <v>59</v>
      </c>
      <c r="G106" s="53">
        <v>911.0</v>
      </c>
      <c r="H106" s="52">
        <v>1.0</v>
      </c>
      <c r="I106" s="52">
        <v>1.0</v>
      </c>
    </row>
    <row r="107">
      <c r="B107" s="51" t="s">
        <v>60</v>
      </c>
      <c r="C107" s="51" t="s">
        <v>54</v>
      </c>
      <c r="D107" s="51" t="s">
        <v>55</v>
      </c>
      <c r="E107" s="52">
        <v>1.0</v>
      </c>
      <c r="F107" s="51" t="s">
        <v>56</v>
      </c>
      <c r="G107" s="53">
        <v>447.0</v>
      </c>
      <c r="H107" s="52">
        <v>1.0</v>
      </c>
      <c r="I107" s="52">
        <v>2.0</v>
      </c>
    </row>
    <row r="108">
      <c r="B108" s="51" t="s">
        <v>60</v>
      </c>
      <c r="C108" s="51" t="s">
        <v>57</v>
      </c>
      <c r="D108" s="51" t="s">
        <v>55</v>
      </c>
      <c r="E108" s="52">
        <v>1.0</v>
      </c>
      <c r="F108" s="51" t="s">
        <v>59</v>
      </c>
      <c r="G108" s="53">
        <v>317.0</v>
      </c>
      <c r="H108" s="52">
        <v>1.0</v>
      </c>
      <c r="I108" s="52">
        <v>2.0</v>
      </c>
    </row>
    <row r="109">
      <c r="B109" s="51" t="s">
        <v>60</v>
      </c>
      <c r="C109" s="51" t="s">
        <v>54</v>
      </c>
      <c r="D109" s="51" t="s">
        <v>55</v>
      </c>
      <c r="E109" s="52">
        <v>1.0</v>
      </c>
      <c r="F109" s="51" t="s">
        <v>56</v>
      </c>
      <c r="G109" s="53">
        <v>377.0</v>
      </c>
      <c r="H109" s="52">
        <v>1.0</v>
      </c>
      <c r="I109" s="52">
        <v>2.0</v>
      </c>
    </row>
    <row r="110">
      <c r="B110" s="51" t="s">
        <v>60</v>
      </c>
      <c r="C110" s="51" t="s">
        <v>54</v>
      </c>
      <c r="D110" s="51" t="s">
        <v>55</v>
      </c>
      <c r="E110" s="52">
        <v>1.0</v>
      </c>
      <c r="F110" s="51" t="s">
        <v>59</v>
      </c>
      <c r="G110" s="53">
        <v>735.0</v>
      </c>
      <c r="H110" s="52">
        <v>1.0</v>
      </c>
      <c r="I110" s="52">
        <v>1.0</v>
      </c>
    </row>
    <row r="111">
      <c r="B111" s="51" t="s">
        <v>60</v>
      </c>
      <c r="C111" s="51" t="s">
        <v>54</v>
      </c>
      <c r="D111" s="51" t="s">
        <v>55</v>
      </c>
      <c r="E111" s="52">
        <v>1.0</v>
      </c>
      <c r="F111" s="51" t="s">
        <v>59</v>
      </c>
      <c r="G111" s="53">
        <v>745.0</v>
      </c>
      <c r="H111" s="52">
        <v>1.0</v>
      </c>
      <c r="I111" s="52">
        <v>1.0</v>
      </c>
    </row>
    <row r="112">
      <c r="B112" s="51" t="s">
        <v>60</v>
      </c>
      <c r="C112" s="51" t="s">
        <v>54</v>
      </c>
      <c r="D112" s="51" t="s">
        <v>58</v>
      </c>
      <c r="E112" s="52">
        <v>2.0</v>
      </c>
      <c r="F112" s="51" t="s">
        <v>59</v>
      </c>
      <c r="G112" s="53">
        <v>476.0</v>
      </c>
      <c r="H112" s="52">
        <v>1.0</v>
      </c>
      <c r="I112" s="52">
        <v>1.0</v>
      </c>
    </row>
    <row r="113">
      <c r="B113" s="51" t="s">
        <v>60</v>
      </c>
      <c r="C113" s="51" t="s">
        <v>57</v>
      </c>
      <c r="D113" s="51" t="s">
        <v>55</v>
      </c>
      <c r="E113" s="52">
        <v>1.0</v>
      </c>
      <c r="F113" s="51" t="s">
        <v>59</v>
      </c>
      <c r="G113" s="53">
        <v>429.0</v>
      </c>
      <c r="H113" s="52">
        <v>1.0</v>
      </c>
      <c r="I113" s="52">
        <v>2.0</v>
      </c>
    </row>
    <row r="114">
      <c r="B114" s="51" t="s">
        <v>60</v>
      </c>
      <c r="C114" s="51" t="s">
        <v>57</v>
      </c>
      <c r="D114" s="51" t="s">
        <v>58</v>
      </c>
      <c r="E114" s="52">
        <v>2.0</v>
      </c>
      <c r="F114" s="51" t="s">
        <v>59</v>
      </c>
      <c r="G114" s="53">
        <v>673.0</v>
      </c>
      <c r="H114" s="52">
        <v>2.0</v>
      </c>
      <c r="I114" s="52">
        <v>1.0</v>
      </c>
    </row>
    <row r="115">
      <c r="B115" s="51" t="s">
        <v>60</v>
      </c>
      <c r="C115" s="51" t="s">
        <v>57</v>
      </c>
      <c r="D115" s="51" t="s">
        <v>58</v>
      </c>
      <c r="E115" s="52">
        <v>2.0</v>
      </c>
      <c r="F115" s="51" t="s">
        <v>56</v>
      </c>
      <c r="G115" s="53">
        <v>350.0</v>
      </c>
      <c r="H115" s="52">
        <v>1.0</v>
      </c>
      <c r="I115" s="52">
        <v>1.0</v>
      </c>
    </row>
    <row r="116">
      <c r="B116" s="51" t="s">
        <v>60</v>
      </c>
      <c r="C116" s="51" t="s">
        <v>57</v>
      </c>
      <c r="D116" s="51" t="s">
        <v>55</v>
      </c>
      <c r="E116" s="52">
        <v>1.0</v>
      </c>
      <c r="F116" s="51" t="s">
        <v>56</v>
      </c>
      <c r="G116" s="53">
        <v>432.0</v>
      </c>
      <c r="H116" s="52">
        <v>1.0</v>
      </c>
      <c r="I116" s="52">
        <v>1.0</v>
      </c>
    </row>
    <row r="117">
      <c r="B117" s="51" t="s">
        <v>60</v>
      </c>
      <c r="C117" s="51" t="s">
        <v>54</v>
      </c>
      <c r="D117" s="51" t="s">
        <v>55</v>
      </c>
      <c r="E117" s="52">
        <v>1.0</v>
      </c>
      <c r="F117" s="51" t="s">
        <v>59</v>
      </c>
      <c r="G117" s="53">
        <v>318.0</v>
      </c>
      <c r="H117" s="52">
        <v>1.0</v>
      </c>
      <c r="I117" s="52">
        <v>2.0</v>
      </c>
    </row>
    <row r="118">
      <c r="B118" s="51" t="s">
        <v>60</v>
      </c>
      <c r="C118" s="51" t="s">
        <v>57</v>
      </c>
      <c r="D118" s="51" t="s">
        <v>58</v>
      </c>
      <c r="E118" s="52">
        <v>2.0</v>
      </c>
      <c r="F118" s="51" t="s">
        <v>59</v>
      </c>
      <c r="G118" s="53">
        <v>419.0</v>
      </c>
      <c r="H118" s="52">
        <v>1.0</v>
      </c>
      <c r="I118" s="52">
        <v>2.0</v>
      </c>
    </row>
    <row r="119">
      <c r="B119" s="51" t="s">
        <v>60</v>
      </c>
      <c r="C119" s="51" t="s">
        <v>54</v>
      </c>
      <c r="D119" s="51" t="s">
        <v>55</v>
      </c>
      <c r="E119" s="52">
        <v>1.0</v>
      </c>
      <c r="F119" s="51" t="s">
        <v>56</v>
      </c>
      <c r="G119" s="53">
        <v>395.0</v>
      </c>
      <c r="H119" s="52">
        <v>1.0</v>
      </c>
      <c r="I119" s="52">
        <v>2.0</v>
      </c>
    </row>
    <row r="120">
      <c r="B120" s="51" t="s">
        <v>60</v>
      </c>
      <c r="C120" s="51" t="s">
        <v>54</v>
      </c>
      <c r="D120" s="51" t="s">
        <v>58</v>
      </c>
      <c r="E120" s="52">
        <v>2.0</v>
      </c>
      <c r="F120" s="51" t="s">
        <v>59</v>
      </c>
      <c r="G120" s="53">
        <v>370.0</v>
      </c>
      <c r="H120" s="52">
        <v>1.0</v>
      </c>
      <c r="I120" s="52">
        <v>1.0</v>
      </c>
    </row>
    <row r="121">
      <c r="B121" s="51" t="s">
        <v>60</v>
      </c>
      <c r="C121" s="51" t="s">
        <v>57</v>
      </c>
      <c r="D121" s="51" t="s">
        <v>55</v>
      </c>
      <c r="E121" s="52">
        <v>1.0</v>
      </c>
      <c r="F121" s="51" t="s">
        <v>59</v>
      </c>
      <c r="G121" s="53">
        <v>453.0</v>
      </c>
      <c r="H121" s="52">
        <v>1.0</v>
      </c>
      <c r="I121" s="52">
        <v>2.0</v>
      </c>
    </row>
    <row r="122">
      <c r="B122" s="51" t="s">
        <v>60</v>
      </c>
      <c r="C122" s="51" t="s">
        <v>54</v>
      </c>
      <c r="D122" s="51" t="s">
        <v>55</v>
      </c>
      <c r="E122" s="52">
        <v>1.0</v>
      </c>
      <c r="F122" s="51" t="s">
        <v>59</v>
      </c>
      <c r="G122" s="53">
        <v>658.0</v>
      </c>
      <c r="H122" s="52">
        <v>1.0</v>
      </c>
      <c r="I122" s="52">
        <v>2.0</v>
      </c>
    </row>
    <row r="123">
      <c r="B123" s="51" t="s">
        <v>60</v>
      </c>
      <c r="C123" s="51" t="s">
        <v>57</v>
      </c>
      <c r="D123" s="51" t="s">
        <v>58</v>
      </c>
      <c r="E123" s="52">
        <v>2.0</v>
      </c>
      <c r="F123" s="51" t="s">
        <v>56</v>
      </c>
      <c r="G123" s="53">
        <v>716.0</v>
      </c>
      <c r="H123" s="52">
        <v>1.0</v>
      </c>
      <c r="I123" s="52">
        <v>2.0</v>
      </c>
    </row>
    <row r="124">
      <c r="B124" s="51" t="s">
        <v>60</v>
      </c>
      <c r="C124" s="51" t="s">
        <v>54</v>
      </c>
      <c r="D124" s="51" t="s">
        <v>55</v>
      </c>
      <c r="E124" s="52">
        <v>1.0</v>
      </c>
      <c r="F124" s="51" t="s">
        <v>59</v>
      </c>
      <c r="G124" s="53">
        <v>402.0</v>
      </c>
      <c r="H124" s="52">
        <v>1.0</v>
      </c>
      <c r="I124" s="52">
        <v>2.0</v>
      </c>
    </row>
    <row r="125">
      <c r="B125" s="51" t="s">
        <v>60</v>
      </c>
      <c r="C125" s="51" t="s">
        <v>54</v>
      </c>
      <c r="D125" s="51" t="s">
        <v>58</v>
      </c>
      <c r="E125" s="52">
        <v>2.0</v>
      </c>
      <c r="F125" s="51" t="s">
        <v>59</v>
      </c>
      <c r="G125" s="53">
        <v>465.0</v>
      </c>
      <c r="H125" s="52">
        <v>1.0</v>
      </c>
      <c r="I125" s="52">
        <v>1.0</v>
      </c>
    </row>
    <row r="126">
      <c r="B126" s="51" t="s">
        <v>60</v>
      </c>
      <c r="C126" s="51" t="s">
        <v>57</v>
      </c>
      <c r="D126" s="51" t="s">
        <v>55</v>
      </c>
      <c r="E126" s="52">
        <v>1.0</v>
      </c>
      <c r="F126" s="51" t="s">
        <v>59</v>
      </c>
      <c r="G126" s="53">
        <v>323.0</v>
      </c>
      <c r="H126" s="52">
        <v>1.0</v>
      </c>
      <c r="I126" s="52">
        <v>2.0</v>
      </c>
    </row>
    <row r="127">
      <c r="B127" s="51" t="s">
        <v>60</v>
      </c>
      <c r="C127" s="51" t="s">
        <v>57</v>
      </c>
      <c r="D127" s="51" t="s">
        <v>58</v>
      </c>
      <c r="E127" s="52">
        <v>2.0</v>
      </c>
      <c r="F127" s="51" t="s">
        <v>59</v>
      </c>
      <c r="G127" s="53">
        <v>717.0</v>
      </c>
      <c r="H127" s="52">
        <v>1.0</v>
      </c>
      <c r="I127" s="52">
        <v>1.0</v>
      </c>
    </row>
    <row r="128">
      <c r="B128" s="51" t="s">
        <v>60</v>
      </c>
      <c r="C128" s="51" t="s">
        <v>54</v>
      </c>
      <c r="D128" s="51" t="s">
        <v>55</v>
      </c>
      <c r="E128" s="52">
        <v>1.0</v>
      </c>
      <c r="F128" s="51" t="s">
        <v>59</v>
      </c>
      <c r="G128" s="53">
        <v>454.0</v>
      </c>
      <c r="H128" s="52">
        <v>1.0</v>
      </c>
      <c r="I128" s="52">
        <v>2.0</v>
      </c>
    </row>
    <row r="129">
      <c r="B129" s="51" t="s">
        <v>60</v>
      </c>
      <c r="C129" s="51" t="s">
        <v>54</v>
      </c>
      <c r="D129" s="51" t="s">
        <v>55</v>
      </c>
      <c r="E129" s="52">
        <v>1.0</v>
      </c>
      <c r="F129" s="51" t="s">
        <v>56</v>
      </c>
      <c r="G129" s="53">
        <v>424.0</v>
      </c>
      <c r="H129" s="52">
        <v>1.0</v>
      </c>
      <c r="I129" s="52">
        <v>1.0</v>
      </c>
    </row>
    <row r="130">
      <c r="B130" s="54" t="s">
        <v>60</v>
      </c>
      <c r="C130" s="51" t="s">
        <v>54</v>
      </c>
      <c r="D130" s="51" t="s">
        <v>58</v>
      </c>
      <c r="E130" s="52">
        <v>2.0</v>
      </c>
      <c r="F130" s="51" t="s">
        <v>59</v>
      </c>
      <c r="G130" s="53">
        <v>304.0</v>
      </c>
      <c r="H130" s="52">
        <v>1.0</v>
      </c>
      <c r="I130" s="52">
        <v>1.0</v>
      </c>
    </row>
    <row r="131">
      <c r="B131" s="51" t="s">
        <v>60</v>
      </c>
      <c r="C131" s="51" t="s">
        <v>57</v>
      </c>
      <c r="D131" s="51" t="s">
        <v>58</v>
      </c>
      <c r="E131" s="52">
        <v>2.0</v>
      </c>
      <c r="F131" s="51" t="s">
        <v>56</v>
      </c>
      <c r="G131" s="53">
        <v>488.0</v>
      </c>
      <c r="H131" s="52">
        <v>2.0</v>
      </c>
      <c r="I131" s="52">
        <v>2.0</v>
      </c>
    </row>
    <row r="132">
      <c r="B132" s="51" t="s">
        <v>60</v>
      </c>
      <c r="C132" s="51" t="s">
        <v>54</v>
      </c>
      <c r="D132" s="51" t="s">
        <v>55</v>
      </c>
      <c r="E132" s="52">
        <v>1.0</v>
      </c>
      <c r="F132" s="51" t="s">
        <v>59</v>
      </c>
      <c r="G132" s="53">
        <v>453.0</v>
      </c>
      <c r="H132" s="52">
        <v>1.0</v>
      </c>
      <c r="I132" s="52">
        <v>2.0</v>
      </c>
    </row>
    <row r="133">
      <c r="B133" s="55" t="s">
        <v>60</v>
      </c>
      <c r="C133" s="55" t="s">
        <v>57</v>
      </c>
      <c r="D133" s="55" t="s">
        <v>58</v>
      </c>
      <c r="E133" s="56">
        <v>2.0</v>
      </c>
      <c r="F133" s="55" t="s">
        <v>56</v>
      </c>
      <c r="G133" s="57">
        <v>607.0</v>
      </c>
      <c r="H133" s="56">
        <v>2.0</v>
      </c>
      <c r="I133" s="56">
        <v>2.0</v>
      </c>
    </row>
    <row r="135">
      <c r="C135" s="22" t="s">
        <v>61</v>
      </c>
      <c r="D135" s="22" t="s">
        <v>25</v>
      </c>
      <c r="E135" s="22" t="s">
        <v>16</v>
      </c>
      <c r="F135" s="22" t="s">
        <v>17</v>
      </c>
      <c r="G135" s="22" t="s">
        <v>18</v>
      </c>
      <c r="H135" s="22" t="s">
        <v>29</v>
      </c>
      <c r="I135" s="23" t="s">
        <v>13</v>
      </c>
      <c r="J135" s="22" t="s">
        <v>19</v>
      </c>
    </row>
    <row r="136">
      <c r="A136" s="24" t="s">
        <v>62</v>
      </c>
      <c r="B136" s="58"/>
      <c r="C136" s="59">
        <f>COUNTIFS(E74:E133, "1", I74:I133, "1")</f>
        <v>13</v>
      </c>
      <c r="D136" s="27">
        <f>SUMIFS(G74:G133,E74:E133, "1", I74:I133, "1")/C136</f>
        <v>528.8461538</v>
      </c>
      <c r="E136" s="60">
        <f t="array" ref="E136">MEDIAN(IF($E$4:$E$63*$I$4:$I$63=1, $G$4:$G$63))</f>
        <v>403.5</v>
      </c>
      <c r="F136" s="60">
        <f>minifs($G$4:$G$63, $E$4:$E$63,"1",$I$4:$I$63,"1")</f>
        <v>292</v>
      </c>
      <c r="G136" s="60">
        <f>MAXIFS($G$4:$G$63, $E$4:$E$63,"1",$I$4:$I$63,"1")</f>
        <v>672</v>
      </c>
      <c r="H136" s="27">
        <f t="shared" ref="H136:H139" si="2">(C136-I136)/C136*100</f>
        <v>0</v>
      </c>
      <c r="I136" s="41">
        <f>COUNTIFS(E74:E133, "1", I74:I133, "1", H74:H133, "1")</f>
        <v>13</v>
      </c>
      <c r="J136" s="61">
        <f t="array" ref="J136">STDEV(IF(E74:E133*I74:I133=1, G74:G133))</f>
        <v>165.899993</v>
      </c>
    </row>
    <row r="137">
      <c r="A137" s="24" t="s">
        <v>63</v>
      </c>
      <c r="B137" s="58"/>
      <c r="C137" s="60">
        <f>COUNTIFS(E74:E133, "1", I74:I133, "2")</f>
        <v>21</v>
      </c>
      <c r="D137" s="27">
        <f>SUMIFS(G74:G133,E74:E133, "1", I74:I133, "2")/C137</f>
        <v>482.047619</v>
      </c>
      <c r="E137" s="60">
        <f t="array" ref="E137">MEDIAN(IF($E$4:$E$63-$I$4:$I$63=-1, $G$4:$G$63))</f>
        <v>398</v>
      </c>
      <c r="F137" s="60">
        <f>minifs($G$4:$G$63, $E$4:$E$63,"1",$I$4:$I$63,"2")</f>
        <v>335</v>
      </c>
      <c r="G137" s="60">
        <f>MAXIFS($G$4:$G$63, $E$4:$E$63,"1",$I$4:$I$63,"2")</f>
        <v>813</v>
      </c>
      <c r="H137" s="27">
        <f t="shared" si="2"/>
        <v>4.761904762</v>
      </c>
      <c r="I137" s="62">
        <f>COUNTIFS(E74:E133, "1", I74:I133, "2", H74:H133, "1")</f>
        <v>20</v>
      </c>
      <c r="J137" s="60">
        <f t="array" ref="J137">STDEV(IF(E74:E133-I74:I133=-1, G74:G133))</f>
        <v>164.3582904</v>
      </c>
    </row>
    <row r="138">
      <c r="A138" s="24" t="s">
        <v>64</v>
      </c>
      <c r="B138" s="58"/>
      <c r="C138" s="60">
        <f>COUNTIFS(E74:E133, "2", I74:I133, "1")</f>
        <v>17</v>
      </c>
      <c r="D138" s="27">
        <f>SUMIFS(G74:G133,E74:E133, "2", I74:I133, "1")/C138</f>
        <v>465.8235294</v>
      </c>
      <c r="E138" s="60">
        <f t="array" ref="E138">MEDIAN(IF($E$4:$E$63-$I$4:$I$63=1, $G$4:$G$63))</f>
        <v>471</v>
      </c>
      <c r="F138" s="60">
        <f>minifs($G$4:$G$63, $E$4:$E$63,"2",$I$4:$I$63,"1")</f>
        <v>365</v>
      </c>
      <c r="G138" s="60">
        <f>maxifs($G$4:$G$63, $E$4:$E$63,"2",$I$4:$I$63,"1")</f>
        <v>872</v>
      </c>
      <c r="H138" s="27">
        <f t="shared" si="2"/>
        <v>5.882352941</v>
      </c>
      <c r="I138" s="62">
        <f>COUNTIFS(E74:E133, "2", I74:I133, "1", H74:H133, "1")</f>
        <v>16</v>
      </c>
      <c r="J138" s="60">
        <f t="array" ref="J138">STDEV(IF(E74:E133-I74:I133=1, G74:G133))</f>
        <v>115.193986</v>
      </c>
    </row>
    <row r="139">
      <c r="A139" s="24" t="s">
        <v>65</v>
      </c>
      <c r="B139" s="58"/>
      <c r="C139" s="60">
        <f>COUNTIFS(E74:E133, "2", I74:I133, "2")</f>
        <v>9</v>
      </c>
      <c r="D139" s="27">
        <f>SUMIFS(G74:G133,E74:E133, "2", I74:I133, "2")/C139</f>
        <v>623.3333333</v>
      </c>
      <c r="E139" s="60">
        <f t="array" ref="E139">MEDIAN(IF($E$4:$E$63*$I$4:$I$63=4, $G$4:$G$63))</f>
        <v>444</v>
      </c>
      <c r="F139" s="60">
        <f>minifs($G$4:$G$63, $E$4:$E$63,"2",$I$4:$I$63,"2")</f>
        <v>335</v>
      </c>
      <c r="G139" s="60">
        <f>maxifs($G$4:$G$63, $E$4:$E$63,"2",$I$4:$I$63,"2")</f>
        <v>825</v>
      </c>
      <c r="H139" s="27">
        <f t="shared" si="2"/>
        <v>22.22222222</v>
      </c>
      <c r="I139" s="41">
        <f>COUNTIFS(E74:E133, "2", I74:I133, "2", H74:H133, "1")</f>
        <v>7</v>
      </c>
      <c r="J139" s="60">
        <f t="array" ref="J139">STDEV(IF(E74:E133*I74:I133=4, G74:G133))</f>
        <v>163.4074662</v>
      </c>
    </row>
    <row r="143">
      <c r="B143" s="2" t="s">
        <v>26</v>
      </c>
      <c r="C143" s="3"/>
      <c r="D143" s="3"/>
      <c r="E143" s="3"/>
      <c r="F143" s="3"/>
      <c r="G143" s="3"/>
      <c r="H143" s="3"/>
      <c r="I143" s="4"/>
    </row>
    <row r="144">
      <c r="B144" s="42" t="s">
        <v>47</v>
      </c>
      <c r="C144" s="43"/>
      <c r="D144" s="43"/>
      <c r="E144" s="44" t="s">
        <v>48</v>
      </c>
      <c r="F144" s="45" t="s">
        <v>49</v>
      </c>
      <c r="G144" s="44" t="s">
        <v>50</v>
      </c>
      <c r="H144" s="44" t="s">
        <v>40</v>
      </c>
      <c r="I144" s="46" t="s">
        <v>51</v>
      </c>
    </row>
    <row r="145">
      <c r="B145" s="48" t="s">
        <v>53</v>
      </c>
      <c r="C145" s="48" t="s">
        <v>54</v>
      </c>
      <c r="D145" s="48" t="s">
        <v>55</v>
      </c>
      <c r="E145" s="49">
        <v>1.0</v>
      </c>
      <c r="F145" s="48" t="s">
        <v>59</v>
      </c>
      <c r="G145" s="50">
        <v>957.0</v>
      </c>
      <c r="H145" s="49">
        <v>1.0</v>
      </c>
      <c r="I145" s="49">
        <v>2.0</v>
      </c>
    </row>
    <row r="146">
      <c r="B146" s="51" t="s">
        <v>53</v>
      </c>
      <c r="C146" s="51" t="s">
        <v>54</v>
      </c>
      <c r="D146" s="51" t="s">
        <v>55</v>
      </c>
      <c r="E146" s="52">
        <v>1.0</v>
      </c>
      <c r="F146" s="51" t="s">
        <v>56</v>
      </c>
      <c r="G146" s="53">
        <v>521.0</v>
      </c>
      <c r="H146" s="52">
        <v>1.0</v>
      </c>
      <c r="I146" s="52">
        <v>2.0</v>
      </c>
    </row>
    <row r="147">
      <c r="B147" s="51" t="s">
        <v>53</v>
      </c>
      <c r="C147" s="51" t="s">
        <v>57</v>
      </c>
      <c r="D147" s="51" t="s">
        <v>55</v>
      </c>
      <c r="E147" s="52">
        <v>1.0</v>
      </c>
      <c r="F147" s="51" t="s">
        <v>59</v>
      </c>
      <c r="G147" s="53">
        <v>390.0</v>
      </c>
      <c r="H147" s="52">
        <v>1.0</v>
      </c>
      <c r="I147" s="52">
        <v>1.0</v>
      </c>
    </row>
    <row r="148">
      <c r="B148" s="51" t="s">
        <v>53</v>
      </c>
      <c r="C148" s="51" t="s">
        <v>57</v>
      </c>
      <c r="D148" s="51" t="s">
        <v>58</v>
      </c>
      <c r="E148" s="52">
        <v>2.0</v>
      </c>
      <c r="F148" s="51" t="s">
        <v>59</v>
      </c>
      <c r="G148" s="53">
        <v>462.0</v>
      </c>
      <c r="H148" s="52">
        <v>1.0</v>
      </c>
      <c r="I148" s="52">
        <v>2.0</v>
      </c>
    </row>
    <row r="149">
      <c r="B149" s="51" t="s">
        <v>53</v>
      </c>
      <c r="C149" s="51" t="s">
        <v>54</v>
      </c>
      <c r="D149" s="51" t="s">
        <v>55</v>
      </c>
      <c r="E149" s="52">
        <v>1.0</v>
      </c>
      <c r="F149" s="51" t="s">
        <v>59</v>
      </c>
      <c r="G149" s="53">
        <v>327.0</v>
      </c>
      <c r="H149" s="52">
        <v>1.0</v>
      </c>
      <c r="I149" s="52">
        <v>2.0</v>
      </c>
    </row>
    <row r="150">
      <c r="B150" s="51" t="s">
        <v>53</v>
      </c>
      <c r="C150" s="51" t="s">
        <v>57</v>
      </c>
      <c r="D150" s="51" t="s">
        <v>58</v>
      </c>
      <c r="E150" s="52">
        <v>2.0</v>
      </c>
      <c r="F150" s="51" t="s">
        <v>56</v>
      </c>
      <c r="G150" s="53">
        <v>698.0</v>
      </c>
      <c r="H150" s="52">
        <v>1.0</v>
      </c>
      <c r="I150" s="52">
        <v>1.0</v>
      </c>
    </row>
    <row r="151">
      <c r="B151" s="51" t="s">
        <v>53</v>
      </c>
      <c r="C151" s="51" t="s">
        <v>57</v>
      </c>
      <c r="D151" s="51" t="s">
        <v>58</v>
      </c>
      <c r="E151" s="52">
        <v>2.0</v>
      </c>
      <c r="F151" s="51" t="s">
        <v>59</v>
      </c>
      <c r="G151" s="53">
        <v>396.0</v>
      </c>
      <c r="H151" s="52">
        <v>1.0</v>
      </c>
      <c r="I151" s="52">
        <v>2.0</v>
      </c>
    </row>
    <row r="152">
      <c r="B152" s="51" t="s">
        <v>53</v>
      </c>
      <c r="C152" s="51" t="s">
        <v>54</v>
      </c>
      <c r="D152" s="51" t="s">
        <v>58</v>
      </c>
      <c r="E152" s="52">
        <v>2.0</v>
      </c>
      <c r="F152" s="51" t="s">
        <v>59</v>
      </c>
      <c r="G152" s="53">
        <v>317.0</v>
      </c>
      <c r="H152" s="52">
        <v>1.0</v>
      </c>
      <c r="I152" s="52">
        <v>1.0</v>
      </c>
    </row>
    <row r="153">
      <c r="B153" s="51" t="s">
        <v>53</v>
      </c>
      <c r="C153" s="51" t="s">
        <v>57</v>
      </c>
      <c r="D153" s="51" t="s">
        <v>55</v>
      </c>
      <c r="E153" s="52">
        <v>1.0</v>
      </c>
      <c r="F153" s="51" t="s">
        <v>56</v>
      </c>
      <c r="G153" s="53">
        <v>549.0</v>
      </c>
      <c r="H153" s="52">
        <v>1.0</v>
      </c>
      <c r="I153" s="52">
        <v>1.0</v>
      </c>
    </row>
    <row r="154">
      <c r="B154" s="51" t="s">
        <v>53</v>
      </c>
      <c r="C154" s="51" t="s">
        <v>54</v>
      </c>
      <c r="D154" s="51" t="s">
        <v>58</v>
      </c>
      <c r="E154" s="52">
        <v>2.0</v>
      </c>
      <c r="F154" s="51" t="s">
        <v>56</v>
      </c>
      <c r="G154" s="53">
        <v>423.0</v>
      </c>
      <c r="H154" s="52">
        <v>1.0</v>
      </c>
      <c r="I154" s="52">
        <v>2.0</v>
      </c>
    </row>
    <row r="155">
      <c r="B155" s="51" t="s">
        <v>60</v>
      </c>
      <c r="C155" s="51" t="s">
        <v>54</v>
      </c>
      <c r="D155" s="51" t="s">
        <v>58</v>
      </c>
      <c r="E155" s="52">
        <v>2.0</v>
      </c>
      <c r="F155" s="51" t="s">
        <v>56</v>
      </c>
      <c r="G155" s="53">
        <v>1566.0</v>
      </c>
      <c r="H155" s="52">
        <v>1.0</v>
      </c>
      <c r="I155" s="52">
        <v>1.0</v>
      </c>
    </row>
    <row r="156">
      <c r="B156" s="51" t="s">
        <v>60</v>
      </c>
      <c r="C156" s="51" t="s">
        <v>57</v>
      </c>
      <c r="D156" s="51" t="s">
        <v>58</v>
      </c>
      <c r="E156" s="52">
        <v>2.0</v>
      </c>
      <c r="F156" s="51" t="s">
        <v>59</v>
      </c>
      <c r="G156" s="53">
        <v>403.0</v>
      </c>
      <c r="H156" s="52">
        <v>1.0</v>
      </c>
      <c r="I156" s="52">
        <v>2.0</v>
      </c>
    </row>
    <row r="157">
      <c r="B157" s="51" t="s">
        <v>60</v>
      </c>
      <c r="C157" s="51" t="s">
        <v>54</v>
      </c>
      <c r="D157" s="51" t="s">
        <v>58</v>
      </c>
      <c r="E157" s="52">
        <v>2.0</v>
      </c>
      <c r="F157" s="51" t="s">
        <v>59</v>
      </c>
      <c r="G157" s="53">
        <v>416.0</v>
      </c>
      <c r="H157" s="52">
        <v>1.0</v>
      </c>
      <c r="I157" s="52">
        <v>1.0</v>
      </c>
    </row>
    <row r="158">
      <c r="B158" s="51" t="s">
        <v>60</v>
      </c>
      <c r="C158" s="51" t="s">
        <v>57</v>
      </c>
      <c r="D158" s="51" t="s">
        <v>55</v>
      </c>
      <c r="E158" s="52">
        <v>1.0</v>
      </c>
      <c r="F158" s="51" t="s">
        <v>56</v>
      </c>
      <c r="G158" s="53">
        <v>526.0</v>
      </c>
      <c r="H158" s="52">
        <v>1.0</v>
      </c>
      <c r="I158" s="52">
        <v>1.0</v>
      </c>
    </row>
    <row r="159">
      <c r="B159" s="51" t="s">
        <v>60</v>
      </c>
      <c r="C159" s="51" t="s">
        <v>54</v>
      </c>
      <c r="D159" s="51" t="s">
        <v>58</v>
      </c>
      <c r="E159" s="52">
        <v>2.0</v>
      </c>
      <c r="F159" s="51" t="s">
        <v>59</v>
      </c>
      <c r="G159" s="53">
        <v>409.0</v>
      </c>
      <c r="H159" s="52">
        <v>2.0</v>
      </c>
      <c r="I159" s="52">
        <v>1.0</v>
      </c>
    </row>
    <row r="160">
      <c r="B160" s="51" t="s">
        <v>60</v>
      </c>
      <c r="C160" s="51" t="s">
        <v>54</v>
      </c>
      <c r="D160" s="51" t="s">
        <v>55</v>
      </c>
      <c r="E160" s="52">
        <v>1.0</v>
      </c>
      <c r="F160" s="51" t="s">
        <v>56</v>
      </c>
      <c r="G160" s="53">
        <v>57.0</v>
      </c>
      <c r="H160" s="52">
        <v>2.0</v>
      </c>
      <c r="I160" s="52">
        <v>1.0</v>
      </c>
    </row>
    <row r="161">
      <c r="B161" s="51" t="s">
        <v>60</v>
      </c>
      <c r="C161" s="51" t="s">
        <v>54</v>
      </c>
      <c r="D161" s="51" t="s">
        <v>55</v>
      </c>
      <c r="E161" s="52">
        <v>1.0</v>
      </c>
      <c r="F161" s="51" t="s">
        <v>59</v>
      </c>
      <c r="G161" s="53">
        <v>389.0</v>
      </c>
      <c r="H161" s="52">
        <v>1.0</v>
      </c>
      <c r="I161" s="52">
        <v>1.0</v>
      </c>
    </row>
    <row r="162">
      <c r="B162" s="51" t="s">
        <v>60</v>
      </c>
      <c r="C162" s="51" t="s">
        <v>54</v>
      </c>
      <c r="D162" s="51" t="s">
        <v>55</v>
      </c>
      <c r="E162" s="52">
        <v>1.0</v>
      </c>
      <c r="F162" s="51" t="s">
        <v>59</v>
      </c>
      <c r="G162" s="53">
        <v>462.0</v>
      </c>
      <c r="H162" s="52">
        <v>1.0</v>
      </c>
      <c r="I162" s="52">
        <v>2.0</v>
      </c>
    </row>
    <row r="163">
      <c r="B163" s="51" t="s">
        <v>60</v>
      </c>
      <c r="C163" s="51" t="s">
        <v>54</v>
      </c>
      <c r="D163" s="51" t="s">
        <v>55</v>
      </c>
      <c r="E163" s="52">
        <v>1.0</v>
      </c>
      <c r="F163" s="51" t="s">
        <v>59</v>
      </c>
      <c r="G163" s="53">
        <v>447.0</v>
      </c>
      <c r="H163" s="52">
        <v>1.0</v>
      </c>
      <c r="I163" s="52">
        <v>1.0</v>
      </c>
    </row>
    <row r="164">
      <c r="B164" s="51" t="s">
        <v>60</v>
      </c>
      <c r="C164" s="51" t="s">
        <v>57</v>
      </c>
      <c r="D164" s="51" t="s">
        <v>55</v>
      </c>
      <c r="E164" s="52">
        <v>1.0</v>
      </c>
      <c r="F164" s="51" t="s">
        <v>56</v>
      </c>
      <c r="G164" s="53">
        <v>414.0</v>
      </c>
      <c r="H164" s="52">
        <v>1.0</v>
      </c>
      <c r="I164" s="52">
        <v>2.0</v>
      </c>
    </row>
    <row r="165">
      <c r="B165" s="51" t="s">
        <v>60</v>
      </c>
      <c r="C165" s="51" t="s">
        <v>54</v>
      </c>
      <c r="D165" s="51" t="s">
        <v>55</v>
      </c>
      <c r="E165" s="52">
        <v>1.0</v>
      </c>
      <c r="F165" s="51" t="s">
        <v>59</v>
      </c>
      <c r="G165" s="53">
        <v>330.0</v>
      </c>
      <c r="H165" s="52">
        <v>1.0</v>
      </c>
      <c r="I165" s="52">
        <v>2.0</v>
      </c>
    </row>
    <row r="166">
      <c r="B166" s="51" t="s">
        <v>60</v>
      </c>
      <c r="C166" s="51" t="s">
        <v>57</v>
      </c>
      <c r="D166" s="51" t="s">
        <v>55</v>
      </c>
      <c r="E166" s="52">
        <v>1.0</v>
      </c>
      <c r="F166" s="51" t="s">
        <v>56</v>
      </c>
      <c r="G166" s="53">
        <v>343.0</v>
      </c>
      <c r="H166" s="52">
        <v>1.0</v>
      </c>
      <c r="I166" s="52">
        <v>1.0</v>
      </c>
    </row>
    <row r="167">
      <c r="B167" s="51" t="s">
        <v>60</v>
      </c>
      <c r="C167" s="51" t="s">
        <v>54</v>
      </c>
      <c r="D167" s="51" t="s">
        <v>55</v>
      </c>
      <c r="E167" s="52">
        <v>1.0</v>
      </c>
      <c r="F167" s="51" t="s">
        <v>56</v>
      </c>
      <c r="G167" s="53">
        <v>669.0</v>
      </c>
      <c r="H167" s="52">
        <v>1.0</v>
      </c>
      <c r="I167" s="52">
        <v>1.0</v>
      </c>
    </row>
    <row r="168">
      <c r="B168" s="51" t="s">
        <v>60</v>
      </c>
      <c r="C168" s="51" t="s">
        <v>54</v>
      </c>
      <c r="D168" s="51" t="s">
        <v>55</v>
      </c>
      <c r="E168" s="52">
        <v>1.0</v>
      </c>
      <c r="F168" s="51" t="s">
        <v>56</v>
      </c>
      <c r="G168" s="53">
        <v>481.0</v>
      </c>
      <c r="H168" s="52">
        <v>1.0</v>
      </c>
      <c r="I168" s="52">
        <v>2.0</v>
      </c>
    </row>
    <row r="169">
      <c r="B169" s="51" t="s">
        <v>60</v>
      </c>
      <c r="C169" s="51" t="s">
        <v>57</v>
      </c>
      <c r="D169" s="51" t="s">
        <v>58</v>
      </c>
      <c r="E169" s="52">
        <v>2.0</v>
      </c>
      <c r="F169" s="51" t="s">
        <v>59</v>
      </c>
      <c r="G169" s="53">
        <v>305.0</v>
      </c>
      <c r="H169" s="52">
        <v>1.0</v>
      </c>
      <c r="I169" s="52">
        <v>2.0</v>
      </c>
    </row>
    <row r="170">
      <c r="B170" s="51" t="s">
        <v>60</v>
      </c>
      <c r="C170" s="51" t="s">
        <v>57</v>
      </c>
      <c r="D170" s="51" t="s">
        <v>58</v>
      </c>
      <c r="E170" s="52">
        <v>2.0</v>
      </c>
      <c r="F170" s="51" t="s">
        <v>56</v>
      </c>
      <c r="G170" s="53">
        <v>352.0</v>
      </c>
      <c r="H170" s="52">
        <v>1.0</v>
      </c>
      <c r="I170" s="52">
        <v>1.0</v>
      </c>
    </row>
    <row r="171">
      <c r="B171" s="51" t="s">
        <v>60</v>
      </c>
      <c r="C171" s="51" t="s">
        <v>57</v>
      </c>
      <c r="D171" s="51" t="s">
        <v>58</v>
      </c>
      <c r="E171" s="52">
        <v>2.0</v>
      </c>
      <c r="F171" s="51" t="s">
        <v>56</v>
      </c>
      <c r="G171" s="53">
        <v>405.0</v>
      </c>
      <c r="H171" s="52">
        <v>2.0</v>
      </c>
      <c r="I171" s="52">
        <v>1.0</v>
      </c>
    </row>
    <row r="172">
      <c r="B172" s="51" t="s">
        <v>60</v>
      </c>
      <c r="C172" s="51" t="s">
        <v>57</v>
      </c>
      <c r="D172" s="51" t="s">
        <v>55</v>
      </c>
      <c r="E172" s="52">
        <v>1.0</v>
      </c>
      <c r="F172" s="51" t="s">
        <v>59</v>
      </c>
      <c r="G172" s="53">
        <v>447.0</v>
      </c>
      <c r="H172" s="52">
        <v>1.0</v>
      </c>
      <c r="I172" s="52">
        <v>2.0</v>
      </c>
    </row>
    <row r="173">
      <c r="B173" s="51" t="s">
        <v>60</v>
      </c>
      <c r="C173" s="51" t="s">
        <v>57</v>
      </c>
      <c r="D173" s="51" t="s">
        <v>55</v>
      </c>
      <c r="E173" s="52">
        <v>1.0</v>
      </c>
      <c r="F173" s="51" t="s">
        <v>56</v>
      </c>
      <c r="G173" s="53">
        <v>310.0</v>
      </c>
      <c r="H173" s="52">
        <v>1.0</v>
      </c>
      <c r="I173" s="52">
        <v>1.0</v>
      </c>
    </row>
    <row r="174">
      <c r="B174" s="51" t="s">
        <v>60</v>
      </c>
      <c r="C174" s="51" t="s">
        <v>54</v>
      </c>
      <c r="D174" s="51" t="s">
        <v>58</v>
      </c>
      <c r="E174" s="52">
        <v>2.0</v>
      </c>
      <c r="F174" s="51" t="s">
        <v>56</v>
      </c>
      <c r="G174" s="53">
        <v>275.0</v>
      </c>
      <c r="H174" s="52">
        <v>2.0</v>
      </c>
      <c r="I174" s="52">
        <v>2.0</v>
      </c>
    </row>
    <row r="175">
      <c r="B175" s="51" t="s">
        <v>60</v>
      </c>
      <c r="C175" s="51" t="s">
        <v>54</v>
      </c>
      <c r="D175" s="51" t="s">
        <v>55</v>
      </c>
      <c r="E175" s="52">
        <v>1.0</v>
      </c>
      <c r="F175" s="51" t="s">
        <v>59</v>
      </c>
      <c r="G175" s="53">
        <v>301.0</v>
      </c>
      <c r="H175" s="52">
        <v>1.0</v>
      </c>
      <c r="I175" s="52">
        <v>1.0</v>
      </c>
    </row>
    <row r="176">
      <c r="B176" s="51" t="s">
        <v>60</v>
      </c>
      <c r="C176" s="51" t="s">
        <v>54</v>
      </c>
      <c r="D176" s="51" t="s">
        <v>58</v>
      </c>
      <c r="E176" s="52">
        <v>2.0</v>
      </c>
      <c r="F176" s="51" t="s">
        <v>56</v>
      </c>
      <c r="G176" s="53">
        <v>534.0</v>
      </c>
      <c r="H176" s="52">
        <v>1.0</v>
      </c>
      <c r="I176" s="52">
        <v>2.0</v>
      </c>
    </row>
    <row r="177">
      <c r="B177" s="51" t="s">
        <v>60</v>
      </c>
      <c r="C177" s="51" t="s">
        <v>57</v>
      </c>
      <c r="D177" s="51" t="s">
        <v>55</v>
      </c>
      <c r="E177" s="52">
        <v>1.0</v>
      </c>
      <c r="F177" s="51" t="s">
        <v>59</v>
      </c>
      <c r="G177" s="53">
        <v>408.0</v>
      </c>
      <c r="H177" s="52">
        <v>1.0</v>
      </c>
      <c r="I177" s="52">
        <v>2.0</v>
      </c>
    </row>
    <row r="178">
      <c r="B178" s="51" t="s">
        <v>60</v>
      </c>
      <c r="C178" s="51" t="s">
        <v>57</v>
      </c>
      <c r="D178" s="51" t="s">
        <v>55</v>
      </c>
      <c r="E178" s="52">
        <v>1.0</v>
      </c>
      <c r="F178" s="51" t="s">
        <v>56</v>
      </c>
      <c r="G178" s="53">
        <v>492.0</v>
      </c>
      <c r="H178" s="52">
        <v>1.0</v>
      </c>
      <c r="I178" s="52">
        <v>1.0</v>
      </c>
    </row>
    <row r="179">
      <c r="B179" s="51" t="s">
        <v>60</v>
      </c>
      <c r="C179" s="51" t="s">
        <v>54</v>
      </c>
      <c r="D179" s="51" t="s">
        <v>58</v>
      </c>
      <c r="E179" s="52">
        <v>2.0</v>
      </c>
      <c r="F179" s="51" t="s">
        <v>59</v>
      </c>
      <c r="G179" s="53">
        <v>1305.0</v>
      </c>
      <c r="H179" s="52">
        <v>2.0</v>
      </c>
      <c r="I179" s="52">
        <v>1.0</v>
      </c>
    </row>
    <row r="180">
      <c r="B180" s="51" t="s">
        <v>60</v>
      </c>
      <c r="C180" s="51" t="s">
        <v>57</v>
      </c>
      <c r="D180" s="51" t="s">
        <v>58</v>
      </c>
      <c r="E180" s="52">
        <v>2.0</v>
      </c>
      <c r="F180" s="51" t="s">
        <v>56</v>
      </c>
      <c r="G180" s="53">
        <v>881.0</v>
      </c>
      <c r="H180" s="52">
        <v>2.0</v>
      </c>
      <c r="I180" s="52">
        <v>2.0</v>
      </c>
    </row>
    <row r="181">
      <c r="B181" s="51" t="s">
        <v>60</v>
      </c>
      <c r="C181" s="51" t="s">
        <v>57</v>
      </c>
      <c r="D181" s="51" t="s">
        <v>55</v>
      </c>
      <c r="E181" s="52">
        <v>1.0</v>
      </c>
      <c r="F181" s="51" t="s">
        <v>59</v>
      </c>
      <c r="G181" s="53">
        <v>463.0</v>
      </c>
      <c r="H181" s="52">
        <v>2.0</v>
      </c>
      <c r="I181" s="52">
        <v>1.0</v>
      </c>
    </row>
    <row r="182">
      <c r="B182" s="51" t="s">
        <v>60</v>
      </c>
      <c r="C182" s="51" t="s">
        <v>57</v>
      </c>
      <c r="D182" s="51" t="s">
        <v>58</v>
      </c>
      <c r="E182" s="52">
        <v>2.0</v>
      </c>
      <c r="F182" s="51" t="s">
        <v>56</v>
      </c>
      <c r="G182" s="53">
        <v>758.0</v>
      </c>
      <c r="H182" s="52">
        <v>1.0</v>
      </c>
      <c r="I182" s="52">
        <v>1.0</v>
      </c>
    </row>
    <row r="183">
      <c r="B183" s="51" t="s">
        <v>60</v>
      </c>
      <c r="C183" s="51" t="s">
        <v>54</v>
      </c>
      <c r="D183" s="51" t="s">
        <v>55</v>
      </c>
      <c r="E183" s="52">
        <v>1.0</v>
      </c>
      <c r="F183" s="51" t="s">
        <v>56</v>
      </c>
      <c r="G183" s="53">
        <v>858.0</v>
      </c>
      <c r="H183" s="52">
        <v>2.0</v>
      </c>
      <c r="I183" s="52">
        <v>2.0</v>
      </c>
    </row>
    <row r="184">
      <c r="B184" s="51" t="s">
        <v>60</v>
      </c>
      <c r="C184" s="51" t="s">
        <v>54</v>
      </c>
      <c r="D184" s="51" t="s">
        <v>55</v>
      </c>
      <c r="E184" s="52">
        <v>1.0</v>
      </c>
      <c r="F184" s="51" t="s">
        <v>56</v>
      </c>
      <c r="G184" s="53">
        <v>514.0</v>
      </c>
      <c r="H184" s="52">
        <v>1.0</v>
      </c>
      <c r="I184" s="52">
        <v>1.0</v>
      </c>
    </row>
    <row r="185">
      <c r="B185" s="51" t="s">
        <v>60</v>
      </c>
      <c r="C185" s="51" t="s">
        <v>54</v>
      </c>
      <c r="D185" s="51" t="s">
        <v>55</v>
      </c>
      <c r="E185" s="52">
        <v>1.0</v>
      </c>
      <c r="F185" s="51" t="s">
        <v>56</v>
      </c>
      <c r="G185" s="53">
        <v>554.0</v>
      </c>
      <c r="H185" s="52">
        <v>1.0</v>
      </c>
      <c r="I185" s="52">
        <v>1.0</v>
      </c>
    </row>
    <row r="186">
      <c r="B186" s="51" t="s">
        <v>60</v>
      </c>
      <c r="C186" s="51" t="s">
        <v>54</v>
      </c>
      <c r="D186" s="51" t="s">
        <v>58</v>
      </c>
      <c r="E186" s="52">
        <v>2.0</v>
      </c>
      <c r="F186" s="51" t="s">
        <v>59</v>
      </c>
      <c r="G186" s="53">
        <v>691.0</v>
      </c>
      <c r="H186" s="52">
        <v>1.0</v>
      </c>
      <c r="I186" s="52">
        <v>1.0</v>
      </c>
    </row>
    <row r="187">
      <c r="B187" s="51" t="s">
        <v>60</v>
      </c>
      <c r="C187" s="51" t="s">
        <v>57</v>
      </c>
      <c r="D187" s="51" t="s">
        <v>58</v>
      </c>
      <c r="E187" s="52">
        <v>2.0</v>
      </c>
      <c r="F187" s="51" t="s">
        <v>59</v>
      </c>
      <c r="G187" s="53">
        <v>355.0</v>
      </c>
      <c r="H187" s="52">
        <v>1.0</v>
      </c>
      <c r="I187" s="52">
        <v>1.0</v>
      </c>
    </row>
    <row r="188">
      <c r="B188" s="51" t="s">
        <v>60</v>
      </c>
      <c r="C188" s="51" t="s">
        <v>57</v>
      </c>
      <c r="D188" s="51" t="s">
        <v>58</v>
      </c>
      <c r="E188" s="52">
        <v>2.0</v>
      </c>
      <c r="F188" s="51" t="s">
        <v>56</v>
      </c>
      <c r="G188" s="53">
        <v>725.0</v>
      </c>
      <c r="H188" s="52">
        <v>2.0</v>
      </c>
      <c r="I188" s="52">
        <v>2.0</v>
      </c>
    </row>
    <row r="189">
      <c r="B189" s="51" t="s">
        <v>60</v>
      </c>
      <c r="C189" s="51" t="s">
        <v>57</v>
      </c>
      <c r="D189" s="51" t="s">
        <v>58</v>
      </c>
      <c r="E189" s="52">
        <v>2.0</v>
      </c>
      <c r="F189" s="51" t="s">
        <v>56</v>
      </c>
      <c r="G189" s="53">
        <v>449.0</v>
      </c>
      <c r="H189" s="52">
        <v>1.0</v>
      </c>
      <c r="I189" s="52">
        <v>1.0</v>
      </c>
    </row>
    <row r="190">
      <c r="B190" s="51" t="s">
        <v>60</v>
      </c>
      <c r="C190" s="51" t="s">
        <v>57</v>
      </c>
      <c r="D190" s="51" t="s">
        <v>55</v>
      </c>
      <c r="E190" s="52">
        <v>1.0</v>
      </c>
      <c r="F190" s="51" t="s">
        <v>56</v>
      </c>
      <c r="G190" s="53">
        <v>653.0</v>
      </c>
      <c r="H190" s="52">
        <v>1.0</v>
      </c>
      <c r="I190" s="52">
        <v>1.0</v>
      </c>
    </row>
    <row r="191">
      <c r="B191" s="51" t="s">
        <v>60</v>
      </c>
      <c r="C191" s="51" t="s">
        <v>57</v>
      </c>
      <c r="D191" s="51" t="s">
        <v>55</v>
      </c>
      <c r="E191" s="52">
        <v>1.0</v>
      </c>
      <c r="F191" s="51" t="s">
        <v>56</v>
      </c>
      <c r="G191" s="53">
        <v>612.0</v>
      </c>
      <c r="H191" s="52">
        <v>1.0</v>
      </c>
      <c r="I191" s="52">
        <v>2.0</v>
      </c>
    </row>
    <row r="192">
      <c r="B192" s="51" t="s">
        <v>60</v>
      </c>
      <c r="C192" s="51" t="s">
        <v>57</v>
      </c>
      <c r="D192" s="51" t="s">
        <v>58</v>
      </c>
      <c r="E192" s="52">
        <v>2.0</v>
      </c>
      <c r="F192" s="51" t="s">
        <v>56</v>
      </c>
      <c r="G192" s="53">
        <v>406.0</v>
      </c>
      <c r="H192" s="52">
        <v>1.0</v>
      </c>
      <c r="I192" s="52">
        <v>2.0</v>
      </c>
    </row>
    <row r="193">
      <c r="B193" s="51" t="s">
        <v>60</v>
      </c>
      <c r="C193" s="51" t="s">
        <v>54</v>
      </c>
      <c r="D193" s="51" t="s">
        <v>55</v>
      </c>
      <c r="E193" s="52">
        <v>1.0</v>
      </c>
      <c r="F193" s="51" t="s">
        <v>56</v>
      </c>
      <c r="G193" s="53">
        <v>756.0</v>
      </c>
      <c r="H193" s="52">
        <v>1.0</v>
      </c>
      <c r="I193" s="52">
        <v>2.0</v>
      </c>
    </row>
    <row r="194">
      <c r="B194" s="51" t="s">
        <v>60</v>
      </c>
      <c r="C194" s="51" t="s">
        <v>57</v>
      </c>
      <c r="D194" s="51" t="s">
        <v>58</v>
      </c>
      <c r="E194" s="52">
        <v>2.0</v>
      </c>
      <c r="F194" s="51" t="s">
        <v>59</v>
      </c>
      <c r="G194" s="53">
        <v>660.0</v>
      </c>
      <c r="H194" s="52">
        <v>1.0</v>
      </c>
      <c r="I194" s="52">
        <v>2.0</v>
      </c>
    </row>
    <row r="195">
      <c r="B195" s="51" t="s">
        <v>60</v>
      </c>
      <c r="C195" s="51" t="s">
        <v>57</v>
      </c>
      <c r="D195" s="51" t="s">
        <v>55</v>
      </c>
      <c r="E195" s="52">
        <v>1.0</v>
      </c>
      <c r="F195" s="51" t="s">
        <v>59</v>
      </c>
      <c r="G195" s="53">
        <v>404.0</v>
      </c>
      <c r="H195" s="52">
        <v>1.0</v>
      </c>
      <c r="I195" s="52">
        <v>1.0</v>
      </c>
    </row>
    <row r="196">
      <c r="B196" s="51" t="s">
        <v>60</v>
      </c>
      <c r="C196" s="51" t="s">
        <v>54</v>
      </c>
      <c r="D196" s="51" t="s">
        <v>55</v>
      </c>
      <c r="E196" s="52">
        <v>1.0</v>
      </c>
      <c r="F196" s="51" t="s">
        <v>56</v>
      </c>
      <c r="G196" s="53">
        <v>897.0</v>
      </c>
      <c r="H196" s="52">
        <v>1.0</v>
      </c>
      <c r="I196" s="52">
        <v>1.0</v>
      </c>
    </row>
    <row r="197">
      <c r="B197" s="51" t="s">
        <v>60</v>
      </c>
      <c r="C197" s="51" t="s">
        <v>54</v>
      </c>
      <c r="D197" s="51" t="s">
        <v>55</v>
      </c>
      <c r="E197" s="52">
        <v>1.0</v>
      </c>
      <c r="F197" s="51" t="s">
        <v>59</v>
      </c>
      <c r="G197" s="53">
        <v>319.0</v>
      </c>
      <c r="H197" s="52">
        <v>1.0</v>
      </c>
      <c r="I197" s="52">
        <v>1.0</v>
      </c>
    </row>
    <row r="198">
      <c r="B198" s="51" t="s">
        <v>60</v>
      </c>
      <c r="C198" s="51" t="s">
        <v>57</v>
      </c>
      <c r="D198" s="51" t="s">
        <v>55</v>
      </c>
      <c r="E198" s="52">
        <v>1.0</v>
      </c>
      <c r="F198" s="51" t="s">
        <v>56</v>
      </c>
      <c r="G198" s="53">
        <v>452.0</v>
      </c>
      <c r="H198" s="52">
        <v>1.0</v>
      </c>
      <c r="I198" s="52">
        <v>2.0</v>
      </c>
    </row>
    <row r="199">
      <c r="B199" s="51" t="s">
        <v>60</v>
      </c>
      <c r="C199" s="51" t="s">
        <v>54</v>
      </c>
      <c r="D199" s="51" t="s">
        <v>58</v>
      </c>
      <c r="E199" s="52">
        <v>2.0</v>
      </c>
      <c r="F199" s="51" t="s">
        <v>59</v>
      </c>
      <c r="G199" s="53">
        <v>343.0</v>
      </c>
      <c r="H199" s="52">
        <v>1.0</v>
      </c>
      <c r="I199" s="52">
        <v>1.0</v>
      </c>
    </row>
    <row r="200">
      <c r="B200" s="51" t="s">
        <v>60</v>
      </c>
      <c r="C200" s="51" t="s">
        <v>57</v>
      </c>
      <c r="D200" s="51" t="s">
        <v>55</v>
      </c>
      <c r="E200" s="52">
        <v>1.0</v>
      </c>
      <c r="F200" s="51" t="s">
        <v>56</v>
      </c>
      <c r="G200" s="53">
        <v>572.0</v>
      </c>
      <c r="H200" s="52">
        <v>1.0</v>
      </c>
      <c r="I200" s="52">
        <v>2.0</v>
      </c>
    </row>
    <row r="201">
      <c r="B201" s="54" t="s">
        <v>60</v>
      </c>
      <c r="C201" s="51" t="s">
        <v>54</v>
      </c>
      <c r="D201" s="51" t="s">
        <v>55</v>
      </c>
      <c r="E201" s="52">
        <v>1.0</v>
      </c>
      <c r="F201" s="51" t="s">
        <v>56</v>
      </c>
      <c r="G201" s="53">
        <v>542.0</v>
      </c>
      <c r="H201" s="52">
        <v>1.0</v>
      </c>
      <c r="I201" s="52">
        <v>1.0</v>
      </c>
    </row>
    <row r="202">
      <c r="B202" s="51" t="s">
        <v>60</v>
      </c>
      <c r="C202" s="51" t="s">
        <v>57</v>
      </c>
      <c r="D202" s="51" t="s">
        <v>55</v>
      </c>
      <c r="E202" s="52">
        <v>1.0</v>
      </c>
      <c r="F202" s="51" t="s">
        <v>56</v>
      </c>
      <c r="G202" s="53">
        <v>668.0</v>
      </c>
      <c r="H202" s="52">
        <v>1.0</v>
      </c>
      <c r="I202" s="52">
        <v>1.0</v>
      </c>
    </row>
    <row r="203">
      <c r="B203" s="51" t="s">
        <v>60</v>
      </c>
      <c r="C203" s="51" t="s">
        <v>54</v>
      </c>
      <c r="D203" s="51" t="s">
        <v>58</v>
      </c>
      <c r="E203" s="52">
        <v>2.0</v>
      </c>
      <c r="F203" s="51" t="s">
        <v>56</v>
      </c>
      <c r="G203" s="53">
        <v>533.0</v>
      </c>
      <c r="H203" s="52">
        <v>1.0</v>
      </c>
      <c r="I203" s="52">
        <v>2.0</v>
      </c>
    </row>
    <row r="204">
      <c r="B204" s="55" t="s">
        <v>60</v>
      </c>
      <c r="C204" s="55" t="s">
        <v>54</v>
      </c>
      <c r="D204" s="55" t="s">
        <v>55</v>
      </c>
      <c r="E204" s="56">
        <v>1.0</v>
      </c>
      <c r="F204" s="55" t="s">
        <v>59</v>
      </c>
      <c r="G204" s="57">
        <v>359.0</v>
      </c>
      <c r="H204" s="56">
        <v>2.0</v>
      </c>
      <c r="I204" s="56">
        <v>1.0</v>
      </c>
    </row>
    <row r="206">
      <c r="C206" s="22" t="s">
        <v>61</v>
      </c>
      <c r="D206" s="22" t="s">
        <v>25</v>
      </c>
      <c r="E206" s="22" t="s">
        <v>16</v>
      </c>
      <c r="F206" s="22" t="s">
        <v>17</v>
      </c>
      <c r="G206" s="22" t="s">
        <v>18</v>
      </c>
      <c r="H206" s="22" t="s">
        <v>29</v>
      </c>
      <c r="I206" s="23" t="s">
        <v>13</v>
      </c>
      <c r="J206" s="22" t="s">
        <v>19</v>
      </c>
    </row>
    <row r="207">
      <c r="A207" s="24" t="s">
        <v>62</v>
      </c>
      <c r="B207" s="58"/>
      <c r="C207" s="59">
        <f>COUNTIFS(E145:E204, "1", I145:I204, "1")</f>
        <v>21</v>
      </c>
      <c r="D207" s="27">
        <f>SUMIFS(G145:G204,E145:E204, "1", I145:I204, "1")/C207</f>
        <v>468.8571429</v>
      </c>
      <c r="E207" s="60">
        <f t="array" ref="E207">MEDIAN(IF($E$4:$E$63*$I$4:$I$63=1, $G$4:$G$63))</f>
        <v>403.5</v>
      </c>
      <c r="F207" s="60">
        <f>minifs($G$4:$G$63, $E$4:$E$63,"1",$I$4:$I$63,"1")</f>
        <v>292</v>
      </c>
      <c r="G207" s="60">
        <f>MAXIFS($G$4:$G$63, $E$4:$E$63,"1",$I$4:$I$63,"1")</f>
        <v>672</v>
      </c>
      <c r="H207" s="27">
        <f t="shared" ref="H207:H210" si="3">(C207-I207)/C207*100</f>
        <v>14.28571429</v>
      </c>
      <c r="I207" s="41">
        <f>COUNTIFS(E145:E204, "1", I145:I204, "1", H145:H204, "1")</f>
        <v>18</v>
      </c>
      <c r="J207" s="61">
        <f t="array" ref="J207">STDEV(IF(E145:E204*I145:I204=1, G145:G204))</f>
        <v>175.0012245</v>
      </c>
    </row>
    <row r="208">
      <c r="A208" s="24" t="s">
        <v>63</v>
      </c>
      <c r="B208" s="58"/>
      <c r="C208" s="60">
        <f>COUNTIFS(E145:E204, "1", I145:I204, "2")</f>
        <v>14</v>
      </c>
      <c r="D208" s="27">
        <f>SUMIFS(G145:G204,E145:E204, "1", I145:I204, "2")/C208</f>
        <v>542.6428571</v>
      </c>
      <c r="E208" s="60">
        <f t="array" ref="E208">MEDIAN(IF($E$4:$E$63-$I$4:$I$63=-1, $G$4:$G$63))</f>
        <v>398</v>
      </c>
      <c r="F208" s="60">
        <f>minifs($G$4:$G$63, $E$4:$E$63,"1",$I$4:$I$63,"2")</f>
        <v>335</v>
      </c>
      <c r="G208" s="60">
        <f>MAXIFS($G$4:$G$63, $E$4:$E$63,"1",$I$4:$I$63,"2")</f>
        <v>813</v>
      </c>
      <c r="H208" s="27">
        <f t="shared" si="3"/>
        <v>7.142857143</v>
      </c>
      <c r="I208" s="62">
        <f>COUNTIFS(E145:E204, "1", I145:I204, "2", H145:H204, "1")</f>
        <v>13</v>
      </c>
      <c r="J208" s="60">
        <f t="array" ref="J208">STDEV(IF(E145:E204-I145:I204=-1, G145:G204))</f>
        <v>191.5256991</v>
      </c>
    </row>
    <row r="209">
      <c r="A209" s="24" t="s">
        <v>64</v>
      </c>
      <c r="B209" s="58"/>
      <c r="C209" s="60">
        <f>COUNTIFS(E145:E204, "2", I145:I204, "1")</f>
        <v>13</v>
      </c>
      <c r="D209" s="27">
        <f>SUMIFS(G145:G204,E145:E204, "2", I145:I204, "1")/C209</f>
        <v>620.3076923</v>
      </c>
      <c r="E209" s="60">
        <f t="array" ref="E209">MEDIAN(IF($E$4:$E$63-$I$4:$I$63=1, $G$4:$G$63))</f>
        <v>471</v>
      </c>
      <c r="F209" s="60">
        <f>minifs($G$4:$G$63, $E$4:$E$63,"2",$I$4:$I$63,"1")</f>
        <v>365</v>
      </c>
      <c r="G209" s="60">
        <f>maxifs($G$4:$G$63, $E$4:$E$63,"2",$I$4:$I$63,"1")</f>
        <v>872</v>
      </c>
      <c r="H209" s="27">
        <f t="shared" si="3"/>
        <v>23.07692308</v>
      </c>
      <c r="I209" s="62">
        <f>COUNTIFS(E145:E204, "2", I145:I204, "1", H145:H204, "1")</f>
        <v>10</v>
      </c>
      <c r="J209" s="60">
        <f t="array" ref="J209">STDEV(IF(E145:E204-I145:I204=1, G145:G204))</f>
        <v>394.3875811</v>
      </c>
    </row>
    <row r="210">
      <c r="A210" s="24" t="s">
        <v>65</v>
      </c>
      <c r="B210" s="58"/>
      <c r="C210" s="60">
        <f>COUNTIFS(E145:E204, "2", I145:I204, "2")</f>
        <v>12</v>
      </c>
      <c r="D210" s="27">
        <f>SUMIFS(G145:G204,E145:E204, "2", I145:I204, "2")/C210</f>
        <v>500.25</v>
      </c>
      <c r="E210" s="60">
        <f t="array" ref="E210">MEDIAN(IF($E$4:$E$63*$I$4:$I$63=4, $G$4:$G$63))</f>
        <v>444</v>
      </c>
      <c r="F210" s="60">
        <f>minifs($G$4:$G$63, $E$4:$E$63,"2",$I$4:$I$63,"2")</f>
        <v>335</v>
      </c>
      <c r="G210" s="60">
        <f>maxifs($G$4:$G$63, $E$4:$E$63,"2",$I$4:$I$63,"2")</f>
        <v>825</v>
      </c>
      <c r="H210" s="27">
        <f t="shared" si="3"/>
        <v>25</v>
      </c>
      <c r="I210" s="41">
        <f>COUNTIFS(E145:E204, "2", I145:I204, "2", H145:H204, "1")</f>
        <v>9</v>
      </c>
      <c r="J210" s="60">
        <f t="array" ref="J210">STDEV(IF(E145:E204*I145:I204=4, G145:G204))</f>
        <v>178.0485761</v>
      </c>
    </row>
  </sheetData>
  <mergeCells count="3">
    <mergeCell ref="B2:I2"/>
    <mergeCell ref="B72:I72"/>
    <mergeCell ref="B143:I143"/>
  </mergeCells>
  <conditionalFormatting sqref="D4:D63 D74:D133 D145:D204">
    <cfRule type="beginsWith" dxfId="2" priority="1" operator="beginsWith" text="i">
      <formula>LEFT((D4),LEN("i"))=("i")</formula>
    </cfRule>
  </conditionalFormatting>
  <conditionalFormatting sqref="D4:D63 D74:D133 D145:D204">
    <cfRule type="notContainsBlanks" dxfId="1" priority="2">
      <formula>LEN(TRIM(D4))&gt;0</formula>
    </cfRule>
  </conditionalFormatting>
  <conditionalFormatting sqref="E4:E63 E74:E133 E145:E204">
    <cfRule type="cellIs" dxfId="1" priority="3" operator="equal">
      <formula>1</formula>
    </cfRule>
  </conditionalFormatting>
  <conditionalFormatting sqref="E4:E63 E74:E133 E145:E204">
    <cfRule type="cellIs" dxfId="2" priority="4" operator="equal">
      <formula>2</formula>
    </cfRule>
  </conditionalFormatting>
  <conditionalFormatting sqref="I4:I63 I74:I133 I145:I204">
    <cfRule type="cellIs" dxfId="6" priority="5" operator="equal">
      <formula>1</formula>
    </cfRule>
  </conditionalFormatting>
  <conditionalFormatting sqref="I4:I63 I74:I133 I145:I204">
    <cfRule type="cellIs" dxfId="7" priority="6" operator="equal">
      <formula>2</formula>
    </cfRule>
  </conditionalFormatting>
  <conditionalFormatting sqref="H4:H63 H74:H133 H145:H204">
    <cfRule type="cellIs" dxfId="1" priority="7" operator="equal">
      <formula>1</formula>
    </cfRule>
  </conditionalFormatting>
  <conditionalFormatting sqref="H4:H63 H74:H133 H145:H204">
    <cfRule type="cellIs" dxfId="4" priority="8" operator="equal">
      <formula>2</formula>
    </cfRule>
  </conditionalFormatting>
  <conditionalFormatting sqref="H4:H63 H74:H133 H145:H204">
    <cfRule type="cellIs" dxfId="2" priority="9" operator="equal">
      <formula>3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6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64" t="s">
        <v>66</v>
      </c>
      <c r="C3" s="65" t="s">
        <v>67</v>
      </c>
      <c r="D3" s="65" t="s">
        <v>68</v>
      </c>
      <c r="E3" s="65" t="s">
        <v>69</v>
      </c>
      <c r="F3" s="65" t="s">
        <v>70</v>
      </c>
      <c r="G3" s="65" t="s">
        <v>71</v>
      </c>
      <c r="H3" s="65" t="s">
        <v>72</v>
      </c>
      <c r="I3" s="65" t="s">
        <v>73</v>
      </c>
      <c r="J3" s="66" t="s">
        <v>74</v>
      </c>
      <c r="K3" s="66" t="s">
        <v>75</v>
      </c>
      <c r="L3" s="65" t="s">
        <v>76</v>
      </c>
      <c r="M3" s="65" t="s">
        <v>77</v>
      </c>
      <c r="N3" s="65" t="s">
        <v>78</v>
      </c>
      <c r="O3" s="67" t="s">
        <v>79</v>
      </c>
    </row>
    <row r="4">
      <c r="B4" s="31">
        <v>40.0</v>
      </c>
      <c r="C4" s="31">
        <v>4.0</v>
      </c>
      <c r="D4" s="31">
        <v>0.0</v>
      </c>
      <c r="E4" s="31">
        <v>1.0</v>
      </c>
      <c r="F4" s="31" t="s">
        <v>54</v>
      </c>
      <c r="G4" s="31" t="s">
        <v>80</v>
      </c>
      <c r="H4" s="31">
        <v>2.0</v>
      </c>
      <c r="I4" s="31" t="s">
        <v>45</v>
      </c>
      <c r="J4" s="32">
        <v>2695.0</v>
      </c>
      <c r="K4" s="31">
        <v>1.0</v>
      </c>
      <c r="L4" s="31">
        <v>4.0</v>
      </c>
      <c r="M4" s="31">
        <v>0.0</v>
      </c>
      <c r="N4" s="31">
        <v>0.0</v>
      </c>
      <c r="O4" s="31">
        <v>0.0</v>
      </c>
    </row>
    <row r="5">
      <c r="B5" s="35">
        <v>35.0</v>
      </c>
      <c r="C5" s="35">
        <v>4.0</v>
      </c>
      <c r="D5" s="35">
        <v>0.0</v>
      </c>
      <c r="E5" s="35">
        <v>2.0</v>
      </c>
      <c r="F5" s="35" t="s">
        <v>54</v>
      </c>
      <c r="G5" s="35" t="s">
        <v>80</v>
      </c>
      <c r="H5" s="35">
        <v>1.0</v>
      </c>
      <c r="I5" s="35" t="s">
        <v>44</v>
      </c>
      <c r="J5" s="36">
        <v>1594.0</v>
      </c>
      <c r="K5" s="35">
        <v>1.0</v>
      </c>
      <c r="L5" s="35">
        <v>4.0</v>
      </c>
      <c r="M5" s="35">
        <v>0.0</v>
      </c>
      <c r="N5" s="35">
        <v>0.0</v>
      </c>
      <c r="O5" s="35">
        <v>0.0</v>
      </c>
    </row>
    <row r="6">
      <c r="B6" s="35">
        <v>52.0</v>
      </c>
      <c r="C6" s="35">
        <v>2.0</v>
      </c>
      <c r="D6" s="35">
        <v>0.0</v>
      </c>
      <c r="E6" s="35">
        <v>3.0</v>
      </c>
      <c r="F6" s="35" t="s">
        <v>54</v>
      </c>
      <c r="G6" s="35" t="s">
        <v>81</v>
      </c>
      <c r="H6" s="35">
        <v>1.0</v>
      </c>
      <c r="I6" s="35" t="s">
        <v>45</v>
      </c>
      <c r="J6" s="36">
        <v>1178.0</v>
      </c>
      <c r="K6" s="35">
        <v>1.0</v>
      </c>
      <c r="L6" s="35">
        <v>2.0</v>
      </c>
      <c r="M6" s="35">
        <v>0.0</v>
      </c>
      <c r="N6" s="35">
        <v>0.0</v>
      </c>
      <c r="O6" s="35">
        <v>0.0</v>
      </c>
    </row>
    <row r="7">
      <c r="B7" s="35">
        <v>34.0</v>
      </c>
      <c r="C7" s="35">
        <v>4.0</v>
      </c>
      <c r="D7" s="35">
        <v>0.0</v>
      </c>
      <c r="E7" s="35">
        <v>4.0</v>
      </c>
      <c r="F7" s="35" t="s">
        <v>54</v>
      </c>
      <c r="G7" s="35" t="s">
        <v>80</v>
      </c>
      <c r="H7" s="35">
        <v>1.0</v>
      </c>
      <c r="I7" s="35" t="s">
        <v>43</v>
      </c>
      <c r="J7" s="36">
        <v>1322.0</v>
      </c>
      <c r="K7" s="35">
        <v>1.0</v>
      </c>
      <c r="L7" s="35">
        <v>4.0</v>
      </c>
      <c r="M7" s="35">
        <v>0.0</v>
      </c>
      <c r="N7" s="35">
        <v>0.0</v>
      </c>
      <c r="O7" s="35">
        <v>0.0</v>
      </c>
    </row>
    <row r="8">
      <c r="B8" s="35">
        <v>33.0</v>
      </c>
      <c r="C8" s="35">
        <v>4.0</v>
      </c>
      <c r="D8" s="35">
        <v>0.0</v>
      </c>
      <c r="E8" s="35">
        <v>5.0</v>
      </c>
      <c r="F8" s="35" t="s">
        <v>54</v>
      </c>
      <c r="G8" s="35" t="s">
        <v>80</v>
      </c>
      <c r="H8" s="35">
        <v>1.0</v>
      </c>
      <c r="I8" s="35" t="s">
        <v>42</v>
      </c>
      <c r="J8" s="36">
        <v>928.0</v>
      </c>
      <c r="K8" s="35">
        <v>1.0</v>
      </c>
      <c r="L8" s="35">
        <v>4.0</v>
      </c>
      <c r="M8" s="35">
        <v>0.0</v>
      </c>
      <c r="N8" s="35">
        <v>0.0</v>
      </c>
      <c r="O8" s="35">
        <v>0.0</v>
      </c>
    </row>
    <row r="9">
      <c r="B9" s="35">
        <v>1.0</v>
      </c>
      <c r="C9" s="35">
        <v>1.0</v>
      </c>
      <c r="D9" s="35">
        <v>0.0</v>
      </c>
      <c r="E9" s="35">
        <v>6.0</v>
      </c>
      <c r="F9" s="35" t="s">
        <v>54</v>
      </c>
      <c r="G9" s="35" t="s">
        <v>82</v>
      </c>
      <c r="H9" s="35">
        <v>1.0</v>
      </c>
      <c r="I9" s="35" t="s">
        <v>42</v>
      </c>
      <c r="J9" s="36">
        <v>1168.0</v>
      </c>
      <c r="K9" s="35">
        <v>1.0</v>
      </c>
      <c r="L9" s="35">
        <v>1.0</v>
      </c>
      <c r="M9" s="35">
        <v>0.0</v>
      </c>
      <c r="N9" s="35">
        <v>0.0</v>
      </c>
      <c r="O9" s="35">
        <v>0.0</v>
      </c>
    </row>
    <row r="10">
      <c r="B10" s="35">
        <v>39.0</v>
      </c>
      <c r="C10" s="35">
        <v>4.0</v>
      </c>
      <c r="D10" s="35">
        <v>0.0</v>
      </c>
      <c r="E10" s="35">
        <v>7.0</v>
      </c>
      <c r="F10" s="35" t="s">
        <v>54</v>
      </c>
      <c r="G10" s="35" t="s">
        <v>80</v>
      </c>
      <c r="H10" s="35">
        <v>2.0</v>
      </c>
      <c r="I10" s="35" t="s">
        <v>44</v>
      </c>
      <c r="J10" s="36">
        <v>956.0</v>
      </c>
      <c r="K10" s="35">
        <v>1.0</v>
      </c>
      <c r="L10" s="35">
        <v>4.0</v>
      </c>
      <c r="M10" s="35">
        <v>0.0</v>
      </c>
      <c r="N10" s="35">
        <v>0.0</v>
      </c>
      <c r="O10" s="35">
        <v>0.0</v>
      </c>
    </row>
    <row r="11">
      <c r="B11" s="35">
        <v>7.0</v>
      </c>
      <c r="C11" s="35">
        <v>1.0</v>
      </c>
      <c r="D11" s="35">
        <v>0.0</v>
      </c>
      <c r="E11" s="35">
        <v>8.0</v>
      </c>
      <c r="F11" s="35" t="s">
        <v>54</v>
      </c>
      <c r="G11" s="35" t="s">
        <v>82</v>
      </c>
      <c r="H11" s="35">
        <v>2.0</v>
      </c>
      <c r="I11" s="35" t="s">
        <v>44</v>
      </c>
      <c r="J11" s="36">
        <v>1034.0</v>
      </c>
      <c r="K11" s="35">
        <v>1.0</v>
      </c>
      <c r="L11" s="35">
        <v>1.0</v>
      </c>
      <c r="M11" s="35">
        <v>0.0</v>
      </c>
      <c r="N11" s="35">
        <v>0.0</v>
      </c>
      <c r="O11" s="35">
        <v>0.0</v>
      </c>
    </row>
    <row r="12">
      <c r="B12" s="35">
        <v>56.0</v>
      </c>
      <c r="C12" s="35">
        <v>2.0</v>
      </c>
      <c r="D12" s="35">
        <v>0.0</v>
      </c>
      <c r="E12" s="35">
        <v>9.0</v>
      </c>
      <c r="F12" s="35" t="s">
        <v>54</v>
      </c>
      <c r="G12" s="35" t="s">
        <v>81</v>
      </c>
      <c r="H12" s="35">
        <v>2.0</v>
      </c>
      <c r="I12" s="35" t="s">
        <v>45</v>
      </c>
      <c r="J12" s="36">
        <v>920.0</v>
      </c>
      <c r="K12" s="35">
        <v>1.0</v>
      </c>
      <c r="L12" s="35">
        <v>2.0</v>
      </c>
      <c r="M12" s="35">
        <v>0.0</v>
      </c>
      <c r="N12" s="35">
        <v>0.0</v>
      </c>
      <c r="O12" s="35">
        <v>0.0</v>
      </c>
    </row>
    <row r="13">
      <c r="B13" s="35">
        <v>14.0</v>
      </c>
      <c r="C13" s="35">
        <v>1.0</v>
      </c>
      <c r="D13" s="35">
        <v>0.0</v>
      </c>
      <c r="E13" s="35">
        <v>10.0</v>
      </c>
      <c r="F13" s="35" t="s">
        <v>54</v>
      </c>
      <c r="G13" s="35" t="s">
        <v>82</v>
      </c>
      <c r="H13" s="35">
        <v>4.0</v>
      </c>
      <c r="I13" s="35" t="s">
        <v>43</v>
      </c>
      <c r="J13" s="36">
        <v>1337.0</v>
      </c>
      <c r="K13" s="35">
        <v>1.0</v>
      </c>
      <c r="L13" s="35">
        <v>1.0</v>
      </c>
      <c r="M13" s="35">
        <v>0.0</v>
      </c>
      <c r="N13" s="35">
        <v>0.0</v>
      </c>
      <c r="O13" s="35">
        <v>0.0</v>
      </c>
    </row>
    <row r="14">
      <c r="B14" s="35">
        <v>62.0</v>
      </c>
      <c r="C14" s="35">
        <v>4.0</v>
      </c>
      <c r="D14" s="35">
        <v>2.0</v>
      </c>
      <c r="E14" s="35">
        <v>1.0</v>
      </c>
      <c r="F14" s="35" t="s">
        <v>12</v>
      </c>
      <c r="G14" s="35" t="s">
        <v>81</v>
      </c>
      <c r="H14" s="35">
        <v>4.0</v>
      </c>
      <c r="I14" s="35" t="s">
        <v>43</v>
      </c>
      <c r="J14" s="36">
        <v>1098.0</v>
      </c>
      <c r="K14" s="35">
        <v>1.0</v>
      </c>
      <c r="L14" s="35">
        <v>4.0</v>
      </c>
      <c r="M14" s="35">
        <v>0.0</v>
      </c>
      <c r="N14" s="35">
        <v>0.0</v>
      </c>
      <c r="O14" s="35">
        <v>0.0</v>
      </c>
    </row>
    <row r="15">
      <c r="B15" s="35">
        <v>58.0</v>
      </c>
      <c r="C15" s="35">
        <v>3.0</v>
      </c>
      <c r="D15" s="35">
        <v>2.0</v>
      </c>
      <c r="E15" s="35">
        <v>2.0</v>
      </c>
      <c r="F15" s="35" t="s">
        <v>12</v>
      </c>
      <c r="G15" s="35" t="s">
        <v>81</v>
      </c>
      <c r="H15" s="35">
        <v>3.0</v>
      </c>
      <c r="I15" s="35" t="s">
        <v>43</v>
      </c>
      <c r="J15" s="36">
        <v>2165.0</v>
      </c>
      <c r="K15" s="35">
        <v>1.0</v>
      </c>
      <c r="L15" s="35">
        <v>3.0</v>
      </c>
      <c r="M15" s="35">
        <v>0.0</v>
      </c>
      <c r="N15" s="35">
        <v>0.0</v>
      </c>
      <c r="O15" s="35">
        <v>0.0</v>
      </c>
    </row>
    <row r="16">
      <c r="B16" s="35">
        <v>26.0</v>
      </c>
      <c r="C16" s="35">
        <v>3.0</v>
      </c>
      <c r="D16" s="35">
        <v>3.0</v>
      </c>
      <c r="E16" s="35">
        <v>3.0</v>
      </c>
      <c r="F16" s="35" t="s">
        <v>12</v>
      </c>
      <c r="G16" s="35" t="s">
        <v>83</v>
      </c>
      <c r="H16" s="35">
        <v>3.0</v>
      </c>
      <c r="I16" s="35" t="s">
        <v>43</v>
      </c>
      <c r="J16" s="36">
        <v>796.0</v>
      </c>
      <c r="K16" s="35">
        <v>1.0</v>
      </c>
      <c r="L16" s="35">
        <v>3.0</v>
      </c>
      <c r="M16" s="35">
        <v>0.0</v>
      </c>
      <c r="N16" s="35">
        <v>0.0</v>
      </c>
      <c r="O16" s="35">
        <v>0.0</v>
      </c>
    </row>
    <row r="17">
      <c r="B17" s="35">
        <v>30.0</v>
      </c>
      <c r="C17" s="35">
        <v>4.0</v>
      </c>
      <c r="D17" s="35">
        <v>3.0</v>
      </c>
      <c r="E17" s="35">
        <v>4.0</v>
      </c>
      <c r="F17" s="35" t="s">
        <v>12</v>
      </c>
      <c r="G17" s="35" t="s">
        <v>83</v>
      </c>
      <c r="H17" s="35">
        <v>4.0</v>
      </c>
      <c r="I17" s="35" t="s">
        <v>43</v>
      </c>
      <c r="J17" s="36">
        <v>893.0</v>
      </c>
      <c r="K17" s="35">
        <v>1.0</v>
      </c>
      <c r="L17" s="35">
        <v>4.0</v>
      </c>
      <c r="M17" s="35">
        <v>0.0</v>
      </c>
      <c r="N17" s="35">
        <v>0.0</v>
      </c>
      <c r="O17" s="35">
        <v>0.0</v>
      </c>
    </row>
    <row r="18">
      <c r="B18" s="35">
        <v>50.0</v>
      </c>
      <c r="C18" s="35">
        <v>1.0</v>
      </c>
      <c r="D18" s="35">
        <v>2.0</v>
      </c>
      <c r="E18" s="35">
        <v>5.0</v>
      </c>
      <c r="F18" s="35" t="s">
        <v>12</v>
      </c>
      <c r="G18" s="35" t="s">
        <v>81</v>
      </c>
      <c r="H18" s="35">
        <v>1.0</v>
      </c>
      <c r="I18" s="35" t="s">
        <v>43</v>
      </c>
      <c r="J18" s="36">
        <v>1336.0</v>
      </c>
      <c r="K18" s="35">
        <v>1.0</v>
      </c>
      <c r="L18" s="35">
        <v>1.0</v>
      </c>
      <c r="M18" s="35">
        <v>0.0</v>
      </c>
      <c r="N18" s="35">
        <v>0.0</v>
      </c>
      <c r="O18" s="35">
        <v>0.0</v>
      </c>
    </row>
    <row r="19">
      <c r="B19" s="35">
        <v>17.0</v>
      </c>
      <c r="C19" s="35">
        <v>1.0</v>
      </c>
      <c r="D19" s="35">
        <v>3.0</v>
      </c>
      <c r="E19" s="35">
        <v>6.0</v>
      </c>
      <c r="F19" s="35" t="s">
        <v>12</v>
      </c>
      <c r="G19" s="35" t="s">
        <v>83</v>
      </c>
      <c r="H19" s="35">
        <v>1.0</v>
      </c>
      <c r="I19" s="35" t="s">
        <v>42</v>
      </c>
      <c r="J19" s="36">
        <v>846.0</v>
      </c>
      <c r="K19" s="35">
        <v>1.0</v>
      </c>
      <c r="L19" s="35">
        <v>1.0</v>
      </c>
      <c r="M19" s="35">
        <v>0.0</v>
      </c>
      <c r="N19" s="35">
        <v>0.0</v>
      </c>
      <c r="O19" s="35">
        <v>0.0</v>
      </c>
    </row>
    <row r="20">
      <c r="B20" s="35">
        <v>11.0</v>
      </c>
      <c r="C20" s="35">
        <v>3.0</v>
      </c>
      <c r="D20" s="35">
        <v>1.0</v>
      </c>
      <c r="E20" s="35">
        <v>7.0</v>
      </c>
      <c r="F20" s="35" t="s">
        <v>12</v>
      </c>
      <c r="G20" s="35" t="s">
        <v>82</v>
      </c>
      <c r="H20" s="35">
        <v>3.0</v>
      </c>
      <c r="I20" s="35" t="s">
        <v>44</v>
      </c>
      <c r="J20" s="36">
        <v>1049.0</v>
      </c>
      <c r="K20" s="35">
        <v>1.0</v>
      </c>
      <c r="L20" s="35">
        <v>3.0</v>
      </c>
      <c r="M20" s="35">
        <v>0.0</v>
      </c>
      <c r="N20" s="35">
        <v>0.0</v>
      </c>
      <c r="O20" s="35">
        <v>0.0</v>
      </c>
    </row>
    <row r="21">
      <c r="B21" s="35">
        <v>53.0</v>
      </c>
      <c r="C21" s="35">
        <v>2.0</v>
      </c>
      <c r="D21" s="35">
        <v>2.0</v>
      </c>
      <c r="E21" s="35">
        <v>8.0</v>
      </c>
      <c r="F21" s="35" t="s">
        <v>12</v>
      </c>
      <c r="G21" s="35" t="s">
        <v>81</v>
      </c>
      <c r="H21" s="35">
        <v>2.0</v>
      </c>
      <c r="I21" s="35" t="s">
        <v>42</v>
      </c>
      <c r="J21" s="36">
        <v>859.0</v>
      </c>
      <c r="K21" s="35">
        <v>1.0</v>
      </c>
      <c r="L21" s="35">
        <v>2.0</v>
      </c>
      <c r="M21" s="35">
        <v>0.0</v>
      </c>
      <c r="N21" s="35">
        <v>0.0</v>
      </c>
      <c r="O21" s="35">
        <v>0.0</v>
      </c>
    </row>
    <row r="22">
      <c r="B22" s="35">
        <v>16.0</v>
      </c>
      <c r="C22" s="35">
        <v>4.0</v>
      </c>
      <c r="D22" s="35">
        <v>1.0</v>
      </c>
      <c r="E22" s="35">
        <v>9.0</v>
      </c>
      <c r="F22" s="35" t="s">
        <v>12</v>
      </c>
      <c r="G22" s="35" t="s">
        <v>82</v>
      </c>
      <c r="H22" s="35">
        <v>4.0</v>
      </c>
      <c r="I22" s="35" t="s">
        <v>45</v>
      </c>
      <c r="J22" s="36">
        <v>787.0</v>
      </c>
      <c r="K22" s="35">
        <v>1.0</v>
      </c>
      <c r="L22" s="35">
        <v>4.0</v>
      </c>
      <c r="M22" s="35">
        <v>0.0</v>
      </c>
      <c r="N22" s="35">
        <v>0.0</v>
      </c>
      <c r="O22" s="35">
        <v>0.0</v>
      </c>
    </row>
    <row r="23">
      <c r="B23" s="35">
        <v>37.0</v>
      </c>
      <c r="C23" s="35">
        <v>2.0</v>
      </c>
      <c r="D23" s="35">
        <v>4.0</v>
      </c>
      <c r="E23" s="35">
        <v>10.0</v>
      </c>
      <c r="F23" s="35" t="s">
        <v>12</v>
      </c>
      <c r="G23" s="35" t="s">
        <v>80</v>
      </c>
      <c r="H23" s="35">
        <v>2.0</v>
      </c>
      <c r="I23" s="35" t="s">
        <v>42</v>
      </c>
      <c r="J23" s="36">
        <v>831.0</v>
      </c>
      <c r="K23" s="35">
        <v>1.0</v>
      </c>
      <c r="L23" s="35">
        <v>2.0</v>
      </c>
      <c r="M23" s="35">
        <v>0.0</v>
      </c>
      <c r="N23" s="35">
        <v>0.0</v>
      </c>
      <c r="O23" s="35">
        <v>0.0</v>
      </c>
    </row>
    <row r="24">
      <c r="B24" s="35">
        <v>46.0</v>
      </c>
      <c r="C24" s="35">
        <v>2.0</v>
      </c>
      <c r="D24" s="35">
        <v>4.0</v>
      </c>
      <c r="E24" s="35">
        <v>1.0</v>
      </c>
      <c r="F24" s="35" t="s">
        <v>57</v>
      </c>
      <c r="G24" s="35" t="s">
        <v>80</v>
      </c>
      <c r="H24" s="35">
        <v>4.0</v>
      </c>
      <c r="I24" s="35" t="s">
        <v>43</v>
      </c>
      <c r="J24" s="36">
        <v>1200.0</v>
      </c>
      <c r="K24" s="35">
        <v>1.0</v>
      </c>
      <c r="L24" s="35">
        <v>2.0</v>
      </c>
      <c r="M24" s="35">
        <v>0.0</v>
      </c>
      <c r="N24" s="35">
        <v>0.0</v>
      </c>
      <c r="O24" s="35">
        <v>0.0</v>
      </c>
    </row>
    <row r="25">
      <c r="B25" s="35">
        <v>45.0</v>
      </c>
      <c r="C25" s="35">
        <v>3.0</v>
      </c>
      <c r="D25" s="35">
        <v>4.0</v>
      </c>
      <c r="E25" s="35">
        <v>2.0</v>
      </c>
      <c r="F25" s="35" t="s">
        <v>57</v>
      </c>
      <c r="G25" s="35" t="s">
        <v>80</v>
      </c>
      <c r="H25" s="35">
        <v>4.0</v>
      </c>
      <c r="I25" s="35" t="s">
        <v>42</v>
      </c>
      <c r="J25" s="36">
        <v>1421.0</v>
      </c>
      <c r="K25" s="35">
        <v>1.0</v>
      </c>
      <c r="L25" s="35">
        <v>3.0</v>
      </c>
      <c r="M25" s="35">
        <v>0.0</v>
      </c>
      <c r="N25" s="35">
        <v>0.0</v>
      </c>
      <c r="O25" s="35">
        <v>0.0</v>
      </c>
    </row>
    <row r="26">
      <c r="B26" s="35">
        <v>27.0</v>
      </c>
      <c r="C26" s="35">
        <v>1.0</v>
      </c>
      <c r="D26" s="35">
        <v>3.0</v>
      </c>
      <c r="E26" s="35">
        <v>3.0</v>
      </c>
      <c r="F26" s="35" t="s">
        <v>57</v>
      </c>
      <c r="G26" s="35" t="s">
        <v>83</v>
      </c>
      <c r="H26" s="35">
        <v>3.0</v>
      </c>
      <c r="I26" s="35" t="s">
        <v>44</v>
      </c>
      <c r="J26" s="36">
        <v>1063.0</v>
      </c>
      <c r="K26" s="35">
        <v>1.0</v>
      </c>
      <c r="L26" s="35">
        <v>1.0</v>
      </c>
      <c r="M26" s="35">
        <v>0.0</v>
      </c>
      <c r="N26" s="35">
        <v>0.0</v>
      </c>
      <c r="O26" s="35">
        <v>0.0</v>
      </c>
    </row>
    <row r="27">
      <c r="B27" s="35">
        <v>15.0</v>
      </c>
      <c r="C27" s="35">
        <v>1.0</v>
      </c>
      <c r="D27" s="35">
        <v>4.0</v>
      </c>
      <c r="E27" s="35">
        <v>4.0</v>
      </c>
      <c r="F27" s="35" t="s">
        <v>57</v>
      </c>
      <c r="G27" s="35" t="s">
        <v>82</v>
      </c>
      <c r="H27" s="35">
        <v>4.0</v>
      </c>
      <c r="I27" s="35" t="s">
        <v>44</v>
      </c>
      <c r="J27" s="36">
        <v>1241.0</v>
      </c>
      <c r="K27" s="35">
        <v>1.0</v>
      </c>
      <c r="L27" s="35">
        <v>1.0</v>
      </c>
      <c r="M27" s="35">
        <v>0.0</v>
      </c>
      <c r="N27" s="35">
        <v>0.0</v>
      </c>
      <c r="O27" s="35">
        <v>0.0</v>
      </c>
    </row>
    <row r="28">
      <c r="B28" s="35">
        <v>19.0</v>
      </c>
      <c r="C28" s="35">
        <v>1.0</v>
      </c>
      <c r="D28" s="35">
        <v>1.0</v>
      </c>
      <c r="E28" s="35">
        <v>5.0</v>
      </c>
      <c r="F28" s="35" t="s">
        <v>57</v>
      </c>
      <c r="G28" s="35" t="s">
        <v>83</v>
      </c>
      <c r="H28" s="35">
        <v>1.0</v>
      </c>
      <c r="I28" s="35" t="s">
        <v>44</v>
      </c>
      <c r="J28" s="36">
        <v>907.0</v>
      </c>
      <c r="K28" s="35">
        <v>1.0</v>
      </c>
      <c r="L28" s="35">
        <v>1.0</v>
      </c>
      <c r="M28" s="35">
        <v>0.0</v>
      </c>
      <c r="N28" s="35">
        <v>0.0</v>
      </c>
      <c r="O28" s="35">
        <v>0.0</v>
      </c>
    </row>
    <row r="29">
      <c r="B29" s="35">
        <v>57.0</v>
      </c>
      <c r="C29" s="35">
        <v>3.0</v>
      </c>
      <c r="D29" s="35">
        <v>3.0</v>
      </c>
      <c r="E29" s="35">
        <v>6.0</v>
      </c>
      <c r="F29" s="35" t="s">
        <v>57</v>
      </c>
      <c r="G29" s="35" t="s">
        <v>81</v>
      </c>
      <c r="H29" s="35">
        <v>3.0</v>
      </c>
      <c r="I29" s="35" t="s">
        <v>42</v>
      </c>
      <c r="J29" s="36">
        <v>879.0</v>
      </c>
      <c r="K29" s="35">
        <v>1.0</v>
      </c>
      <c r="L29" s="35">
        <v>3.0</v>
      </c>
      <c r="M29" s="35">
        <v>0.0</v>
      </c>
      <c r="N29" s="35">
        <v>0.0</v>
      </c>
      <c r="O29" s="35">
        <v>0.0</v>
      </c>
    </row>
    <row r="30">
      <c r="B30" s="35">
        <v>22.0</v>
      </c>
      <c r="C30" s="35">
        <v>2.0</v>
      </c>
      <c r="D30" s="35">
        <v>2.0</v>
      </c>
      <c r="E30" s="35">
        <v>7.0</v>
      </c>
      <c r="F30" s="35" t="s">
        <v>57</v>
      </c>
      <c r="G30" s="35" t="s">
        <v>83</v>
      </c>
      <c r="H30" s="35">
        <v>2.0</v>
      </c>
      <c r="I30" s="35" t="s">
        <v>43</v>
      </c>
      <c r="J30" s="36">
        <v>1251.0</v>
      </c>
      <c r="K30" s="35">
        <v>1.0</v>
      </c>
      <c r="L30" s="35">
        <v>2.0</v>
      </c>
      <c r="M30" s="35">
        <v>0.0</v>
      </c>
      <c r="N30" s="35">
        <v>0.0</v>
      </c>
      <c r="O30" s="35">
        <v>0.0</v>
      </c>
    </row>
    <row r="31">
      <c r="B31" s="35">
        <v>49.0</v>
      </c>
      <c r="C31" s="35">
        <v>3.0</v>
      </c>
      <c r="D31" s="35">
        <v>1.0</v>
      </c>
      <c r="E31" s="35">
        <v>8.0</v>
      </c>
      <c r="F31" s="35" t="s">
        <v>57</v>
      </c>
      <c r="G31" s="35" t="s">
        <v>81</v>
      </c>
      <c r="H31" s="35">
        <v>1.0</v>
      </c>
      <c r="I31" s="35" t="s">
        <v>42</v>
      </c>
      <c r="J31" s="36">
        <v>937.0</v>
      </c>
      <c r="K31" s="35">
        <v>1.0</v>
      </c>
      <c r="L31" s="35">
        <v>3.0</v>
      </c>
      <c r="M31" s="35">
        <v>0.0</v>
      </c>
      <c r="N31" s="35">
        <v>0.0</v>
      </c>
      <c r="O31" s="35">
        <v>0.0</v>
      </c>
    </row>
    <row r="32">
      <c r="B32" s="35">
        <v>51.0</v>
      </c>
      <c r="C32" s="35">
        <v>1.0</v>
      </c>
      <c r="D32" s="35">
        <v>1.0</v>
      </c>
      <c r="E32" s="35">
        <v>9.0</v>
      </c>
      <c r="F32" s="35" t="s">
        <v>57</v>
      </c>
      <c r="G32" s="35" t="s">
        <v>81</v>
      </c>
      <c r="H32" s="35">
        <v>1.0</v>
      </c>
      <c r="I32" s="35" t="s">
        <v>44</v>
      </c>
      <c r="J32" s="36">
        <v>723.0</v>
      </c>
      <c r="K32" s="35">
        <v>1.0</v>
      </c>
      <c r="L32" s="35">
        <v>1.0</v>
      </c>
      <c r="M32" s="35">
        <v>0.0</v>
      </c>
      <c r="N32" s="35">
        <v>0.0</v>
      </c>
      <c r="O32" s="35">
        <v>0.0</v>
      </c>
    </row>
    <row r="33">
      <c r="B33" s="35">
        <v>13.0</v>
      </c>
      <c r="C33" s="35">
        <v>3.0</v>
      </c>
      <c r="D33" s="35">
        <v>4.0</v>
      </c>
      <c r="E33" s="35">
        <v>10.0</v>
      </c>
      <c r="F33" s="35" t="s">
        <v>57</v>
      </c>
      <c r="G33" s="35" t="s">
        <v>82</v>
      </c>
      <c r="H33" s="35">
        <v>4.0</v>
      </c>
      <c r="I33" s="35" t="s">
        <v>42</v>
      </c>
      <c r="J33" s="36">
        <v>813.0</v>
      </c>
      <c r="K33" s="35">
        <v>1.0</v>
      </c>
      <c r="L33" s="35">
        <v>3.0</v>
      </c>
      <c r="M33" s="35">
        <v>0.0</v>
      </c>
      <c r="N33" s="35">
        <v>0.0</v>
      </c>
      <c r="O33" s="35">
        <v>0.0</v>
      </c>
    </row>
    <row r="34">
      <c r="B34" s="35">
        <v>32.0</v>
      </c>
      <c r="C34" s="35">
        <v>3.0</v>
      </c>
      <c r="D34" s="35">
        <v>4.0</v>
      </c>
      <c r="E34" s="35">
        <v>1.0</v>
      </c>
      <c r="F34" s="35" t="s">
        <v>54</v>
      </c>
      <c r="G34" s="35" t="s">
        <v>83</v>
      </c>
      <c r="H34" s="35">
        <v>4.0</v>
      </c>
      <c r="I34" s="35" t="s">
        <v>45</v>
      </c>
      <c r="J34" s="36">
        <v>2115.0</v>
      </c>
      <c r="K34" s="35">
        <v>1.0</v>
      </c>
      <c r="L34" s="35">
        <v>3.0</v>
      </c>
      <c r="M34" s="35">
        <v>0.0</v>
      </c>
      <c r="N34" s="35">
        <v>0.0</v>
      </c>
      <c r="O34" s="35">
        <v>0.0</v>
      </c>
    </row>
    <row r="35">
      <c r="B35" s="35">
        <v>28.0</v>
      </c>
      <c r="C35" s="35">
        <v>3.0</v>
      </c>
      <c r="D35" s="35">
        <v>4.0</v>
      </c>
      <c r="E35" s="35">
        <v>2.0</v>
      </c>
      <c r="F35" s="35" t="s">
        <v>54</v>
      </c>
      <c r="G35" s="35" t="s">
        <v>83</v>
      </c>
      <c r="H35" s="35">
        <v>3.0</v>
      </c>
      <c r="I35" s="35" t="s">
        <v>45</v>
      </c>
      <c r="J35" s="36">
        <v>1071.0</v>
      </c>
      <c r="K35" s="35">
        <v>1.0</v>
      </c>
      <c r="L35" s="35">
        <v>3.0</v>
      </c>
      <c r="M35" s="35">
        <v>0.0</v>
      </c>
      <c r="N35" s="35">
        <v>0.0</v>
      </c>
      <c r="O35" s="35">
        <v>0.0</v>
      </c>
    </row>
    <row r="36">
      <c r="B36" s="35">
        <v>23.0</v>
      </c>
      <c r="C36" s="35">
        <v>3.0</v>
      </c>
      <c r="D36" s="35">
        <v>1.0</v>
      </c>
      <c r="E36" s="35">
        <v>3.0</v>
      </c>
      <c r="F36" s="35" t="s">
        <v>54</v>
      </c>
      <c r="G36" s="35" t="s">
        <v>83</v>
      </c>
      <c r="H36" s="35">
        <v>2.0</v>
      </c>
      <c r="I36" s="35" t="s">
        <v>44</v>
      </c>
      <c r="J36" s="36">
        <v>1182.0</v>
      </c>
      <c r="K36" s="35">
        <v>1.0</v>
      </c>
      <c r="L36" s="35">
        <v>3.0</v>
      </c>
      <c r="M36" s="35">
        <v>0.0</v>
      </c>
      <c r="N36" s="35">
        <v>0.0</v>
      </c>
      <c r="O36" s="35">
        <v>0.0</v>
      </c>
    </row>
    <row r="37">
      <c r="B37" s="35">
        <v>9.0</v>
      </c>
      <c r="C37" s="35">
        <v>1.0</v>
      </c>
      <c r="D37" s="35">
        <v>3.0</v>
      </c>
      <c r="E37" s="35">
        <v>4.0</v>
      </c>
      <c r="F37" s="35" t="s">
        <v>54</v>
      </c>
      <c r="G37" s="35" t="s">
        <v>82</v>
      </c>
      <c r="H37" s="35">
        <v>3.0</v>
      </c>
      <c r="I37" s="35" t="s">
        <v>42</v>
      </c>
      <c r="J37" s="36">
        <v>1236.0</v>
      </c>
      <c r="K37" s="35">
        <v>1.0</v>
      </c>
      <c r="L37" s="35">
        <v>1.0</v>
      </c>
      <c r="M37" s="35">
        <v>0.0</v>
      </c>
      <c r="N37" s="35">
        <v>0.0</v>
      </c>
      <c r="O37" s="35">
        <v>0.0</v>
      </c>
    </row>
    <row r="38">
      <c r="B38" s="35">
        <v>64.0</v>
      </c>
      <c r="C38" s="35">
        <v>2.0</v>
      </c>
      <c r="D38" s="35">
        <v>4.0</v>
      </c>
      <c r="E38" s="35">
        <v>5.0</v>
      </c>
      <c r="F38" s="35" t="s">
        <v>54</v>
      </c>
      <c r="G38" s="35" t="s">
        <v>81</v>
      </c>
      <c r="H38" s="35">
        <v>4.0</v>
      </c>
      <c r="I38" s="35" t="s">
        <v>45</v>
      </c>
      <c r="J38" s="36">
        <v>1481.0</v>
      </c>
      <c r="K38" s="35">
        <v>1.0</v>
      </c>
      <c r="L38" s="35">
        <v>2.0</v>
      </c>
      <c r="M38" s="35">
        <v>0.0</v>
      </c>
      <c r="N38" s="35">
        <v>0.0</v>
      </c>
      <c r="O38" s="35">
        <v>0.0</v>
      </c>
    </row>
    <row r="39">
      <c r="B39" s="35">
        <v>36.0</v>
      </c>
      <c r="C39" s="35">
        <v>4.0</v>
      </c>
      <c r="D39" s="35">
        <v>4.0</v>
      </c>
      <c r="E39" s="35">
        <v>6.0</v>
      </c>
      <c r="F39" s="35" t="s">
        <v>54</v>
      </c>
      <c r="G39" s="35" t="s">
        <v>80</v>
      </c>
      <c r="H39" s="35">
        <v>1.0</v>
      </c>
      <c r="I39" s="35" t="s">
        <v>45</v>
      </c>
      <c r="J39" s="36">
        <v>1194.0</v>
      </c>
      <c r="K39" s="35">
        <v>1.0</v>
      </c>
      <c r="L39" s="35">
        <v>4.0</v>
      </c>
      <c r="M39" s="35">
        <v>0.0</v>
      </c>
      <c r="N39" s="35">
        <v>0.0</v>
      </c>
      <c r="O39" s="35">
        <v>0.0</v>
      </c>
    </row>
    <row r="40">
      <c r="B40" s="35">
        <v>63.0</v>
      </c>
      <c r="C40" s="35">
        <v>2.0</v>
      </c>
      <c r="D40" s="35">
        <v>1.0</v>
      </c>
      <c r="E40" s="35">
        <v>7.0</v>
      </c>
      <c r="F40" s="35" t="s">
        <v>54</v>
      </c>
      <c r="G40" s="35" t="s">
        <v>81</v>
      </c>
      <c r="H40" s="35">
        <v>4.0</v>
      </c>
      <c r="I40" s="35" t="s">
        <v>44</v>
      </c>
      <c r="J40" s="36">
        <v>916.0</v>
      </c>
      <c r="K40" s="35">
        <v>1.0</v>
      </c>
      <c r="L40" s="35">
        <v>2.0</v>
      </c>
      <c r="M40" s="35">
        <v>0.0</v>
      </c>
      <c r="N40" s="35">
        <v>0.0</v>
      </c>
      <c r="O40" s="35">
        <v>0.0</v>
      </c>
    </row>
    <row r="41">
      <c r="B41" s="35">
        <v>59.0</v>
      </c>
      <c r="C41" s="35">
        <v>2.0</v>
      </c>
      <c r="D41" s="35">
        <v>1.0</v>
      </c>
      <c r="E41" s="35">
        <v>8.0</v>
      </c>
      <c r="F41" s="35" t="s">
        <v>54</v>
      </c>
      <c r="G41" s="35" t="s">
        <v>81</v>
      </c>
      <c r="H41" s="35">
        <v>3.0</v>
      </c>
      <c r="I41" s="35" t="s">
        <v>44</v>
      </c>
      <c r="J41" s="36">
        <v>874.0</v>
      </c>
      <c r="K41" s="35">
        <v>1.0</v>
      </c>
      <c r="L41" s="35">
        <v>2.0</v>
      </c>
      <c r="M41" s="35">
        <v>0.0</v>
      </c>
      <c r="N41" s="35">
        <v>0.0</v>
      </c>
      <c r="O41" s="35">
        <v>0.0</v>
      </c>
    </row>
    <row r="42">
      <c r="B42" s="35">
        <v>20.0</v>
      </c>
      <c r="C42" s="35">
        <v>3.0</v>
      </c>
      <c r="D42" s="35">
        <v>4.0</v>
      </c>
      <c r="E42" s="35">
        <v>9.0</v>
      </c>
      <c r="F42" s="35" t="s">
        <v>54</v>
      </c>
      <c r="G42" s="35" t="s">
        <v>83</v>
      </c>
      <c r="H42" s="35">
        <v>1.0</v>
      </c>
      <c r="I42" s="35" t="s">
        <v>45</v>
      </c>
      <c r="J42" s="36">
        <v>903.0</v>
      </c>
      <c r="K42" s="35">
        <v>1.0</v>
      </c>
      <c r="L42" s="35">
        <v>3.0</v>
      </c>
      <c r="M42" s="35">
        <v>0.0</v>
      </c>
      <c r="N42" s="35">
        <v>0.0</v>
      </c>
      <c r="O42" s="35">
        <v>0.0</v>
      </c>
    </row>
    <row r="43">
      <c r="B43" s="35">
        <v>2.0</v>
      </c>
      <c r="C43" s="35">
        <v>1.0</v>
      </c>
      <c r="D43" s="35">
        <v>2.0</v>
      </c>
      <c r="E43" s="35">
        <v>10.0</v>
      </c>
      <c r="F43" s="35" t="s">
        <v>54</v>
      </c>
      <c r="G43" s="35" t="s">
        <v>82</v>
      </c>
      <c r="H43" s="35">
        <v>1.0</v>
      </c>
      <c r="I43" s="35" t="s">
        <v>43</v>
      </c>
      <c r="J43" s="36">
        <v>893.0</v>
      </c>
      <c r="K43" s="35">
        <v>1.0</v>
      </c>
      <c r="L43" s="35">
        <v>1.0</v>
      </c>
      <c r="M43" s="35">
        <v>0.0</v>
      </c>
      <c r="N43" s="35">
        <v>0.0</v>
      </c>
      <c r="O43" s="35">
        <v>0.0</v>
      </c>
    </row>
    <row r="44">
      <c r="B44" s="35">
        <v>24.0</v>
      </c>
      <c r="C44" s="35">
        <v>2.0</v>
      </c>
      <c r="D44" s="35">
        <v>3.0</v>
      </c>
      <c r="E44" s="35">
        <v>1.0</v>
      </c>
      <c r="F44" s="35" t="s">
        <v>12</v>
      </c>
      <c r="G44" s="35" t="s">
        <v>83</v>
      </c>
      <c r="H44" s="35">
        <v>2.0</v>
      </c>
      <c r="I44" s="35" t="s">
        <v>45</v>
      </c>
      <c r="J44" s="36">
        <v>793.0</v>
      </c>
      <c r="K44" s="35">
        <v>1.0</v>
      </c>
      <c r="L44" s="35">
        <v>2.0</v>
      </c>
      <c r="M44" s="35">
        <v>0.0</v>
      </c>
      <c r="N44" s="35">
        <v>0.0</v>
      </c>
      <c r="O44" s="35">
        <v>0.0</v>
      </c>
    </row>
    <row r="45">
      <c r="B45" s="35">
        <v>5.0</v>
      </c>
      <c r="C45" s="35">
        <v>2.0</v>
      </c>
      <c r="D45" s="35">
        <v>1.0</v>
      </c>
      <c r="E45" s="35">
        <v>2.0</v>
      </c>
      <c r="F45" s="35" t="s">
        <v>12</v>
      </c>
      <c r="G45" s="35" t="s">
        <v>82</v>
      </c>
      <c r="H45" s="35">
        <v>2.0</v>
      </c>
      <c r="I45" s="35" t="s">
        <v>42</v>
      </c>
      <c r="J45" s="36">
        <v>982.0</v>
      </c>
      <c r="K45" s="35">
        <v>1.0</v>
      </c>
      <c r="L45" s="35">
        <v>2.0</v>
      </c>
      <c r="M45" s="35">
        <v>0.0</v>
      </c>
      <c r="N45" s="35">
        <v>0.0</v>
      </c>
      <c r="O45" s="35">
        <v>0.0</v>
      </c>
    </row>
    <row r="46">
      <c r="B46" s="35">
        <v>42.0</v>
      </c>
      <c r="C46" s="35">
        <v>3.0</v>
      </c>
      <c r="D46" s="35">
        <v>4.0</v>
      </c>
      <c r="E46" s="35">
        <v>3.0</v>
      </c>
      <c r="F46" s="35" t="s">
        <v>12</v>
      </c>
      <c r="G46" s="35" t="s">
        <v>80</v>
      </c>
      <c r="H46" s="35">
        <v>3.0</v>
      </c>
      <c r="I46" s="35" t="s">
        <v>43</v>
      </c>
      <c r="J46" s="36">
        <v>914.0</v>
      </c>
      <c r="K46" s="35">
        <v>1.0</v>
      </c>
      <c r="L46" s="35">
        <v>3.0</v>
      </c>
      <c r="M46" s="35">
        <v>0.0</v>
      </c>
      <c r="N46" s="35">
        <v>0.0</v>
      </c>
      <c r="O46" s="35">
        <v>0.0</v>
      </c>
    </row>
    <row r="47">
      <c r="B47" s="35">
        <v>10.0</v>
      </c>
      <c r="C47" s="35">
        <v>3.0</v>
      </c>
      <c r="D47" s="35">
        <v>1.0</v>
      </c>
      <c r="E47" s="35">
        <v>4.0</v>
      </c>
      <c r="F47" s="35" t="s">
        <v>12</v>
      </c>
      <c r="G47" s="35" t="s">
        <v>82</v>
      </c>
      <c r="H47" s="35">
        <v>3.0</v>
      </c>
      <c r="I47" s="35" t="s">
        <v>43</v>
      </c>
      <c r="J47" s="36">
        <v>968.0</v>
      </c>
      <c r="K47" s="35">
        <v>1.0</v>
      </c>
      <c r="L47" s="35">
        <v>3.0</v>
      </c>
      <c r="M47" s="35">
        <v>0.0</v>
      </c>
      <c r="N47" s="35">
        <v>0.0</v>
      </c>
      <c r="O47" s="35">
        <v>0.0</v>
      </c>
    </row>
    <row r="48">
      <c r="B48" s="35">
        <v>29.0</v>
      </c>
      <c r="C48" s="35">
        <v>4.0</v>
      </c>
      <c r="D48" s="35">
        <v>3.0</v>
      </c>
      <c r="E48" s="35">
        <v>5.0</v>
      </c>
      <c r="F48" s="35" t="s">
        <v>12</v>
      </c>
      <c r="G48" s="35" t="s">
        <v>83</v>
      </c>
      <c r="H48" s="35">
        <v>4.0</v>
      </c>
      <c r="I48" s="35" t="s">
        <v>42</v>
      </c>
      <c r="J48" s="36">
        <v>971.0</v>
      </c>
      <c r="K48" s="35">
        <v>1.0</v>
      </c>
      <c r="L48" s="35">
        <v>4.0</v>
      </c>
      <c r="M48" s="35">
        <v>0.0</v>
      </c>
      <c r="N48" s="35">
        <v>0.0</v>
      </c>
      <c r="O48" s="35">
        <v>0.0</v>
      </c>
    </row>
    <row r="49">
      <c r="B49" s="35">
        <v>47.0</v>
      </c>
      <c r="C49" s="35">
        <v>4.0</v>
      </c>
      <c r="D49" s="35">
        <v>4.0</v>
      </c>
      <c r="E49" s="35">
        <v>6.0</v>
      </c>
      <c r="F49" s="35" t="s">
        <v>12</v>
      </c>
      <c r="G49" s="35" t="s">
        <v>80</v>
      </c>
      <c r="H49" s="35">
        <v>4.0</v>
      </c>
      <c r="I49" s="35" t="s">
        <v>44</v>
      </c>
      <c r="J49" s="36">
        <v>940.0</v>
      </c>
      <c r="K49" s="35">
        <v>1.0</v>
      </c>
      <c r="L49" s="35">
        <v>4.0</v>
      </c>
      <c r="M49" s="35">
        <v>0.0</v>
      </c>
      <c r="N49" s="35">
        <v>0.0</v>
      </c>
      <c r="O49" s="35">
        <v>0.0</v>
      </c>
    </row>
    <row r="50">
      <c r="B50" s="35">
        <v>31.0</v>
      </c>
      <c r="C50" s="35">
        <v>4.0</v>
      </c>
      <c r="D50" s="35">
        <v>3.0</v>
      </c>
      <c r="E50" s="35">
        <v>7.0</v>
      </c>
      <c r="F50" s="35" t="s">
        <v>12</v>
      </c>
      <c r="G50" s="35" t="s">
        <v>83</v>
      </c>
      <c r="H50" s="35">
        <v>4.0</v>
      </c>
      <c r="I50" s="35" t="s">
        <v>44</v>
      </c>
      <c r="J50" s="36">
        <v>885.0</v>
      </c>
      <c r="K50" s="35">
        <v>1.0</v>
      </c>
      <c r="L50" s="35">
        <v>4.0</v>
      </c>
      <c r="M50" s="35">
        <v>0.0</v>
      </c>
      <c r="N50" s="35">
        <v>0.0</v>
      </c>
      <c r="O50" s="35">
        <v>0.0</v>
      </c>
    </row>
    <row r="51">
      <c r="B51" s="35">
        <v>38.0</v>
      </c>
      <c r="C51" s="35">
        <v>2.0</v>
      </c>
      <c r="D51" s="35">
        <v>4.0</v>
      </c>
      <c r="E51" s="35">
        <v>8.0</v>
      </c>
      <c r="F51" s="35" t="s">
        <v>12</v>
      </c>
      <c r="G51" s="35" t="s">
        <v>80</v>
      </c>
      <c r="H51" s="35">
        <v>2.0</v>
      </c>
      <c r="I51" s="35" t="s">
        <v>43</v>
      </c>
      <c r="J51" s="36">
        <v>1206.0</v>
      </c>
      <c r="K51" s="35">
        <v>1.0</v>
      </c>
      <c r="L51" s="35">
        <v>2.0</v>
      </c>
      <c r="M51" s="35">
        <v>0.0</v>
      </c>
      <c r="N51" s="35">
        <v>0.0</v>
      </c>
      <c r="O51" s="35">
        <v>0.0</v>
      </c>
    </row>
    <row r="52">
      <c r="B52" s="35">
        <v>21.0</v>
      </c>
      <c r="C52" s="35">
        <v>2.0</v>
      </c>
      <c r="D52" s="35">
        <v>3.0</v>
      </c>
      <c r="E52" s="35">
        <v>9.0</v>
      </c>
      <c r="F52" s="35" t="s">
        <v>12</v>
      </c>
      <c r="G52" s="35" t="s">
        <v>83</v>
      </c>
      <c r="H52" s="35">
        <v>2.0</v>
      </c>
      <c r="I52" s="35" t="s">
        <v>42</v>
      </c>
      <c r="J52" s="36">
        <v>784.0</v>
      </c>
      <c r="K52" s="35">
        <v>1.0</v>
      </c>
      <c r="L52" s="35">
        <v>2.0</v>
      </c>
      <c r="M52" s="35">
        <v>0.0</v>
      </c>
      <c r="N52" s="35">
        <v>0.0</v>
      </c>
      <c r="O52" s="35">
        <v>0.0</v>
      </c>
    </row>
    <row r="53">
      <c r="B53" s="35">
        <v>6.0</v>
      </c>
      <c r="C53" s="35">
        <v>2.0</v>
      </c>
      <c r="D53" s="35">
        <v>1.0</v>
      </c>
      <c r="E53" s="35">
        <v>10.0</v>
      </c>
      <c r="F53" s="35" t="s">
        <v>12</v>
      </c>
      <c r="G53" s="35" t="s">
        <v>82</v>
      </c>
      <c r="H53" s="35">
        <v>2.0</v>
      </c>
      <c r="I53" s="35" t="s">
        <v>43</v>
      </c>
      <c r="J53" s="36">
        <v>769.0</v>
      </c>
      <c r="K53" s="35">
        <v>1.0</v>
      </c>
      <c r="L53" s="35">
        <v>2.0</v>
      </c>
      <c r="M53" s="35">
        <v>0.0</v>
      </c>
      <c r="N53" s="35">
        <v>0.0</v>
      </c>
      <c r="O53" s="35">
        <v>0.0</v>
      </c>
    </row>
    <row r="54">
      <c r="B54" s="35">
        <v>12.0</v>
      </c>
      <c r="C54" s="35">
        <v>4.0</v>
      </c>
      <c r="D54" s="35">
        <v>3.0</v>
      </c>
      <c r="E54" s="35">
        <v>1.0</v>
      </c>
      <c r="F54" s="35" t="s">
        <v>57</v>
      </c>
      <c r="G54" s="35" t="s">
        <v>82</v>
      </c>
      <c r="H54" s="35">
        <v>3.0</v>
      </c>
      <c r="I54" s="35" t="s">
        <v>45</v>
      </c>
      <c r="J54" s="36">
        <v>3083.0</v>
      </c>
      <c r="K54" s="35">
        <v>1.0</v>
      </c>
      <c r="L54" s="35">
        <v>4.0</v>
      </c>
      <c r="M54" s="35">
        <v>0.0</v>
      </c>
      <c r="N54" s="35">
        <v>0.0</v>
      </c>
      <c r="O54" s="35">
        <v>0.0</v>
      </c>
    </row>
    <row r="55">
      <c r="B55" s="35">
        <v>61.0</v>
      </c>
      <c r="C55" s="35">
        <v>3.0</v>
      </c>
      <c r="D55" s="35">
        <v>4.0</v>
      </c>
      <c r="E55" s="35">
        <v>2.0</v>
      </c>
      <c r="F55" s="35" t="s">
        <v>57</v>
      </c>
      <c r="G55" s="35" t="s">
        <v>81</v>
      </c>
      <c r="H55" s="35">
        <v>4.0</v>
      </c>
      <c r="I55" s="35" t="s">
        <v>42</v>
      </c>
      <c r="J55" s="36">
        <v>799.0</v>
      </c>
      <c r="K55" s="35">
        <v>1.0</v>
      </c>
      <c r="L55" s="35">
        <v>3.0</v>
      </c>
      <c r="M55" s="35">
        <v>0.0</v>
      </c>
      <c r="N55" s="35">
        <v>0.0</v>
      </c>
      <c r="O55" s="35">
        <v>0.0</v>
      </c>
    </row>
    <row r="56">
      <c r="B56" s="35">
        <v>55.0</v>
      </c>
      <c r="C56" s="35">
        <v>1.0</v>
      </c>
      <c r="D56" s="35">
        <v>2.0</v>
      </c>
      <c r="E56" s="35">
        <v>3.0</v>
      </c>
      <c r="F56" s="35" t="s">
        <v>57</v>
      </c>
      <c r="G56" s="35" t="s">
        <v>81</v>
      </c>
      <c r="H56" s="35">
        <v>2.0</v>
      </c>
      <c r="I56" s="35" t="s">
        <v>44</v>
      </c>
      <c r="J56" s="36">
        <v>1344.0</v>
      </c>
      <c r="K56" s="35">
        <v>1.0</v>
      </c>
      <c r="L56" s="35">
        <v>1.0</v>
      </c>
      <c r="M56" s="35">
        <v>0.0</v>
      </c>
      <c r="N56" s="35">
        <v>0.0</v>
      </c>
      <c r="O56" s="35">
        <v>0.0</v>
      </c>
    </row>
    <row r="57">
      <c r="B57" s="35">
        <v>41.0</v>
      </c>
      <c r="C57" s="35">
        <v>3.0</v>
      </c>
      <c r="D57" s="35">
        <v>3.0</v>
      </c>
      <c r="E57" s="35">
        <v>4.0</v>
      </c>
      <c r="F57" s="35" t="s">
        <v>57</v>
      </c>
      <c r="G57" s="35" t="s">
        <v>80</v>
      </c>
      <c r="H57" s="35">
        <v>3.0</v>
      </c>
      <c r="I57" s="35" t="s">
        <v>42</v>
      </c>
      <c r="J57" s="36">
        <v>861.0</v>
      </c>
      <c r="K57" s="35">
        <v>1.0</v>
      </c>
      <c r="L57" s="35">
        <v>3.0</v>
      </c>
      <c r="M57" s="35">
        <v>0.0</v>
      </c>
      <c r="N57" s="35">
        <v>0.0</v>
      </c>
      <c r="O57" s="35">
        <v>0.0</v>
      </c>
    </row>
    <row r="58">
      <c r="B58" s="35">
        <v>44.0</v>
      </c>
      <c r="C58" s="35">
        <v>4.0</v>
      </c>
      <c r="D58" s="35">
        <v>3.0</v>
      </c>
      <c r="E58" s="35">
        <v>5.0</v>
      </c>
      <c r="F58" s="35" t="s">
        <v>57</v>
      </c>
      <c r="G58" s="35" t="s">
        <v>80</v>
      </c>
      <c r="H58" s="35">
        <v>3.0</v>
      </c>
      <c r="I58" s="35" t="s">
        <v>45</v>
      </c>
      <c r="J58" s="36">
        <v>1195.0</v>
      </c>
      <c r="K58" s="35">
        <v>1.0</v>
      </c>
      <c r="L58" s="35">
        <v>4.0</v>
      </c>
      <c r="M58" s="35">
        <v>0.0</v>
      </c>
      <c r="N58" s="35">
        <v>0.0</v>
      </c>
      <c r="O58" s="35">
        <v>0.0</v>
      </c>
    </row>
    <row r="59">
      <c r="B59" s="35">
        <v>4.0</v>
      </c>
      <c r="C59" s="35">
        <v>4.0</v>
      </c>
      <c r="D59" s="35">
        <v>1.0</v>
      </c>
      <c r="E59" s="35">
        <v>6.0</v>
      </c>
      <c r="F59" s="35" t="s">
        <v>57</v>
      </c>
      <c r="G59" s="35" t="s">
        <v>82</v>
      </c>
      <c r="H59" s="35">
        <v>1.0</v>
      </c>
      <c r="I59" s="35" t="s">
        <v>45</v>
      </c>
      <c r="J59" s="36">
        <v>1251.0</v>
      </c>
      <c r="K59" s="35">
        <v>1.0</v>
      </c>
      <c r="L59" s="35">
        <v>4.0</v>
      </c>
      <c r="M59" s="35">
        <v>0.0</v>
      </c>
      <c r="N59" s="35">
        <v>0.0</v>
      </c>
      <c r="O59" s="35">
        <v>0.0</v>
      </c>
    </row>
    <row r="60">
      <c r="B60" s="35">
        <v>60.0</v>
      </c>
      <c r="C60" s="35">
        <v>4.0</v>
      </c>
      <c r="D60" s="35">
        <v>3.0</v>
      </c>
      <c r="E60" s="35">
        <v>7.0</v>
      </c>
      <c r="F60" s="35" t="s">
        <v>57</v>
      </c>
      <c r="G60" s="35" t="s">
        <v>81</v>
      </c>
      <c r="H60" s="35">
        <v>3.0</v>
      </c>
      <c r="I60" s="35" t="s">
        <v>45</v>
      </c>
      <c r="J60" s="36">
        <v>1092.0</v>
      </c>
      <c r="K60" s="35">
        <v>1.0</v>
      </c>
      <c r="L60" s="35">
        <v>4.0</v>
      </c>
      <c r="M60" s="35">
        <v>0.0</v>
      </c>
      <c r="N60" s="35">
        <v>0.0</v>
      </c>
      <c r="O60" s="35">
        <v>0.0</v>
      </c>
    </row>
    <row r="61">
      <c r="B61" s="35">
        <v>43.0</v>
      </c>
      <c r="C61" s="35">
        <v>1.0</v>
      </c>
      <c r="D61" s="35">
        <v>3.0</v>
      </c>
      <c r="E61" s="35">
        <v>8.0</v>
      </c>
      <c r="F61" s="35" t="s">
        <v>57</v>
      </c>
      <c r="G61" s="35" t="s">
        <v>80</v>
      </c>
      <c r="H61" s="35">
        <v>3.0</v>
      </c>
      <c r="I61" s="35" t="s">
        <v>44</v>
      </c>
      <c r="J61" s="36">
        <v>1136.0</v>
      </c>
      <c r="K61" s="35">
        <v>1.0</v>
      </c>
      <c r="L61" s="35">
        <v>1.0</v>
      </c>
      <c r="M61" s="35">
        <v>0.0</v>
      </c>
      <c r="N61" s="35">
        <v>0.0</v>
      </c>
      <c r="O61" s="35">
        <v>0.0</v>
      </c>
    </row>
    <row r="62">
      <c r="B62" s="35">
        <v>8.0</v>
      </c>
      <c r="C62" s="35">
        <v>4.0</v>
      </c>
      <c r="D62" s="35">
        <v>2.0</v>
      </c>
      <c r="E62" s="35">
        <v>9.0</v>
      </c>
      <c r="F62" s="35" t="s">
        <v>57</v>
      </c>
      <c r="G62" s="35" t="s">
        <v>82</v>
      </c>
      <c r="H62" s="35">
        <v>2.0</v>
      </c>
      <c r="I62" s="35" t="s">
        <v>45</v>
      </c>
      <c r="J62" s="36">
        <v>1092.0</v>
      </c>
      <c r="K62" s="35">
        <v>1.0</v>
      </c>
      <c r="L62" s="35">
        <v>4.0</v>
      </c>
      <c r="M62" s="35">
        <v>0.0</v>
      </c>
      <c r="N62" s="35">
        <v>0.0</v>
      </c>
      <c r="O62" s="35">
        <v>0.0</v>
      </c>
    </row>
    <row r="63">
      <c r="B63" s="39">
        <v>18.0</v>
      </c>
      <c r="C63" s="39">
        <v>2.0</v>
      </c>
      <c r="D63" s="39">
        <v>1.0</v>
      </c>
      <c r="E63" s="39">
        <v>10.0</v>
      </c>
      <c r="F63" s="39" t="s">
        <v>57</v>
      </c>
      <c r="G63" s="39" t="s">
        <v>83</v>
      </c>
      <c r="H63" s="39">
        <v>1.0</v>
      </c>
      <c r="I63" s="39" t="s">
        <v>43</v>
      </c>
      <c r="J63" s="40">
        <v>1043.0</v>
      </c>
      <c r="K63" s="39">
        <v>1.0</v>
      </c>
      <c r="L63" s="39">
        <v>2.0</v>
      </c>
      <c r="M63" s="39">
        <v>0.0</v>
      </c>
      <c r="N63" s="39">
        <v>0.0</v>
      </c>
      <c r="O63" s="39">
        <v>0.0</v>
      </c>
    </row>
    <row r="65">
      <c r="C65" s="22" t="s">
        <v>28</v>
      </c>
      <c r="D65" s="22" t="s">
        <v>25</v>
      </c>
      <c r="E65" s="22" t="s">
        <v>16</v>
      </c>
      <c r="F65" s="22" t="s">
        <v>17</v>
      </c>
      <c r="G65" s="22" t="s">
        <v>18</v>
      </c>
      <c r="H65" s="68" t="s">
        <v>29</v>
      </c>
      <c r="I65" s="23" t="s">
        <v>13</v>
      </c>
      <c r="J65" s="22" t="s">
        <v>19</v>
      </c>
    </row>
    <row r="66">
      <c r="B66" s="24" t="s">
        <v>84</v>
      </c>
      <c r="C66" s="25">
        <v>60.0</v>
      </c>
      <c r="D66" s="27">
        <f>average(J4:J63)</f>
        <v>1136.666667</v>
      </c>
      <c r="E66" s="60">
        <f>MEDIAN(J4:J63)</f>
        <v>1038.5</v>
      </c>
      <c r="F66" s="60">
        <f>min(J4:J63)</f>
        <v>723</v>
      </c>
      <c r="G66" s="60">
        <f>MAX(J4:J63)</f>
        <v>3083</v>
      </c>
      <c r="H66" s="69">
        <f>(C66-I66)/C66*100</f>
        <v>0</v>
      </c>
      <c r="I66" s="41">
        <f>countif(K4:K63, "1")</f>
        <v>60</v>
      </c>
      <c r="J66" s="27">
        <f>stdev(J4:J63)</f>
        <v>432.7254841</v>
      </c>
    </row>
    <row r="67">
      <c r="H67" s="70"/>
    </row>
    <row r="68">
      <c r="H68" s="70"/>
    </row>
    <row r="69">
      <c r="C69" s="11" t="s">
        <v>28</v>
      </c>
      <c r="D69" s="11" t="s">
        <v>25</v>
      </c>
      <c r="E69" s="11" t="s">
        <v>16</v>
      </c>
      <c r="F69" s="11" t="s">
        <v>17</v>
      </c>
      <c r="G69" s="11" t="s">
        <v>18</v>
      </c>
      <c r="H69" s="71" t="s">
        <v>29</v>
      </c>
    </row>
    <row r="70">
      <c r="B70" s="11" t="s">
        <v>84</v>
      </c>
      <c r="C70" s="11">
        <v>60.0</v>
      </c>
      <c r="D70" s="11">
        <v>1684.433</v>
      </c>
      <c r="E70" s="11">
        <v>1365.0</v>
      </c>
      <c r="F70" s="11">
        <v>363.0</v>
      </c>
      <c r="G70" s="11">
        <v>8611.0</v>
      </c>
      <c r="H70" s="71">
        <v>8.3333</v>
      </c>
    </row>
    <row r="74">
      <c r="B74" s="63" t="s">
        <v>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>
      <c r="B75" s="64" t="s">
        <v>66</v>
      </c>
      <c r="C75" s="65" t="s">
        <v>67</v>
      </c>
      <c r="D75" s="65" t="s">
        <v>68</v>
      </c>
      <c r="E75" s="65" t="s">
        <v>69</v>
      </c>
      <c r="F75" s="65" t="s">
        <v>70</v>
      </c>
      <c r="G75" s="65" t="s">
        <v>71</v>
      </c>
      <c r="H75" s="65" t="s">
        <v>72</v>
      </c>
      <c r="I75" s="65" t="s">
        <v>73</v>
      </c>
      <c r="J75" s="66" t="s">
        <v>74</v>
      </c>
      <c r="K75" s="66" t="s">
        <v>75</v>
      </c>
      <c r="L75" s="65" t="s">
        <v>76</v>
      </c>
      <c r="M75" s="65" t="s">
        <v>77</v>
      </c>
      <c r="N75" s="65" t="s">
        <v>78</v>
      </c>
      <c r="O75" s="67" t="s">
        <v>79</v>
      </c>
    </row>
    <row r="76">
      <c r="B76" s="31">
        <v>40.0</v>
      </c>
      <c r="C76" s="31">
        <v>4.0</v>
      </c>
      <c r="D76" s="31">
        <v>0.0</v>
      </c>
      <c r="E76" s="31">
        <v>1.0</v>
      </c>
      <c r="F76" s="31" t="s">
        <v>54</v>
      </c>
      <c r="G76" s="31" t="s">
        <v>80</v>
      </c>
      <c r="H76" s="31">
        <v>2.0</v>
      </c>
      <c r="I76" s="31" t="s">
        <v>45</v>
      </c>
      <c r="J76" s="32">
        <v>1313.0</v>
      </c>
      <c r="K76" s="31">
        <v>1.0</v>
      </c>
      <c r="L76" s="31">
        <v>4.0</v>
      </c>
      <c r="M76" s="31">
        <v>0.0</v>
      </c>
      <c r="N76" s="31">
        <v>0.0</v>
      </c>
      <c r="O76" s="31">
        <v>0.0</v>
      </c>
    </row>
    <row r="77">
      <c r="B77" s="35">
        <v>35.0</v>
      </c>
      <c r="C77" s="35">
        <v>4.0</v>
      </c>
      <c r="D77" s="35">
        <v>0.0</v>
      </c>
      <c r="E77" s="35">
        <v>2.0</v>
      </c>
      <c r="F77" s="35" t="s">
        <v>54</v>
      </c>
      <c r="G77" s="35" t="s">
        <v>80</v>
      </c>
      <c r="H77" s="35">
        <v>1.0</v>
      </c>
      <c r="I77" s="35" t="s">
        <v>44</v>
      </c>
      <c r="J77" s="36">
        <v>1440.0</v>
      </c>
      <c r="K77" s="35">
        <v>1.0</v>
      </c>
      <c r="L77" s="35">
        <v>4.0</v>
      </c>
      <c r="M77" s="35">
        <v>0.0</v>
      </c>
      <c r="N77" s="35">
        <v>0.0</v>
      </c>
      <c r="O77" s="35">
        <v>0.0</v>
      </c>
    </row>
    <row r="78">
      <c r="B78" s="35">
        <v>52.0</v>
      </c>
      <c r="C78" s="35">
        <v>2.0</v>
      </c>
      <c r="D78" s="35">
        <v>0.0</v>
      </c>
      <c r="E78" s="35">
        <v>3.0</v>
      </c>
      <c r="F78" s="35" t="s">
        <v>54</v>
      </c>
      <c r="G78" s="35" t="s">
        <v>81</v>
      </c>
      <c r="H78" s="35">
        <v>1.0</v>
      </c>
      <c r="I78" s="35" t="s">
        <v>45</v>
      </c>
      <c r="J78" s="36">
        <v>1993.0</v>
      </c>
      <c r="K78" s="35">
        <v>1.0</v>
      </c>
      <c r="L78" s="35">
        <v>2.0</v>
      </c>
      <c r="M78" s="35">
        <v>0.0</v>
      </c>
      <c r="N78" s="35">
        <v>0.0</v>
      </c>
      <c r="O78" s="35">
        <v>0.0</v>
      </c>
    </row>
    <row r="79">
      <c r="B79" s="35">
        <v>34.0</v>
      </c>
      <c r="C79" s="35">
        <v>4.0</v>
      </c>
      <c r="D79" s="35">
        <v>0.0</v>
      </c>
      <c r="E79" s="35">
        <v>4.0</v>
      </c>
      <c r="F79" s="35" t="s">
        <v>54</v>
      </c>
      <c r="G79" s="35" t="s">
        <v>80</v>
      </c>
      <c r="H79" s="35">
        <v>1.0</v>
      </c>
      <c r="I79" s="35" t="s">
        <v>43</v>
      </c>
      <c r="J79" s="36">
        <v>1508.0</v>
      </c>
      <c r="K79" s="35">
        <v>1.0</v>
      </c>
      <c r="L79" s="35">
        <v>4.0</v>
      </c>
      <c r="M79" s="35">
        <v>0.0</v>
      </c>
      <c r="N79" s="35">
        <v>0.0</v>
      </c>
      <c r="O79" s="35">
        <v>0.0</v>
      </c>
    </row>
    <row r="80">
      <c r="B80" s="35">
        <v>33.0</v>
      </c>
      <c r="C80" s="35">
        <v>4.0</v>
      </c>
      <c r="D80" s="35">
        <v>0.0</v>
      </c>
      <c r="E80" s="35">
        <v>5.0</v>
      </c>
      <c r="F80" s="35" t="s">
        <v>54</v>
      </c>
      <c r="G80" s="35" t="s">
        <v>80</v>
      </c>
      <c r="H80" s="35">
        <v>1.0</v>
      </c>
      <c r="I80" s="35" t="s">
        <v>42</v>
      </c>
      <c r="J80" s="36">
        <v>706.0</v>
      </c>
      <c r="K80" s="35">
        <v>1.0</v>
      </c>
      <c r="L80" s="35">
        <v>4.0</v>
      </c>
      <c r="M80" s="35">
        <v>0.0</v>
      </c>
      <c r="N80" s="35">
        <v>0.0</v>
      </c>
      <c r="O80" s="35">
        <v>0.0</v>
      </c>
    </row>
    <row r="81">
      <c r="B81" s="35">
        <v>1.0</v>
      </c>
      <c r="C81" s="35">
        <v>1.0</v>
      </c>
      <c r="D81" s="35">
        <v>0.0</v>
      </c>
      <c r="E81" s="35">
        <v>6.0</v>
      </c>
      <c r="F81" s="35" t="s">
        <v>54</v>
      </c>
      <c r="G81" s="35" t="s">
        <v>82</v>
      </c>
      <c r="H81" s="35">
        <v>1.0</v>
      </c>
      <c r="I81" s="35" t="s">
        <v>42</v>
      </c>
      <c r="J81" s="36">
        <v>1296.0</v>
      </c>
      <c r="K81" s="35">
        <v>1.0</v>
      </c>
      <c r="L81" s="35">
        <v>1.0</v>
      </c>
      <c r="M81" s="35">
        <v>0.0</v>
      </c>
      <c r="N81" s="35">
        <v>0.0</v>
      </c>
      <c r="O81" s="35">
        <v>0.0</v>
      </c>
    </row>
    <row r="82">
      <c r="B82" s="35">
        <v>39.0</v>
      </c>
      <c r="C82" s="35">
        <v>4.0</v>
      </c>
      <c r="D82" s="35">
        <v>0.0</v>
      </c>
      <c r="E82" s="35">
        <v>7.0</v>
      </c>
      <c r="F82" s="35" t="s">
        <v>54</v>
      </c>
      <c r="G82" s="35" t="s">
        <v>80</v>
      </c>
      <c r="H82" s="35">
        <v>2.0</v>
      </c>
      <c r="I82" s="35" t="s">
        <v>44</v>
      </c>
      <c r="J82" s="36">
        <v>2010.0</v>
      </c>
      <c r="K82" s="35">
        <v>1.0</v>
      </c>
      <c r="L82" s="35">
        <v>4.0</v>
      </c>
      <c r="M82" s="35">
        <v>0.0</v>
      </c>
      <c r="N82" s="35">
        <v>0.0</v>
      </c>
      <c r="O82" s="35">
        <v>0.0</v>
      </c>
    </row>
    <row r="83">
      <c r="B83" s="35">
        <v>7.0</v>
      </c>
      <c r="C83" s="35">
        <v>1.0</v>
      </c>
      <c r="D83" s="35">
        <v>0.0</v>
      </c>
      <c r="E83" s="35">
        <v>8.0</v>
      </c>
      <c r="F83" s="35" t="s">
        <v>54</v>
      </c>
      <c r="G83" s="35" t="s">
        <v>82</v>
      </c>
      <c r="H83" s="35">
        <v>2.0</v>
      </c>
      <c r="I83" s="35" t="s">
        <v>44</v>
      </c>
      <c r="J83" s="36">
        <v>4531.0</v>
      </c>
      <c r="K83" s="35">
        <v>1.0</v>
      </c>
      <c r="L83" s="35">
        <v>1.0</v>
      </c>
      <c r="M83" s="35">
        <v>0.0</v>
      </c>
      <c r="N83" s="35">
        <v>0.0</v>
      </c>
      <c r="O83" s="35">
        <v>0.0</v>
      </c>
    </row>
    <row r="84">
      <c r="B84" s="35">
        <v>56.0</v>
      </c>
      <c r="C84" s="35">
        <v>2.0</v>
      </c>
      <c r="D84" s="35">
        <v>0.0</v>
      </c>
      <c r="E84" s="35">
        <v>9.0</v>
      </c>
      <c r="F84" s="35" t="s">
        <v>54</v>
      </c>
      <c r="G84" s="35" t="s">
        <v>81</v>
      </c>
      <c r="H84" s="35">
        <v>2.0</v>
      </c>
      <c r="I84" s="35" t="s">
        <v>45</v>
      </c>
      <c r="J84" s="36">
        <v>1936.0</v>
      </c>
      <c r="K84" s="35">
        <v>1.0</v>
      </c>
      <c r="L84" s="35">
        <v>2.0</v>
      </c>
      <c r="M84" s="35">
        <v>0.0</v>
      </c>
      <c r="N84" s="35">
        <v>0.0</v>
      </c>
      <c r="O84" s="35">
        <v>0.0</v>
      </c>
    </row>
    <row r="85">
      <c r="B85" s="35">
        <v>14.0</v>
      </c>
      <c r="C85" s="35">
        <v>1.0</v>
      </c>
      <c r="D85" s="35">
        <v>0.0</v>
      </c>
      <c r="E85" s="35">
        <v>10.0</v>
      </c>
      <c r="F85" s="35" t="s">
        <v>54</v>
      </c>
      <c r="G85" s="35" t="s">
        <v>82</v>
      </c>
      <c r="H85" s="35">
        <v>4.0</v>
      </c>
      <c r="I85" s="35" t="s">
        <v>43</v>
      </c>
      <c r="J85" s="36">
        <v>3902.0</v>
      </c>
      <c r="K85" s="35">
        <v>1.0</v>
      </c>
      <c r="L85" s="35">
        <v>1.0</v>
      </c>
      <c r="M85" s="35">
        <v>0.0</v>
      </c>
      <c r="N85" s="35">
        <v>0.0</v>
      </c>
      <c r="O85" s="35">
        <v>0.0</v>
      </c>
    </row>
    <row r="86">
      <c r="B86" s="35">
        <v>62.0</v>
      </c>
      <c r="C86" s="35">
        <v>4.0</v>
      </c>
      <c r="D86" s="35">
        <v>2.0</v>
      </c>
      <c r="E86" s="35">
        <v>1.0</v>
      </c>
      <c r="F86" s="35" t="s">
        <v>12</v>
      </c>
      <c r="G86" s="35" t="s">
        <v>81</v>
      </c>
      <c r="H86" s="35">
        <v>4.0</v>
      </c>
      <c r="I86" s="35" t="s">
        <v>43</v>
      </c>
      <c r="J86" s="36">
        <v>2064.0</v>
      </c>
      <c r="K86" s="35">
        <v>2.0</v>
      </c>
      <c r="L86" s="35">
        <v>2.0</v>
      </c>
      <c r="M86" s="35">
        <v>1.0</v>
      </c>
      <c r="N86" s="35">
        <v>1.0</v>
      </c>
      <c r="O86" s="35">
        <v>0.0</v>
      </c>
    </row>
    <row r="87">
      <c r="B87" s="35">
        <v>58.0</v>
      </c>
      <c r="C87" s="35">
        <v>3.0</v>
      </c>
      <c r="D87" s="35">
        <v>2.0</v>
      </c>
      <c r="E87" s="35">
        <v>2.0</v>
      </c>
      <c r="F87" s="35" t="s">
        <v>12</v>
      </c>
      <c r="G87" s="35" t="s">
        <v>81</v>
      </c>
      <c r="H87" s="35">
        <v>3.0</v>
      </c>
      <c r="I87" s="35" t="s">
        <v>43</v>
      </c>
      <c r="J87" s="36">
        <v>4763.0</v>
      </c>
      <c r="K87" s="35">
        <v>1.0</v>
      </c>
      <c r="L87" s="35">
        <v>3.0</v>
      </c>
      <c r="M87" s="35">
        <v>0.0</v>
      </c>
      <c r="N87" s="35">
        <v>0.0</v>
      </c>
      <c r="O87" s="35">
        <v>0.0</v>
      </c>
    </row>
    <row r="88">
      <c r="B88" s="35">
        <v>26.0</v>
      </c>
      <c r="C88" s="35">
        <v>3.0</v>
      </c>
      <c r="D88" s="35">
        <v>3.0</v>
      </c>
      <c r="E88" s="35">
        <v>3.0</v>
      </c>
      <c r="F88" s="35" t="s">
        <v>12</v>
      </c>
      <c r="G88" s="35" t="s">
        <v>83</v>
      </c>
      <c r="H88" s="35">
        <v>3.0</v>
      </c>
      <c r="I88" s="35" t="s">
        <v>43</v>
      </c>
      <c r="J88" s="36">
        <v>1028.0</v>
      </c>
      <c r="K88" s="35">
        <v>1.0</v>
      </c>
      <c r="L88" s="35">
        <v>3.0</v>
      </c>
      <c r="M88" s="35">
        <v>0.0</v>
      </c>
      <c r="N88" s="35">
        <v>0.0</v>
      </c>
      <c r="O88" s="35">
        <v>0.0</v>
      </c>
    </row>
    <row r="89">
      <c r="B89" s="35">
        <v>30.0</v>
      </c>
      <c r="C89" s="35">
        <v>4.0</v>
      </c>
      <c r="D89" s="35">
        <v>3.0</v>
      </c>
      <c r="E89" s="35">
        <v>4.0</v>
      </c>
      <c r="F89" s="35" t="s">
        <v>12</v>
      </c>
      <c r="G89" s="35" t="s">
        <v>83</v>
      </c>
      <c r="H89" s="35">
        <v>4.0</v>
      </c>
      <c r="I89" s="35" t="s">
        <v>43</v>
      </c>
      <c r="J89" s="36">
        <v>2690.0</v>
      </c>
      <c r="K89" s="35">
        <v>1.0</v>
      </c>
      <c r="L89" s="35">
        <v>4.0</v>
      </c>
      <c r="M89" s="35">
        <v>0.0</v>
      </c>
      <c r="N89" s="35">
        <v>0.0</v>
      </c>
      <c r="O89" s="35">
        <v>0.0</v>
      </c>
    </row>
    <row r="90">
      <c r="B90" s="35">
        <v>50.0</v>
      </c>
      <c r="C90" s="35">
        <v>1.0</v>
      </c>
      <c r="D90" s="35">
        <v>2.0</v>
      </c>
      <c r="E90" s="35">
        <v>5.0</v>
      </c>
      <c r="F90" s="35" t="s">
        <v>12</v>
      </c>
      <c r="G90" s="35" t="s">
        <v>81</v>
      </c>
      <c r="H90" s="35">
        <v>1.0</v>
      </c>
      <c r="I90" s="35" t="s">
        <v>43</v>
      </c>
      <c r="J90" s="36">
        <v>1379.0</v>
      </c>
      <c r="K90" s="35">
        <v>1.0</v>
      </c>
      <c r="L90" s="35">
        <v>1.0</v>
      </c>
      <c r="M90" s="35">
        <v>0.0</v>
      </c>
      <c r="N90" s="35">
        <v>0.0</v>
      </c>
      <c r="O90" s="35">
        <v>0.0</v>
      </c>
    </row>
    <row r="91">
      <c r="B91" s="35">
        <v>17.0</v>
      </c>
      <c r="C91" s="35">
        <v>1.0</v>
      </c>
      <c r="D91" s="35">
        <v>3.0</v>
      </c>
      <c r="E91" s="35">
        <v>6.0</v>
      </c>
      <c r="F91" s="35" t="s">
        <v>12</v>
      </c>
      <c r="G91" s="35" t="s">
        <v>83</v>
      </c>
      <c r="H91" s="35">
        <v>1.0</v>
      </c>
      <c r="I91" s="35" t="s">
        <v>42</v>
      </c>
      <c r="J91" s="36">
        <v>3962.0</v>
      </c>
      <c r="K91" s="35">
        <v>1.0</v>
      </c>
      <c r="L91" s="35">
        <v>1.0</v>
      </c>
      <c r="M91" s="35">
        <v>0.0</v>
      </c>
      <c r="N91" s="35">
        <v>0.0</v>
      </c>
      <c r="O91" s="35">
        <v>0.0</v>
      </c>
    </row>
    <row r="92">
      <c r="B92" s="35">
        <v>11.0</v>
      </c>
      <c r="C92" s="35">
        <v>3.0</v>
      </c>
      <c r="D92" s="35">
        <v>1.0</v>
      </c>
      <c r="E92" s="35">
        <v>7.0</v>
      </c>
      <c r="F92" s="35" t="s">
        <v>12</v>
      </c>
      <c r="G92" s="35" t="s">
        <v>82</v>
      </c>
      <c r="H92" s="35">
        <v>3.0</v>
      </c>
      <c r="I92" s="35" t="s">
        <v>44</v>
      </c>
      <c r="J92" s="36">
        <v>1610.0</v>
      </c>
      <c r="K92" s="35">
        <v>1.0</v>
      </c>
      <c r="L92" s="35">
        <v>3.0</v>
      </c>
      <c r="M92" s="35">
        <v>0.0</v>
      </c>
      <c r="N92" s="35">
        <v>0.0</v>
      </c>
      <c r="O92" s="35">
        <v>0.0</v>
      </c>
    </row>
    <row r="93">
      <c r="B93" s="35">
        <v>53.0</v>
      </c>
      <c r="C93" s="35">
        <v>2.0</v>
      </c>
      <c r="D93" s="35">
        <v>2.0</v>
      </c>
      <c r="E93" s="35">
        <v>8.0</v>
      </c>
      <c r="F93" s="35" t="s">
        <v>12</v>
      </c>
      <c r="G93" s="35" t="s">
        <v>81</v>
      </c>
      <c r="H93" s="35">
        <v>2.0</v>
      </c>
      <c r="I93" s="35" t="s">
        <v>42</v>
      </c>
      <c r="J93" s="36">
        <v>1084.0</v>
      </c>
      <c r="K93" s="35">
        <v>1.0</v>
      </c>
      <c r="L93" s="35">
        <v>2.0</v>
      </c>
      <c r="M93" s="35">
        <v>0.0</v>
      </c>
      <c r="N93" s="35">
        <v>0.0</v>
      </c>
      <c r="O93" s="35">
        <v>0.0</v>
      </c>
    </row>
    <row r="94">
      <c r="B94" s="35">
        <v>16.0</v>
      </c>
      <c r="C94" s="35">
        <v>4.0</v>
      </c>
      <c r="D94" s="35">
        <v>1.0</v>
      </c>
      <c r="E94" s="35">
        <v>9.0</v>
      </c>
      <c r="F94" s="35" t="s">
        <v>12</v>
      </c>
      <c r="G94" s="35" t="s">
        <v>82</v>
      </c>
      <c r="H94" s="35">
        <v>4.0</v>
      </c>
      <c r="I94" s="35" t="s">
        <v>45</v>
      </c>
      <c r="J94" s="36">
        <v>1385.0</v>
      </c>
      <c r="K94" s="35">
        <v>1.0</v>
      </c>
      <c r="L94" s="35">
        <v>4.0</v>
      </c>
      <c r="M94" s="35">
        <v>0.0</v>
      </c>
      <c r="N94" s="35">
        <v>0.0</v>
      </c>
      <c r="O94" s="35">
        <v>0.0</v>
      </c>
    </row>
    <row r="95">
      <c r="B95" s="35">
        <v>37.0</v>
      </c>
      <c r="C95" s="35">
        <v>2.0</v>
      </c>
      <c r="D95" s="35">
        <v>4.0</v>
      </c>
      <c r="E95" s="35">
        <v>10.0</v>
      </c>
      <c r="F95" s="35" t="s">
        <v>12</v>
      </c>
      <c r="G95" s="35" t="s">
        <v>80</v>
      </c>
      <c r="H95" s="35">
        <v>2.0</v>
      </c>
      <c r="I95" s="35" t="s">
        <v>42</v>
      </c>
      <c r="J95" s="36">
        <v>969.0</v>
      </c>
      <c r="K95" s="35">
        <v>1.0</v>
      </c>
      <c r="L95" s="35">
        <v>2.0</v>
      </c>
      <c r="M95" s="35">
        <v>0.0</v>
      </c>
      <c r="N95" s="35">
        <v>0.0</v>
      </c>
      <c r="O95" s="35">
        <v>0.0</v>
      </c>
    </row>
    <row r="96">
      <c r="B96" s="35">
        <v>46.0</v>
      </c>
      <c r="C96" s="35">
        <v>2.0</v>
      </c>
      <c r="D96" s="35">
        <v>4.0</v>
      </c>
      <c r="E96" s="35">
        <v>1.0</v>
      </c>
      <c r="F96" s="35" t="s">
        <v>57</v>
      </c>
      <c r="G96" s="35" t="s">
        <v>80</v>
      </c>
      <c r="H96" s="35">
        <v>4.0</v>
      </c>
      <c r="I96" s="35" t="s">
        <v>43</v>
      </c>
      <c r="J96" s="36">
        <v>1570.0</v>
      </c>
      <c r="K96" s="35">
        <v>1.0</v>
      </c>
      <c r="L96" s="35">
        <v>2.0</v>
      </c>
      <c r="M96" s="35">
        <v>0.0</v>
      </c>
      <c r="N96" s="35">
        <v>0.0</v>
      </c>
      <c r="O96" s="35">
        <v>0.0</v>
      </c>
    </row>
    <row r="97">
      <c r="B97" s="35">
        <v>45.0</v>
      </c>
      <c r="C97" s="35">
        <v>3.0</v>
      </c>
      <c r="D97" s="35">
        <v>4.0</v>
      </c>
      <c r="E97" s="35">
        <v>2.0</v>
      </c>
      <c r="F97" s="35" t="s">
        <v>57</v>
      </c>
      <c r="G97" s="35" t="s">
        <v>80</v>
      </c>
      <c r="H97" s="35">
        <v>4.0</v>
      </c>
      <c r="I97" s="35" t="s">
        <v>42</v>
      </c>
      <c r="J97" s="36">
        <v>1052.0</v>
      </c>
      <c r="K97" s="35">
        <v>1.0</v>
      </c>
      <c r="L97" s="35">
        <v>3.0</v>
      </c>
      <c r="M97" s="35">
        <v>0.0</v>
      </c>
      <c r="N97" s="35">
        <v>0.0</v>
      </c>
      <c r="O97" s="35">
        <v>0.0</v>
      </c>
    </row>
    <row r="98">
      <c r="B98" s="35">
        <v>27.0</v>
      </c>
      <c r="C98" s="35">
        <v>1.0</v>
      </c>
      <c r="D98" s="35">
        <v>3.0</v>
      </c>
      <c r="E98" s="35">
        <v>3.0</v>
      </c>
      <c r="F98" s="35" t="s">
        <v>57</v>
      </c>
      <c r="G98" s="35" t="s">
        <v>83</v>
      </c>
      <c r="H98" s="35">
        <v>3.0</v>
      </c>
      <c r="I98" s="35" t="s">
        <v>44</v>
      </c>
      <c r="J98" s="36">
        <v>1114.0</v>
      </c>
      <c r="K98" s="35">
        <v>1.0</v>
      </c>
      <c r="L98" s="35">
        <v>1.0</v>
      </c>
      <c r="M98" s="35">
        <v>0.0</v>
      </c>
      <c r="N98" s="35">
        <v>0.0</v>
      </c>
      <c r="O98" s="35">
        <v>0.0</v>
      </c>
    </row>
    <row r="99">
      <c r="B99" s="35">
        <v>15.0</v>
      </c>
      <c r="C99" s="35">
        <v>1.0</v>
      </c>
      <c r="D99" s="35">
        <v>4.0</v>
      </c>
      <c r="E99" s="35">
        <v>4.0</v>
      </c>
      <c r="F99" s="35" t="s">
        <v>57</v>
      </c>
      <c r="G99" s="35" t="s">
        <v>82</v>
      </c>
      <c r="H99" s="35">
        <v>4.0</v>
      </c>
      <c r="I99" s="35" t="s">
        <v>44</v>
      </c>
      <c r="J99" s="36">
        <v>1397.0</v>
      </c>
      <c r="K99" s="35">
        <v>1.0</v>
      </c>
      <c r="L99" s="35">
        <v>1.0</v>
      </c>
      <c r="M99" s="35">
        <v>0.0</v>
      </c>
      <c r="N99" s="35">
        <v>0.0</v>
      </c>
      <c r="O99" s="35">
        <v>0.0</v>
      </c>
    </row>
    <row r="100">
      <c r="B100" s="35">
        <v>19.0</v>
      </c>
      <c r="C100" s="35">
        <v>1.0</v>
      </c>
      <c r="D100" s="35">
        <v>1.0</v>
      </c>
      <c r="E100" s="35">
        <v>5.0</v>
      </c>
      <c r="F100" s="35" t="s">
        <v>57</v>
      </c>
      <c r="G100" s="35" t="s">
        <v>83</v>
      </c>
      <c r="H100" s="35">
        <v>1.0</v>
      </c>
      <c r="I100" s="35" t="s">
        <v>44</v>
      </c>
      <c r="J100" s="36">
        <v>1248.0</v>
      </c>
      <c r="K100" s="35">
        <v>1.0</v>
      </c>
      <c r="L100" s="35">
        <v>1.0</v>
      </c>
      <c r="M100" s="35">
        <v>0.0</v>
      </c>
      <c r="N100" s="35">
        <v>0.0</v>
      </c>
      <c r="O100" s="35">
        <v>0.0</v>
      </c>
    </row>
    <row r="101">
      <c r="B101" s="35">
        <v>57.0</v>
      </c>
      <c r="C101" s="35">
        <v>3.0</v>
      </c>
      <c r="D101" s="35">
        <v>3.0</v>
      </c>
      <c r="E101" s="35">
        <v>6.0</v>
      </c>
      <c r="F101" s="35" t="s">
        <v>57</v>
      </c>
      <c r="G101" s="35" t="s">
        <v>81</v>
      </c>
      <c r="H101" s="35">
        <v>3.0</v>
      </c>
      <c r="I101" s="35" t="s">
        <v>42</v>
      </c>
      <c r="J101" s="36">
        <v>1082.0</v>
      </c>
      <c r="K101" s="35">
        <v>1.0</v>
      </c>
      <c r="L101" s="35">
        <v>3.0</v>
      </c>
      <c r="M101" s="35">
        <v>0.0</v>
      </c>
      <c r="N101" s="35">
        <v>0.0</v>
      </c>
      <c r="O101" s="35">
        <v>0.0</v>
      </c>
    </row>
    <row r="102">
      <c r="B102" s="35">
        <v>22.0</v>
      </c>
      <c r="C102" s="35">
        <v>2.0</v>
      </c>
      <c r="D102" s="35">
        <v>2.0</v>
      </c>
      <c r="E102" s="35">
        <v>7.0</v>
      </c>
      <c r="F102" s="35" t="s">
        <v>57</v>
      </c>
      <c r="G102" s="35" t="s">
        <v>83</v>
      </c>
      <c r="H102" s="35">
        <v>2.0</v>
      </c>
      <c r="I102" s="35" t="s">
        <v>43</v>
      </c>
      <c r="J102" s="36">
        <v>990.0</v>
      </c>
      <c r="K102" s="35">
        <v>1.0</v>
      </c>
      <c r="L102" s="35">
        <v>2.0</v>
      </c>
      <c r="M102" s="35">
        <v>0.0</v>
      </c>
      <c r="N102" s="35">
        <v>0.0</v>
      </c>
      <c r="O102" s="35">
        <v>0.0</v>
      </c>
    </row>
    <row r="103">
      <c r="B103" s="35">
        <v>49.0</v>
      </c>
      <c r="C103" s="35">
        <v>3.0</v>
      </c>
      <c r="D103" s="35">
        <v>1.0</v>
      </c>
      <c r="E103" s="35">
        <v>8.0</v>
      </c>
      <c r="F103" s="35" t="s">
        <v>57</v>
      </c>
      <c r="G103" s="35" t="s">
        <v>81</v>
      </c>
      <c r="H103" s="35">
        <v>1.0</v>
      </c>
      <c r="I103" s="35" t="s">
        <v>42</v>
      </c>
      <c r="J103" s="36">
        <v>1113.0</v>
      </c>
      <c r="K103" s="35">
        <v>1.0</v>
      </c>
      <c r="L103" s="35">
        <v>3.0</v>
      </c>
      <c r="M103" s="35">
        <v>0.0</v>
      </c>
      <c r="N103" s="35">
        <v>0.0</v>
      </c>
      <c r="O103" s="35">
        <v>0.0</v>
      </c>
    </row>
    <row r="104">
      <c r="B104" s="35">
        <v>51.0</v>
      </c>
      <c r="C104" s="35">
        <v>1.0</v>
      </c>
      <c r="D104" s="35">
        <v>1.0</v>
      </c>
      <c r="E104" s="35">
        <v>9.0</v>
      </c>
      <c r="F104" s="35" t="s">
        <v>57</v>
      </c>
      <c r="G104" s="35" t="s">
        <v>81</v>
      </c>
      <c r="H104" s="35">
        <v>1.0</v>
      </c>
      <c r="I104" s="35" t="s">
        <v>44</v>
      </c>
      <c r="J104" s="36">
        <v>736.0</v>
      </c>
      <c r="K104" s="35">
        <v>1.0</v>
      </c>
      <c r="L104" s="35">
        <v>1.0</v>
      </c>
      <c r="M104" s="35">
        <v>0.0</v>
      </c>
      <c r="N104" s="35">
        <v>0.0</v>
      </c>
      <c r="O104" s="35">
        <v>0.0</v>
      </c>
    </row>
    <row r="105">
      <c r="B105" s="35">
        <v>13.0</v>
      </c>
      <c r="C105" s="35">
        <v>3.0</v>
      </c>
      <c r="D105" s="35">
        <v>4.0</v>
      </c>
      <c r="E105" s="35">
        <v>10.0</v>
      </c>
      <c r="F105" s="35" t="s">
        <v>57</v>
      </c>
      <c r="G105" s="35" t="s">
        <v>82</v>
      </c>
      <c r="H105" s="35">
        <v>4.0</v>
      </c>
      <c r="I105" s="35" t="s">
        <v>42</v>
      </c>
      <c r="J105" s="36">
        <v>1834.0</v>
      </c>
      <c r="K105" s="35">
        <v>1.0</v>
      </c>
      <c r="L105" s="35">
        <v>3.0</v>
      </c>
      <c r="M105" s="35">
        <v>0.0</v>
      </c>
      <c r="N105" s="35">
        <v>0.0</v>
      </c>
      <c r="O105" s="35">
        <v>0.0</v>
      </c>
    </row>
    <row r="106">
      <c r="B106" s="35">
        <v>32.0</v>
      </c>
      <c r="C106" s="35">
        <v>3.0</v>
      </c>
      <c r="D106" s="35">
        <v>4.0</v>
      </c>
      <c r="E106" s="35">
        <v>1.0</v>
      </c>
      <c r="F106" s="35" t="s">
        <v>54</v>
      </c>
      <c r="G106" s="35" t="s">
        <v>83</v>
      </c>
      <c r="H106" s="35">
        <v>4.0</v>
      </c>
      <c r="I106" s="35" t="s">
        <v>45</v>
      </c>
      <c r="J106" s="36">
        <v>883.0</v>
      </c>
      <c r="K106" s="35">
        <v>2.0</v>
      </c>
      <c r="L106" s="35">
        <v>4.0</v>
      </c>
      <c r="M106" s="35">
        <v>1.0</v>
      </c>
      <c r="N106" s="35">
        <v>1.0</v>
      </c>
      <c r="O106" s="35">
        <v>0.0</v>
      </c>
    </row>
    <row r="107">
      <c r="B107" s="35">
        <v>28.0</v>
      </c>
      <c r="C107" s="35">
        <v>3.0</v>
      </c>
      <c r="D107" s="35">
        <v>4.0</v>
      </c>
      <c r="E107" s="35">
        <v>2.0</v>
      </c>
      <c r="F107" s="35" t="s">
        <v>54</v>
      </c>
      <c r="G107" s="35" t="s">
        <v>83</v>
      </c>
      <c r="H107" s="35">
        <v>3.0</v>
      </c>
      <c r="I107" s="35" t="s">
        <v>45</v>
      </c>
      <c r="J107" s="36">
        <v>1736.0</v>
      </c>
      <c r="K107" s="35">
        <v>1.0</v>
      </c>
      <c r="L107" s="35">
        <v>3.0</v>
      </c>
      <c r="M107" s="35">
        <v>0.0</v>
      </c>
      <c r="N107" s="35">
        <v>0.0</v>
      </c>
      <c r="O107" s="35">
        <v>0.0</v>
      </c>
    </row>
    <row r="108">
      <c r="B108" s="35">
        <v>23.0</v>
      </c>
      <c r="C108" s="35">
        <v>3.0</v>
      </c>
      <c r="D108" s="35">
        <v>1.0</v>
      </c>
      <c r="E108" s="35">
        <v>3.0</v>
      </c>
      <c r="F108" s="35" t="s">
        <v>54</v>
      </c>
      <c r="G108" s="35" t="s">
        <v>83</v>
      </c>
      <c r="H108" s="35">
        <v>2.0</v>
      </c>
      <c r="I108" s="35" t="s">
        <v>44</v>
      </c>
      <c r="J108" s="36">
        <v>1183.0</v>
      </c>
      <c r="K108" s="35">
        <v>1.0</v>
      </c>
      <c r="L108" s="35">
        <v>3.0</v>
      </c>
      <c r="M108" s="35">
        <v>0.0</v>
      </c>
      <c r="N108" s="35">
        <v>0.0</v>
      </c>
      <c r="O108" s="35">
        <v>0.0</v>
      </c>
    </row>
    <row r="109">
      <c r="B109" s="35">
        <v>9.0</v>
      </c>
      <c r="C109" s="35">
        <v>1.0</v>
      </c>
      <c r="D109" s="35">
        <v>3.0</v>
      </c>
      <c r="E109" s="35">
        <v>4.0</v>
      </c>
      <c r="F109" s="35" t="s">
        <v>54</v>
      </c>
      <c r="G109" s="35" t="s">
        <v>82</v>
      </c>
      <c r="H109" s="35">
        <v>3.0</v>
      </c>
      <c r="I109" s="35" t="s">
        <v>42</v>
      </c>
      <c r="J109" s="36">
        <v>1308.0</v>
      </c>
      <c r="K109" s="35">
        <v>1.0</v>
      </c>
      <c r="L109" s="35">
        <v>1.0</v>
      </c>
      <c r="M109" s="35">
        <v>0.0</v>
      </c>
      <c r="N109" s="35">
        <v>0.0</v>
      </c>
      <c r="O109" s="35">
        <v>0.0</v>
      </c>
    </row>
    <row r="110">
      <c r="B110" s="35">
        <v>64.0</v>
      </c>
      <c r="C110" s="35">
        <v>2.0</v>
      </c>
      <c r="D110" s="35">
        <v>4.0</v>
      </c>
      <c r="E110" s="35">
        <v>5.0</v>
      </c>
      <c r="F110" s="35" t="s">
        <v>54</v>
      </c>
      <c r="G110" s="35" t="s">
        <v>81</v>
      </c>
      <c r="H110" s="35">
        <v>4.0</v>
      </c>
      <c r="I110" s="35" t="s">
        <v>45</v>
      </c>
      <c r="J110" s="36">
        <v>1418.0</v>
      </c>
      <c r="K110" s="35">
        <v>1.0</v>
      </c>
      <c r="L110" s="35">
        <v>2.0</v>
      </c>
      <c r="M110" s="35">
        <v>0.0</v>
      </c>
      <c r="N110" s="35">
        <v>0.0</v>
      </c>
      <c r="O110" s="35">
        <v>0.0</v>
      </c>
    </row>
    <row r="111">
      <c r="B111" s="35">
        <v>36.0</v>
      </c>
      <c r="C111" s="35">
        <v>4.0</v>
      </c>
      <c r="D111" s="35">
        <v>4.0</v>
      </c>
      <c r="E111" s="35">
        <v>6.0</v>
      </c>
      <c r="F111" s="35" t="s">
        <v>54</v>
      </c>
      <c r="G111" s="35" t="s">
        <v>80</v>
      </c>
      <c r="H111" s="35">
        <v>1.0</v>
      </c>
      <c r="I111" s="35" t="s">
        <v>45</v>
      </c>
      <c r="J111" s="36">
        <v>1756.0</v>
      </c>
      <c r="K111" s="35">
        <v>1.0</v>
      </c>
      <c r="L111" s="35">
        <v>4.0</v>
      </c>
      <c r="M111" s="35">
        <v>0.0</v>
      </c>
      <c r="N111" s="35">
        <v>0.0</v>
      </c>
      <c r="O111" s="35">
        <v>0.0</v>
      </c>
    </row>
    <row r="112">
      <c r="B112" s="35">
        <v>63.0</v>
      </c>
      <c r="C112" s="35">
        <v>2.0</v>
      </c>
      <c r="D112" s="35">
        <v>1.0</v>
      </c>
      <c r="E112" s="35">
        <v>7.0</v>
      </c>
      <c r="F112" s="35" t="s">
        <v>54</v>
      </c>
      <c r="G112" s="35" t="s">
        <v>81</v>
      </c>
      <c r="H112" s="35">
        <v>4.0</v>
      </c>
      <c r="I112" s="35" t="s">
        <v>44</v>
      </c>
      <c r="J112" s="36">
        <v>1090.0</v>
      </c>
      <c r="K112" s="35">
        <v>1.0</v>
      </c>
      <c r="L112" s="35">
        <v>2.0</v>
      </c>
      <c r="M112" s="35">
        <v>0.0</v>
      </c>
      <c r="N112" s="35">
        <v>0.0</v>
      </c>
      <c r="O112" s="35">
        <v>0.0</v>
      </c>
    </row>
    <row r="113">
      <c r="B113" s="35">
        <v>59.0</v>
      </c>
      <c r="C113" s="35">
        <v>2.0</v>
      </c>
      <c r="D113" s="35">
        <v>1.0</v>
      </c>
      <c r="E113" s="35">
        <v>8.0</v>
      </c>
      <c r="F113" s="35" t="s">
        <v>54</v>
      </c>
      <c r="G113" s="35" t="s">
        <v>81</v>
      </c>
      <c r="H113" s="35">
        <v>3.0</v>
      </c>
      <c r="I113" s="35" t="s">
        <v>44</v>
      </c>
      <c r="J113" s="36">
        <v>782.0</v>
      </c>
      <c r="K113" s="35">
        <v>1.0</v>
      </c>
      <c r="L113" s="35">
        <v>2.0</v>
      </c>
      <c r="M113" s="35">
        <v>0.0</v>
      </c>
      <c r="N113" s="35">
        <v>0.0</v>
      </c>
      <c r="O113" s="35">
        <v>0.0</v>
      </c>
    </row>
    <row r="114">
      <c r="B114" s="35">
        <v>20.0</v>
      </c>
      <c r="C114" s="35">
        <v>3.0</v>
      </c>
      <c r="D114" s="35">
        <v>4.0</v>
      </c>
      <c r="E114" s="35">
        <v>9.0</v>
      </c>
      <c r="F114" s="35" t="s">
        <v>54</v>
      </c>
      <c r="G114" s="35" t="s">
        <v>83</v>
      </c>
      <c r="H114" s="35">
        <v>1.0</v>
      </c>
      <c r="I114" s="35" t="s">
        <v>45</v>
      </c>
      <c r="J114" s="36">
        <v>972.0</v>
      </c>
      <c r="K114" s="35">
        <v>1.0</v>
      </c>
      <c r="L114" s="35">
        <v>3.0</v>
      </c>
      <c r="M114" s="35">
        <v>0.0</v>
      </c>
      <c r="N114" s="35">
        <v>0.0</v>
      </c>
      <c r="O114" s="35">
        <v>0.0</v>
      </c>
    </row>
    <row r="115">
      <c r="B115" s="35">
        <v>2.0</v>
      </c>
      <c r="C115" s="35">
        <v>1.0</v>
      </c>
      <c r="D115" s="35">
        <v>2.0</v>
      </c>
      <c r="E115" s="35">
        <v>10.0</v>
      </c>
      <c r="F115" s="35" t="s">
        <v>54</v>
      </c>
      <c r="G115" s="35" t="s">
        <v>82</v>
      </c>
      <c r="H115" s="35">
        <v>1.0</v>
      </c>
      <c r="I115" s="35" t="s">
        <v>43</v>
      </c>
      <c r="J115" s="36">
        <v>914.0</v>
      </c>
      <c r="K115" s="35">
        <v>1.0</v>
      </c>
      <c r="L115" s="35">
        <v>1.0</v>
      </c>
      <c r="M115" s="35">
        <v>0.0</v>
      </c>
      <c r="N115" s="35">
        <v>0.0</v>
      </c>
      <c r="O115" s="35">
        <v>0.0</v>
      </c>
    </row>
    <row r="116">
      <c r="B116" s="35">
        <v>24.0</v>
      </c>
      <c r="C116" s="35">
        <v>2.0</v>
      </c>
      <c r="D116" s="35">
        <v>3.0</v>
      </c>
      <c r="E116" s="35">
        <v>1.0</v>
      </c>
      <c r="F116" s="35" t="s">
        <v>12</v>
      </c>
      <c r="G116" s="35" t="s">
        <v>83</v>
      </c>
      <c r="H116" s="35">
        <v>2.0</v>
      </c>
      <c r="I116" s="35" t="s">
        <v>45</v>
      </c>
      <c r="J116" s="36">
        <v>1420.0</v>
      </c>
      <c r="K116" s="35">
        <v>1.0</v>
      </c>
      <c r="L116" s="35">
        <v>2.0</v>
      </c>
      <c r="M116" s="35">
        <v>0.0</v>
      </c>
      <c r="N116" s="35">
        <v>0.0</v>
      </c>
      <c r="O116" s="35">
        <v>0.0</v>
      </c>
    </row>
    <row r="117">
      <c r="B117" s="35">
        <v>5.0</v>
      </c>
      <c r="C117" s="35">
        <v>2.0</v>
      </c>
      <c r="D117" s="35">
        <v>1.0</v>
      </c>
      <c r="E117" s="35">
        <v>2.0</v>
      </c>
      <c r="F117" s="35" t="s">
        <v>12</v>
      </c>
      <c r="G117" s="35" t="s">
        <v>82</v>
      </c>
      <c r="H117" s="35">
        <v>2.0</v>
      </c>
      <c r="I117" s="35" t="s">
        <v>42</v>
      </c>
      <c r="J117" s="36">
        <v>697.0</v>
      </c>
      <c r="K117" s="35">
        <v>1.0</v>
      </c>
      <c r="L117" s="35">
        <v>2.0</v>
      </c>
      <c r="M117" s="35">
        <v>0.0</v>
      </c>
      <c r="N117" s="35">
        <v>0.0</v>
      </c>
      <c r="O117" s="35">
        <v>0.0</v>
      </c>
    </row>
    <row r="118">
      <c r="B118" s="35">
        <v>42.0</v>
      </c>
      <c r="C118" s="35">
        <v>3.0</v>
      </c>
      <c r="D118" s="35">
        <v>4.0</v>
      </c>
      <c r="E118" s="35">
        <v>3.0</v>
      </c>
      <c r="F118" s="35" t="s">
        <v>12</v>
      </c>
      <c r="G118" s="35" t="s">
        <v>80</v>
      </c>
      <c r="H118" s="35">
        <v>3.0</v>
      </c>
      <c r="I118" s="35" t="s">
        <v>43</v>
      </c>
      <c r="J118" s="36">
        <v>1043.0</v>
      </c>
      <c r="K118" s="35">
        <v>1.0</v>
      </c>
      <c r="L118" s="35">
        <v>3.0</v>
      </c>
      <c r="M118" s="35">
        <v>0.0</v>
      </c>
      <c r="N118" s="35">
        <v>0.0</v>
      </c>
      <c r="O118" s="35">
        <v>0.0</v>
      </c>
    </row>
    <row r="119">
      <c r="B119" s="35">
        <v>10.0</v>
      </c>
      <c r="C119" s="35">
        <v>3.0</v>
      </c>
      <c r="D119" s="35">
        <v>1.0</v>
      </c>
      <c r="E119" s="35">
        <v>4.0</v>
      </c>
      <c r="F119" s="35" t="s">
        <v>12</v>
      </c>
      <c r="G119" s="35" t="s">
        <v>82</v>
      </c>
      <c r="H119" s="35">
        <v>3.0</v>
      </c>
      <c r="I119" s="35" t="s">
        <v>43</v>
      </c>
      <c r="J119" s="36">
        <v>996.0</v>
      </c>
      <c r="K119" s="35">
        <v>1.0</v>
      </c>
      <c r="L119" s="35">
        <v>3.0</v>
      </c>
      <c r="M119" s="35">
        <v>0.0</v>
      </c>
      <c r="N119" s="35">
        <v>0.0</v>
      </c>
      <c r="O119" s="35">
        <v>0.0</v>
      </c>
    </row>
    <row r="120">
      <c r="B120" s="35">
        <v>29.0</v>
      </c>
      <c r="C120" s="35">
        <v>4.0</v>
      </c>
      <c r="D120" s="35">
        <v>3.0</v>
      </c>
      <c r="E120" s="35">
        <v>5.0</v>
      </c>
      <c r="F120" s="35" t="s">
        <v>12</v>
      </c>
      <c r="G120" s="35" t="s">
        <v>83</v>
      </c>
      <c r="H120" s="35">
        <v>4.0</v>
      </c>
      <c r="I120" s="35" t="s">
        <v>42</v>
      </c>
      <c r="J120" s="36">
        <v>2245.0</v>
      </c>
      <c r="K120" s="35">
        <v>1.0</v>
      </c>
      <c r="L120" s="35">
        <v>4.0</v>
      </c>
      <c r="M120" s="35">
        <v>0.0</v>
      </c>
      <c r="N120" s="35">
        <v>0.0</v>
      </c>
      <c r="O120" s="35">
        <v>0.0</v>
      </c>
    </row>
    <row r="121">
      <c r="B121" s="35">
        <v>47.0</v>
      </c>
      <c r="C121" s="35">
        <v>4.0</v>
      </c>
      <c r="D121" s="35">
        <v>4.0</v>
      </c>
      <c r="E121" s="35">
        <v>6.0</v>
      </c>
      <c r="F121" s="35" t="s">
        <v>12</v>
      </c>
      <c r="G121" s="35" t="s">
        <v>80</v>
      </c>
      <c r="H121" s="35">
        <v>4.0</v>
      </c>
      <c r="I121" s="35" t="s">
        <v>44</v>
      </c>
      <c r="J121" s="36">
        <v>1798.0</v>
      </c>
      <c r="K121" s="35">
        <v>1.0</v>
      </c>
      <c r="L121" s="35">
        <v>4.0</v>
      </c>
      <c r="M121" s="35">
        <v>0.0</v>
      </c>
      <c r="N121" s="35">
        <v>0.0</v>
      </c>
      <c r="O121" s="35">
        <v>0.0</v>
      </c>
    </row>
    <row r="122">
      <c r="B122" s="35">
        <v>31.0</v>
      </c>
      <c r="C122" s="35">
        <v>4.0</v>
      </c>
      <c r="D122" s="35">
        <v>3.0</v>
      </c>
      <c r="E122" s="35">
        <v>7.0</v>
      </c>
      <c r="F122" s="35" t="s">
        <v>12</v>
      </c>
      <c r="G122" s="35" t="s">
        <v>83</v>
      </c>
      <c r="H122" s="35">
        <v>4.0</v>
      </c>
      <c r="I122" s="35" t="s">
        <v>44</v>
      </c>
      <c r="J122" s="36">
        <v>791.0</v>
      </c>
      <c r="K122" s="35">
        <v>1.0</v>
      </c>
      <c r="L122" s="35">
        <v>4.0</v>
      </c>
      <c r="M122" s="35">
        <v>0.0</v>
      </c>
      <c r="N122" s="35">
        <v>0.0</v>
      </c>
      <c r="O122" s="35">
        <v>0.0</v>
      </c>
    </row>
    <row r="123">
      <c r="B123" s="35">
        <v>38.0</v>
      </c>
      <c r="C123" s="35">
        <v>2.0</v>
      </c>
      <c r="D123" s="35">
        <v>4.0</v>
      </c>
      <c r="E123" s="35">
        <v>8.0</v>
      </c>
      <c r="F123" s="35" t="s">
        <v>12</v>
      </c>
      <c r="G123" s="35" t="s">
        <v>80</v>
      </c>
      <c r="H123" s="35">
        <v>2.0</v>
      </c>
      <c r="I123" s="35" t="s">
        <v>43</v>
      </c>
      <c r="J123" s="36">
        <v>1632.0</v>
      </c>
      <c r="K123" s="35">
        <v>1.0</v>
      </c>
      <c r="L123" s="35">
        <v>2.0</v>
      </c>
      <c r="M123" s="35">
        <v>0.0</v>
      </c>
      <c r="N123" s="35">
        <v>0.0</v>
      </c>
      <c r="O123" s="35">
        <v>0.0</v>
      </c>
    </row>
    <row r="124">
      <c r="B124" s="35">
        <v>21.0</v>
      </c>
      <c r="C124" s="35">
        <v>2.0</v>
      </c>
      <c r="D124" s="35">
        <v>3.0</v>
      </c>
      <c r="E124" s="35">
        <v>9.0</v>
      </c>
      <c r="F124" s="35" t="s">
        <v>12</v>
      </c>
      <c r="G124" s="35" t="s">
        <v>83</v>
      </c>
      <c r="H124" s="35">
        <v>2.0</v>
      </c>
      <c r="I124" s="35" t="s">
        <v>42</v>
      </c>
      <c r="J124" s="36">
        <v>599.0</v>
      </c>
      <c r="K124" s="35">
        <v>1.0</v>
      </c>
      <c r="L124" s="35">
        <v>2.0</v>
      </c>
      <c r="M124" s="35">
        <v>0.0</v>
      </c>
      <c r="N124" s="35">
        <v>0.0</v>
      </c>
      <c r="O124" s="35">
        <v>0.0</v>
      </c>
    </row>
    <row r="125">
      <c r="B125" s="35">
        <v>6.0</v>
      </c>
      <c r="C125" s="35">
        <v>2.0</v>
      </c>
      <c r="D125" s="35">
        <v>1.0</v>
      </c>
      <c r="E125" s="35">
        <v>10.0</v>
      </c>
      <c r="F125" s="35" t="s">
        <v>12</v>
      </c>
      <c r="G125" s="35" t="s">
        <v>82</v>
      </c>
      <c r="H125" s="35">
        <v>2.0</v>
      </c>
      <c r="I125" s="35" t="s">
        <v>43</v>
      </c>
      <c r="J125" s="36">
        <v>593.0</v>
      </c>
      <c r="K125" s="35">
        <v>1.0</v>
      </c>
      <c r="L125" s="35">
        <v>2.0</v>
      </c>
      <c r="M125" s="35">
        <v>0.0</v>
      </c>
      <c r="N125" s="35">
        <v>0.0</v>
      </c>
      <c r="O125" s="35">
        <v>0.0</v>
      </c>
    </row>
    <row r="126">
      <c r="B126" s="35">
        <v>12.0</v>
      </c>
      <c r="C126" s="35">
        <v>4.0</v>
      </c>
      <c r="D126" s="35">
        <v>3.0</v>
      </c>
      <c r="E126" s="35">
        <v>1.0</v>
      </c>
      <c r="F126" s="35" t="s">
        <v>57</v>
      </c>
      <c r="G126" s="35" t="s">
        <v>82</v>
      </c>
      <c r="H126" s="35">
        <v>3.0</v>
      </c>
      <c r="I126" s="35" t="s">
        <v>45</v>
      </c>
      <c r="J126" s="36">
        <v>2632.0</v>
      </c>
      <c r="K126" s="35">
        <v>1.0</v>
      </c>
      <c r="L126" s="35">
        <v>4.0</v>
      </c>
      <c r="M126" s="35">
        <v>0.0</v>
      </c>
      <c r="N126" s="35">
        <v>0.0</v>
      </c>
      <c r="O126" s="35">
        <v>0.0</v>
      </c>
    </row>
    <row r="127">
      <c r="B127" s="35">
        <v>61.0</v>
      </c>
      <c r="C127" s="35">
        <v>3.0</v>
      </c>
      <c r="D127" s="35">
        <v>4.0</v>
      </c>
      <c r="E127" s="35">
        <v>2.0</v>
      </c>
      <c r="F127" s="35" t="s">
        <v>57</v>
      </c>
      <c r="G127" s="35" t="s">
        <v>81</v>
      </c>
      <c r="H127" s="35">
        <v>4.0</v>
      </c>
      <c r="I127" s="35" t="s">
        <v>42</v>
      </c>
      <c r="J127" s="36">
        <v>892.0</v>
      </c>
      <c r="K127" s="35">
        <v>1.0</v>
      </c>
      <c r="L127" s="35">
        <v>3.0</v>
      </c>
      <c r="M127" s="35">
        <v>0.0</v>
      </c>
      <c r="N127" s="35">
        <v>0.0</v>
      </c>
      <c r="O127" s="35">
        <v>0.0</v>
      </c>
    </row>
    <row r="128">
      <c r="B128" s="35">
        <v>55.0</v>
      </c>
      <c r="C128" s="35">
        <v>1.0</v>
      </c>
      <c r="D128" s="35">
        <v>2.0</v>
      </c>
      <c r="E128" s="35">
        <v>3.0</v>
      </c>
      <c r="F128" s="35" t="s">
        <v>57</v>
      </c>
      <c r="G128" s="35" t="s">
        <v>81</v>
      </c>
      <c r="H128" s="35">
        <v>2.0</v>
      </c>
      <c r="I128" s="35" t="s">
        <v>44</v>
      </c>
      <c r="J128" s="36">
        <v>103.0</v>
      </c>
      <c r="K128" s="35">
        <v>2.0</v>
      </c>
      <c r="L128" s="35">
        <v>3.0</v>
      </c>
      <c r="M128" s="35">
        <v>1.0</v>
      </c>
      <c r="N128" s="35">
        <v>0.0</v>
      </c>
      <c r="O128" s="35">
        <v>1.0</v>
      </c>
    </row>
    <row r="129">
      <c r="B129" s="35">
        <v>41.0</v>
      </c>
      <c r="C129" s="35">
        <v>3.0</v>
      </c>
      <c r="D129" s="35">
        <v>3.0</v>
      </c>
      <c r="E129" s="35">
        <v>4.0</v>
      </c>
      <c r="F129" s="35" t="s">
        <v>57</v>
      </c>
      <c r="G129" s="35" t="s">
        <v>80</v>
      </c>
      <c r="H129" s="35">
        <v>3.0</v>
      </c>
      <c r="I129" s="35" t="s">
        <v>42</v>
      </c>
      <c r="J129" s="36">
        <v>1775.0</v>
      </c>
      <c r="K129" s="35">
        <v>1.0</v>
      </c>
      <c r="L129" s="35">
        <v>3.0</v>
      </c>
      <c r="M129" s="35">
        <v>0.0</v>
      </c>
      <c r="N129" s="35">
        <v>0.0</v>
      </c>
      <c r="O129" s="35">
        <v>0.0</v>
      </c>
    </row>
    <row r="130">
      <c r="B130" s="35">
        <v>44.0</v>
      </c>
      <c r="C130" s="35">
        <v>4.0</v>
      </c>
      <c r="D130" s="35">
        <v>3.0</v>
      </c>
      <c r="E130" s="35">
        <v>5.0</v>
      </c>
      <c r="F130" s="35" t="s">
        <v>57</v>
      </c>
      <c r="G130" s="35" t="s">
        <v>80</v>
      </c>
      <c r="H130" s="35">
        <v>3.0</v>
      </c>
      <c r="I130" s="35" t="s">
        <v>45</v>
      </c>
      <c r="J130" s="36">
        <v>1364.0</v>
      </c>
      <c r="K130" s="35">
        <v>1.0</v>
      </c>
      <c r="L130" s="35">
        <v>4.0</v>
      </c>
      <c r="M130" s="35">
        <v>0.0</v>
      </c>
      <c r="N130" s="35">
        <v>0.0</v>
      </c>
      <c r="O130" s="35">
        <v>0.0</v>
      </c>
    </row>
    <row r="131">
      <c r="B131" s="35">
        <v>4.0</v>
      </c>
      <c r="C131" s="35">
        <v>4.0</v>
      </c>
      <c r="D131" s="35">
        <v>1.0</v>
      </c>
      <c r="E131" s="35">
        <v>6.0</v>
      </c>
      <c r="F131" s="35" t="s">
        <v>57</v>
      </c>
      <c r="G131" s="35" t="s">
        <v>82</v>
      </c>
      <c r="H131" s="35">
        <v>1.0</v>
      </c>
      <c r="I131" s="35" t="s">
        <v>45</v>
      </c>
      <c r="J131" s="36">
        <v>695.0</v>
      </c>
      <c r="K131" s="35">
        <v>1.0</v>
      </c>
      <c r="L131" s="35">
        <v>4.0</v>
      </c>
      <c r="M131" s="35">
        <v>0.0</v>
      </c>
      <c r="N131" s="35">
        <v>0.0</v>
      </c>
      <c r="O131" s="35">
        <v>0.0</v>
      </c>
    </row>
    <row r="132">
      <c r="B132" s="35">
        <v>60.0</v>
      </c>
      <c r="C132" s="35">
        <v>4.0</v>
      </c>
      <c r="D132" s="35">
        <v>3.0</v>
      </c>
      <c r="E132" s="35">
        <v>7.0</v>
      </c>
      <c r="F132" s="35" t="s">
        <v>57</v>
      </c>
      <c r="G132" s="35" t="s">
        <v>81</v>
      </c>
      <c r="H132" s="35">
        <v>3.0</v>
      </c>
      <c r="I132" s="35" t="s">
        <v>45</v>
      </c>
      <c r="J132" s="36">
        <v>719.0</v>
      </c>
      <c r="K132" s="35">
        <v>1.0</v>
      </c>
      <c r="L132" s="35">
        <v>4.0</v>
      </c>
      <c r="M132" s="35">
        <v>0.0</v>
      </c>
      <c r="N132" s="35">
        <v>0.0</v>
      </c>
      <c r="O132" s="35">
        <v>0.0</v>
      </c>
    </row>
    <row r="133">
      <c r="B133" s="35">
        <v>43.0</v>
      </c>
      <c r="C133" s="35">
        <v>1.0</v>
      </c>
      <c r="D133" s="35">
        <v>3.0</v>
      </c>
      <c r="E133" s="35">
        <v>8.0</v>
      </c>
      <c r="F133" s="35" t="s">
        <v>57</v>
      </c>
      <c r="G133" s="35" t="s">
        <v>80</v>
      </c>
      <c r="H133" s="35">
        <v>3.0</v>
      </c>
      <c r="I133" s="35" t="s">
        <v>44</v>
      </c>
      <c r="J133" s="36">
        <v>1759.0</v>
      </c>
      <c r="K133" s="35">
        <v>1.0</v>
      </c>
      <c r="L133" s="35">
        <v>1.0</v>
      </c>
      <c r="M133" s="35">
        <v>0.0</v>
      </c>
      <c r="N133" s="35">
        <v>0.0</v>
      </c>
      <c r="O133" s="35">
        <v>0.0</v>
      </c>
    </row>
    <row r="134">
      <c r="B134" s="35">
        <v>8.0</v>
      </c>
      <c r="C134" s="35">
        <v>4.0</v>
      </c>
      <c r="D134" s="35">
        <v>2.0</v>
      </c>
      <c r="E134" s="35">
        <v>9.0</v>
      </c>
      <c r="F134" s="35" t="s">
        <v>57</v>
      </c>
      <c r="G134" s="35" t="s">
        <v>82</v>
      </c>
      <c r="H134" s="35">
        <v>2.0</v>
      </c>
      <c r="I134" s="35" t="s">
        <v>45</v>
      </c>
      <c r="J134" s="36">
        <v>1140.0</v>
      </c>
      <c r="K134" s="35">
        <v>1.0</v>
      </c>
      <c r="L134" s="35">
        <v>4.0</v>
      </c>
      <c r="M134" s="35">
        <v>0.0</v>
      </c>
      <c r="N134" s="35">
        <v>0.0</v>
      </c>
      <c r="O134" s="35">
        <v>0.0</v>
      </c>
    </row>
    <row r="135">
      <c r="B135" s="39">
        <v>18.0</v>
      </c>
      <c r="C135" s="39">
        <v>2.0</v>
      </c>
      <c r="D135" s="39">
        <v>1.0</v>
      </c>
      <c r="E135" s="39">
        <v>10.0</v>
      </c>
      <c r="F135" s="39" t="s">
        <v>57</v>
      </c>
      <c r="G135" s="39" t="s">
        <v>83</v>
      </c>
      <c r="H135" s="39">
        <v>1.0</v>
      </c>
      <c r="I135" s="39" t="s">
        <v>43</v>
      </c>
      <c r="J135" s="40">
        <v>1186.0</v>
      </c>
      <c r="K135" s="39">
        <v>1.0</v>
      </c>
      <c r="L135" s="39">
        <v>2.0</v>
      </c>
      <c r="M135" s="39">
        <v>0.0</v>
      </c>
      <c r="N135" s="39">
        <v>0.0</v>
      </c>
      <c r="O135" s="39">
        <v>0.0</v>
      </c>
    </row>
    <row r="137">
      <c r="C137" s="22" t="s">
        <v>28</v>
      </c>
      <c r="D137" s="22" t="s">
        <v>25</v>
      </c>
      <c r="E137" s="22" t="s">
        <v>16</v>
      </c>
      <c r="F137" s="22" t="s">
        <v>17</v>
      </c>
      <c r="G137" s="22" t="s">
        <v>18</v>
      </c>
      <c r="H137" s="68" t="s">
        <v>29</v>
      </c>
      <c r="I137" s="23" t="s">
        <v>13</v>
      </c>
      <c r="J137" s="22" t="s">
        <v>19</v>
      </c>
    </row>
    <row r="138">
      <c r="B138" s="24" t="s">
        <v>84</v>
      </c>
      <c r="C138" s="25">
        <v>60.0</v>
      </c>
      <c r="D138" s="27">
        <f>average(J76:J135)</f>
        <v>1497.1</v>
      </c>
      <c r="E138" s="60">
        <f>MEDIAN(J76:J135)</f>
        <v>1302</v>
      </c>
      <c r="F138" s="60">
        <f>min(J76:J135)</f>
        <v>103</v>
      </c>
      <c r="G138" s="60">
        <f>MAX(J76:J135)</f>
        <v>4763</v>
      </c>
      <c r="H138" s="69">
        <f>(C138-I138)/C138*100</f>
        <v>5</v>
      </c>
      <c r="I138" s="41">
        <f>countif(K76:K135, "1")</f>
        <v>57</v>
      </c>
      <c r="J138" s="27">
        <f>stdev(J76:J135)</f>
        <v>905.1965364</v>
      </c>
    </row>
    <row r="142">
      <c r="B142" s="63" t="s">
        <v>26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</row>
    <row r="143">
      <c r="B143" s="64" t="s">
        <v>66</v>
      </c>
      <c r="C143" s="65" t="s">
        <v>67</v>
      </c>
      <c r="D143" s="65" t="s">
        <v>68</v>
      </c>
      <c r="E143" s="65" t="s">
        <v>69</v>
      </c>
      <c r="F143" s="65" t="s">
        <v>70</v>
      </c>
      <c r="G143" s="65" t="s">
        <v>71</v>
      </c>
      <c r="H143" s="65" t="s">
        <v>72</v>
      </c>
      <c r="I143" s="65" t="s">
        <v>73</v>
      </c>
      <c r="J143" s="66" t="s">
        <v>74</v>
      </c>
      <c r="K143" s="66" t="s">
        <v>75</v>
      </c>
      <c r="L143" s="65" t="s">
        <v>76</v>
      </c>
      <c r="M143" s="65" t="s">
        <v>77</v>
      </c>
      <c r="N143" s="65" t="s">
        <v>78</v>
      </c>
      <c r="O143" s="67" t="s">
        <v>79</v>
      </c>
    </row>
    <row r="144">
      <c r="B144" s="31">
        <v>40.0</v>
      </c>
      <c r="C144" s="31">
        <v>4.0</v>
      </c>
      <c r="D144" s="31">
        <v>0.0</v>
      </c>
      <c r="E144" s="31">
        <v>1.0</v>
      </c>
      <c r="F144" s="31" t="s">
        <v>54</v>
      </c>
      <c r="G144" s="31" t="s">
        <v>80</v>
      </c>
      <c r="H144" s="31">
        <v>2.0</v>
      </c>
      <c r="I144" s="31" t="s">
        <v>45</v>
      </c>
      <c r="J144" s="32">
        <v>1884.0</v>
      </c>
      <c r="K144" s="31">
        <v>1.0</v>
      </c>
      <c r="L144" s="31">
        <v>4.0</v>
      </c>
      <c r="M144" s="31">
        <v>0.0</v>
      </c>
      <c r="N144" s="31">
        <v>0.0</v>
      </c>
      <c r="O144" s="31">
        <v>0.0</v>
      </c>
    </row>
    <row r="145">
      <c r="B145" s="35">
        <v>35.0</v>
      </c>
      <c r="C145" s="35">
        <v>4.0</v>
      </c>
      <c r="D145" s="35">
        <v>0.0</v>
      </c>
      <c r="E145" s="35">
        <v>2.0</v>
      </c>
      <c r="F145" s="35" t="s">
        <v>54</v>
      </c>
      <c r="G145" s="35" t="s">
        <v>80</v>
      </c>
      <c r="H145" s="35">
        <v>1.0</v>
      </c>
      <c r="I145" s="35" t="s">
        <v>44</v>
      </c>
      <c r="J145" s="36">
        <v>2054.0</v>
      </c>
      <c r="K145" s="35">
        <v>1.0</v>
      </c>
      <c r="L145" s="35">
        <v>4.0</v>
      </c>
      <c r="M145" s="35">
        <v>0.0</v>
      </c>
      <c r="N145" s="35">
        <v>0.0</v>
      </c>
      <c r="O145" s="35">
        <v>0.0</v>
      </c>
    </row>
    <row r="146">
      <c r="B146" s="35">
        <v>52.0</v>
      </c>
      <c r="C146" s="35">
        <v>2.0</v>
      </c>
      <c r="D146" s="35">
        <v>0.0</v>
      </c>
      <c r="E146" s="35">
        <v>3.0</v>
      </c>
      <c r="F146" s="35" t="s">
        <v>54</v>
      </c>
      <c r="G146" s="35" t="s">
        <v>81</v>
      </c>
      <c r="H146" s="35">
        <v>1.0</v>
      </c>
      <c r="I146" s="35" t="s">
        <v>45</v>
      </c>
      <c r="J146" s="36">
        <v>1634.0</v>
      </c>
      <c r="K146" s="35">
        <v>1.0</v>
      </c>
      <c r="L146" s="35">
        <v>2.0</v>
      </c>
      <c r="M146" s="35">
        <v>0.0</v>
      </c>
      <c r="N146" s="35">
        <v>0.0</v>
      </c>
      <c r="O146" s="35">
        <v>0.0</v>
      </c>
    </row>
    <row r="147">
      <c r="B147" s="35">
        <v>34.0</v>
      </c>
      <c r="C147" s="35">
        <v>4.0</v>
      </c>
      <c r="D147" s="35">
        <v>0.0</v>
      </c>
      <c r="E147" s="35">
        <v>4.0</v>
      </c>
      <c r="F147" s="35" t="s">
        <v>54</v>
      </c>
      <c r="G147" s="35" t="s">
        <v>80</v>
      </c>
      <c r="H147" s="35">
        <v>1.0</v>
      </c>
      <c r="I147" s="35" t="s">
        <v>43</v>
      </c>
      <c r="J147" s="36">
        <v>2893.0</v>
      </c>
      <c r="K147" s="35">
        <v>1.0</v>
      </c>
      <c r="L147" s="35">
        <v>4.0</v>
      </c>
      <c r="M147" s="35">
        <v>0.0</v>
      </c>
      <c r="N147" s="35">
        <v>0.0</v>
      </c>
      <c r="O147" s="35">
        <v>0.0</v>
      </c>
    </row>
    <row r="148">
      <c r="B148" s="35">
        <v>33.0</v>
      </c>
      <c r="C148" s="35">
        <v>4.0</v>
      </c>
      <c r="D148" s="35">
        <v>0.0</v>
      </c>
      <c r="E148" s="35">
        <v>5.0</v>
      </c>
      <c r="F148" s="35" t="s">
        <v>54</v>
      </c>
      <c r="G148" s="35" t="s">
        <v>80</v>
      </c>
      <c r="H148" s="35">
        <v>1.0</v>
      </c>
      <c r="I148" s="35" t="s">
        <v>42</v>
      </c>
      <c r="J148" s="36">
        <v>2080.0</v>
      </c>
      <c r="K148" s="35">
        <v>1.0</v>
      </c>
      <c r="L148" s="35">
        <v>4.0</v>
      </c>
      <c r="M148" s="35">
        <v>0.0</v>
      </c>
      <c r="N148" s="35">
        <v>0.0</v>
      </c>
      <c r="O148" s="35">
        <v>0.0</v>
      </c>
    </row>
    <row r="149">
      <c r="B149" s="35">
        <v>1.0</v>
      </c>
      <c r="C149" s="35">
        <v>1.0</v>
      </c>
      <c r="D149" s="35">
        <v>0.0</v>
      </c>
      <c r="E149" s="35">
        <v>6.0</v>
      </c>
      <c r="F149" s="35" t="s">
        <v>54</v>
      </c>
      <c r="G149" s="35" t="s">
        <v>82</v>
      </c>
      <c r="H149" s="35">
        <v>1.0</v>
      </c>
      <c r="I149" s="35" t="s">
        <v>42</v>
      </c>
      <c r="J149" s="36">
        <v>1480.0</v>
      </c>
      <c r="K149" s="35">
        <v>1.0</v>
      </c>
      <c r="L149" s="35">
        <v>1.0</v>
      </c>
      <c r="M149" s="35">
        <v>0.0</v>
      </c>
      <c r="N149" s="35">
        <v>0.0</v>
      </c>
      <c r="O149" s="35">
        <v>0.0</v>
      </c>
    </row>
    <row r="150">
      <c r="B150" s="35">
        <v>39.0</v>
      </c>
      <c r="C150" s="35">
        <v>4.0</v>
      </c>
      <c r="D150" s="35">
        <v>0.0</v>
      </c>
      <c r="E150" s="35">
        <v>7.0</v>
      </c>
      <c r="F150" s="35" t="s">
        <v>54</v>
      </c>
      <c r="G150" s="35" t="s">
        <v>80</v>
      </c>
      <c r="H150" s="35">
        <v>2.0</v>
      </c>
      <c r="I150" s="35" t="s">
        <v>44</v>
      </c>
      <c r="J150" s="36">
        <v>1584.0</v>
      </c>
      <c r="K150" s="35">
        <v>1.0</v>
      </c>
      <c r="L150" s="35">
        <v>4.0</v>
      </c>
      <c r="M150" s="35">
        <v>0.0</v>
      </c>
      <c r="N150" s="35">
        <v>0.0</v>
      </c>
      <c r="O150" s="35">
        <v>0.0</v>
      </c>
    </row>
    <row r="151">
      <c r="B151" s="35">
        <v>7.0</v>
      </c>
      <c r="C151" s="35">
        <v>1.0</v>
      </c>
      <c r="D151" s="35">
        <v>0.0</v>
      </c>
      <c r="E151" s="35">
        <v>8.0</v>
      </c>
      <c r="F151" s="35" t="s">
        <v>54</v>
      </c>
      <c r="G151" s="35" t="s">
        <v>82</v>
      </c>
      <c r="H151" s="35">
        <v>2.0</v>
      </c>
      <c r="I151" s="35" t="s">
        <v>44</v>
      </c>
      <c r="J151" s="36">
        <v>3480.0</v>
      </c>
      <c r="K151" s="35">
        <v>1.0</v>
      </c>
      <c r="L151" s="35">
        <v>1.0</v>
      </c>
      <c r="M151" s="35">
        <v>0.0</v>
      </c>
      <c r="N151" s="35">
        <v>0.0</v>
      </c>
      <c r="O151" s="35">
        <v>0.0</v>
      </c>
    </row>
    <row r="152">
      <c r="B152" s="35">
        <v>56.0</v>
      </c>
      <c r="C152" s="35">
        <v>2.0</v>
      </c>
      <c r="D152" s="35">
        <v>0.0</v>
      </c>
      <c r="E152" s="35">
        <v>9.0</v>
      </c>
      <c r="F152" s="35" t="s">
        <v>54</v>
      </c>
      <c r="G152" s="35" t="s">
        <v>81</v>
      </c>
      <c r="H152" s="35">
        <v>2.0</v>
      </c>
      <c r="I152" s="35" t="s">
        <v>45</v>
      </c>
      <c r="J152" s="36">
        <v>2849.0</v>
      </c>
      <c r="K152" s="35">
        <v>1.0</v>
      </c>
      <c r="L152" s="35">
        <v>2.0</v>
      </c>
      <c r="M152" s="35">
        <v>0.0</v>
      </c>
      <c r="N152" s="35">
        <v>0.0</v>
      </c>
      <c r="O152" s="35">
        <v>0.0</v>
      </c>
    </row>
    <row r="153">
      <c r="B153" s="35">
        <v>14.0</v>
      </c>
      <c r="C153" s="35">
        <v>1.0</v>
      </c>
      <c r="D153" s="35">
        <v>0.0</v>
      </c>
      <c r="E153" s="35">
        <v>10.0</v>
      </c>
      <c r="F153" s="35" t="s">
        <v>54</v>
      </c>
      <c r="G153" s="35" t="s">
        <v>82</v>
      </c>
      <c r="H153" s="35">
        <v>4.0</v>
      </c>
      <c r="I153" s="35" t="s">
        <v>43</v>
      </c>
      <c r="J153" s="36">
        <v>2759.0</v>
      </c>
      <c r="K153" s="35">
        <v>1.0</v>
      </c>
      <c r="L153" s="35">
        <v>1.0</v>
      </c>
      <c r="M153" s="35">
        <v>0.0</v>
      </c>
      <c r="N153" s="35">
        <v>0.0</v>
      </c>
      <c r="O153" s="35">
        <v>0.0</v>
      </c>
    </row>
    <row r="154">
      <c r="B154" s="35">
        <v>62.0</v>
      </c>
      <c r="C154" s="35">
        <v>4.0</v>
      </c>
      <c r="D154" s="35">
        <v>2.0</v>
      </c>
      <c r="E154" s="35">
        <v>1.0</v>
      </c>
      <c r="F154" s="35" t="s">
        <v>12</v>
      </c>
      <c r="G154" s="35" t="s">
        <v>81</v>
      </c>
      <c r="H154" s="35">
        <v>4.0</v>
      </c>
      <c r="I154" s="35" t="s">
        <v>43</v>
      </c>
      <c r="J154" s="36">
        <v>4724.0</v>
      </c>
      <c r="K154" s="35">
        <v>2.0</v>
      </c>
      <c r="L154" s="35">
        <v>2.0</v>
      </c>
      <c r="M154" s="35">
        <v>1.0</v>
      </c>
      <c r="N154" s="35">
        <v>1.0</v>
      </c>
      <c r="O154" s="35">
        <v>0.0</v>
      </c>
    </row>
    <row r="155">
      <c r="B155" s="35">
        <v>58.0</v>
      </c>
      <c r="C155" s="35">
        <v>3.0</v>
      </c>
      <c r="D155" s="35">
        <v>2.0</v>
      </c>
      <c r="E155" s="35">
        <v>2.0</v>
      </c>
      <c r="F155" s="35" t="s">
        <v>12</v>
      </c>
      <c r="G155" s="35" t="s">
        <v>81</v>
      </c>
      <c r="H155" s="35">
        <v>3.0</v>
      </c>
      <c r="I155" s="35" t="s">
        <v>43</v>
      </c>
      <c r="J155" s="36">
        <v>1558.0</v>
      </c>
      <c r="K155" s="35">
        <v>2.0</v>
      </c>
      <c r="L155" s="35">
        <v>2.0</v>
      </c>
      <c r="M155" s="35">
        <v>1.0</v>
      </c>
      <c r="N155" s="35">
        <v>1.0</v>
      </c>
      <c r="O155" s="35">
        <v>0.0</v>
      </c>
    </row>
    <row r="156">
      <c r="B156" s="35">
        <v>26.0</v>
      </c>
      <c r="C156" s="35">
        <v>3.0</v>
      </c>
      <c r="D156" s="35">
        <v>3.0</v>
      </c>
      <c r="E156" s="35">
        <v>3.0</v>
      </c>
      <c r="F156" s="35" t="s">
        <v>12</v>
      </c>
      <c r="G156" s="35" t="s">
        <v>83</v>
      </c>
      <c r="H156" s="35">
        <v>3.0</v>
      </c>
      <c r="I156" s="35" t="s">
        <v>43</v>
      </c>
      <c r="J156" s="36">
        <v>1713.0</v>
      </c>
      <c r="K156" s="35">
        <v>1.0</v>
      </c>
      <c r="L156" s="35">
        <v>3.0</v>
      </c>
      <c r="M156" s="35">
        <v>0.0</v>
      </c>
      <c r="N156" s="35">
        <v>0.0</v>
      </c>
      <c r="O156" s="35">
        <v>0.0</v>
      </c>
    </row>
    <row r="157">
      <c r="B157" s="35">
        <v>30.0</v>
      </c>
      <c r="C157" s="35">
        <v>4.0</v>
      </c>
      <c r="D157" s="35">
        <v>3.0</v>
      </c>
      <c r="E157" s="35">
        <v>4.0</v>
      </c>
      <c r="F157" s="35" t="s">
        <v>12</v>
      </c>
      <c r="G157" s="35" t="s">
        <v>83</v>
      </c>
      <c r="H157" s="35">
        <v>4.0</v>
      </c>
      <c r="I157" s="35" t="s">
        <v>43</v>
      </c>
      <c r="J157" s="36">
        <v>2936.0</v>
      </c>
      <c r="K157" s="35">
        <v>1.0</v>
      </c>
      <c r="L157" s="35">
        <v>4.0</v>
      </c>
      <c r="M157" s="35">
        <v>0.0</v>
      </c>
      <c r="N157" s="35">
        <v>0.0</v>
      </c>
      <c r="O157" s="35">
        <v>0.0</v>
      </c>
    </row>
    <row r="158">
      <c r="B158" s="35">
        <v>50.0</v>
      </c>
      <c r="C158" s="35">
        <v>1.0</v>
      </c>
      <c r="D158" s="35">
        <v>2.0</v>
      </c>
      <c r="E158" s="35">
        <v>5.0</v>
      </c>
      <c r="F158" s="35" t="s">
        <v>12</v>
      </c>
      <c r="G158" s="35" t="s">
        <v>81</v>
      </c>
      <c r="H158" s="35">
        <v>1.0</v>
      </c>
      <c r="I158" s="35" t="s">
        <v>43</v>
      </c>
      <c r="J158" s="36">
        <v>4769.0</v>
      </c>
      <c r="K158" s="35">
        <v>1.0</v>
      </c>
      <c r="L158" s="35">
        <v>1.0</v>
      </c>
      <c r="M158" s="35">
        <v>0.0</v>
      </c>
      <c r="N158" s="35">
        <v>0.0</v>
      </c>
      <c r="O158" s="35">
        <v>0.0</v>
      </c>
    </row>
    <row r="159">
      <c r="B159" s="35">
        <v>17.0</v>
      </c>
      <c r="C159" s="35">
        <v>1.0</v>
      </c>
      <c r="D159" s="35">
        <v>3.0</v>
      </c>
      <c r="E159" s="35">
        <v>6.0</v>
      </c>
      <c r="F159" s="35" t="s">
        <v>12</v>
      </c>
      <c r="G159" s="35" t="s">
        <v>83</v>
      </c>
      <c r="H159" s="35">
        <v>1.0</v>
      </c>
      <c r="I159" s="35" t="s">
        <v>42</v>
      </c>
      <c r="J159" s="36">
        <v>1244.0</v>
      </c>
      <c r="K159" s="35">
        <v>1.0</v>
      </c>
      <c r="L159" s="35">
        <v>1.0</v>
      </c>
      <c r="M159" s="35">
        <v>0.0</v>
      </c>
      <c r="N159" s="35">
        <v>0.0</v>
      </c>
      <c r="O159" s="35">
        <v>0.0</v>
      </c>
    </row>
    <row r="160">
      <c r="B160" s="35">
        <v>11.0</v>
      </c>
      <c r="C160" s="35">
        <v>3.0</v>
      </c>
      <c r="D160" s="35">
        <v>1.0</v>
      </c>
      <c r="E160" s="35">
        <v>7.0</v>
      </c>
      <c r="F160" s="35" t="s">
        <v>12</v>
      </c>
      <c r="G160" s="35" t="s">
        <v>82</v>
      </c>
      <c r="H160" s="35">
        <v>3.0</v>
      </c>
      <c r="I160" s="35" t="s">
        <v>44</v>
      </c>
      <c r="J160" s="36">
        <v>1155.0</v>
      </c>
      <c r="K160" s="35">
        <v>1.0</v>
      </c>
      <c r="L160" s="35">
        <v>3.0</v>
      </c>
      <c r="M160" s="35">
        <v>0.0</v>
      </c>
      <c r="N160" s="35">
        <v>0.0</v>
      </c>
      <c r="O160" s="35">
        <v>0.0</v>
      </c>
    </row>
    <row r="161">
      <c r="B161" s="35">
        <v>53.0</v>
      </c>
      <c r="C161" s="35">
        <v>2.0</v>
      </c>
      <c r="D161" s="35">
        <v>2.0</v>
      </c>
      <c r="E161" s="35">
        <v>8.0</v>
      </c>
      <c r="F161" s="35" t="s">
        <v>12</v>
      </c>
      <c r="G161" s="35" t="s">
        <v>81</v>
      </c>
      <c r="H161" s="35">
        <v>2.0</v>
      </c>
      <c r="I161" s="35" t="s">
        <v>42</v>
      </c>
      <c r="J161" s="36">
        <v>1540.0</v>
      </c>
      <c r="K161" s="35">
        <v>1.0</v>
      </c>
      <c r="L161" s="35">
        <v>2.0</v>
      </c>
      <c r="M161" s="35">
        <v>0.0</v>
      </c>
      <c r="N161" s="35">
        <v>0.0</v>
      </c>
      <c r="O161" s="35">
        <v>0.0</v>
      </c>
    </row>
    <row r="162">
      <c r="B162" s="35">
        <v>16.0</v>
      </c>
      <c r="C162" s="35">
        <v>4.0</v>
      </c>
      <c r="D162" s="35">
        <v>1.0</v>
      </c>
      <c r="E162" s="35">
        <v>9.0</v>
      </c>
      <c r="F162" s="35" t="s">
        <v>12</v>
      </c>
      <c r="G162" s="35" t="s">
        <v>82</v>
      </c>
      <c r="H162" s="35">
        <v>4.0</v>
      </c>
      <c r="I162" s="35" t="s">
        <v>45</v>
      </c>
      <c r="J162" s="36">
        <v>1642.0</v>
      </c>
      <c r="K162" s="35">
        <v>1.0</v>
      </c>
      <c r="L162" s="35">
        <v>4.0</v>
      </c>
      <c r="M162" s="35">
        <v>0.0</v>
      </c>
      <c r="N162" s="35">
        <v>0.0</v>
      </c>
      <c r="O162" s="35">
        <v>0.0</v>
      </c>
    </row>
    <row r="163">
      <c r="B163" s="35">
        <v>37.0</v>
      </c>
      <c r="C163" s="35">
        <v>2.0</v>
      </c>
      <c r="D163" s="35">
        <v>4.0</v>
      </c>
      <c r="E163" s="35">
        <v>10.0</v>
      </c>
      <c r="F163" s="35" t="s">
        <v>12</v>
      </c>
      <c r="G163" s="35" t="s">
        <v>80</v>
      </c>
      <c r="H163" s="35">
        <v>2.0</v>
      </c>
      <c r="I163" s="35" t="s">
        <v>42</v>
      </c>
      <c r="J163" s="36">
        <v>1697.0</v>
      </c>
      <c r="K163" s="35">
        <v>1.0</v>
      </c>
      <c r="L163" s="35">
        <v>2.0</v>
      </c>
      <c r="M163" s="35">
        <v>0.0</v>
      </c>
      <c r="N163" s="35">
        <v>0.0</v>
      </c>
      <c r="O163" s="35">
        <v>0.0</v>
      </c>
    </row>
    <row r="164">
      <c r="B164" s="35">
        <v>46.0</v>
      </c>
      <c r="C164" s="35">
        <v>2.0</v>
      </c>
      <c r="D164" s="35">
        <v>4.0</v>
      </c>
      <c r="E164" s="35">
        <v>1.0</v>
      </c>
      <c r="F164" s="35" t="s">
        <v>57</v>
      </c>
      <c r="G164" s="35" t="s">
        <v>80</v>
      </c>
      <c r="H164" s="35">
        <v>4.0</v>
      </c>
      <c r="I164" s="35" t="s">
        <v>43</v>
      </c>
      <c r="J164" s="36">
        <v>1902.0</v>
      </c>
      <c r="K164" s="35">
        <v>2.0</v>
      </c>
      <c r="L164" s="35">
        <v>4.0</v>
      </c>
      <c r="M164" s="35">
        <v>1.0</v>
      </c>
      <c r="N164" s="35">
        <v>1.0</v>
      </c>
      <c r="O164" s="35">
        <v>0.0</v>
      </c>
    </row>
    <row r="165">
      <c r="B165" s="35">
        <v>45.0</v>
      </c>
      <c r="C165" s="35">
        <v>3.0</v>
      </c>
      <c r="D165" s="35">
        <v>4.0</v>
      </c>
      <c r="E165" s="35">
        <v>2.0</v>
      </c>
      <c r="F165" s="35" t="s">
        <v>57</v>
      </c>
      <c r="G165" s="35" t="s">
        <v>80</v>
      </c>
      <c r="H165" s="35">
        <v>4.0</v>
      </c>
      <c r="I165" s="35" t="s">
        <v>42</v>
      </c>
      <c r="J165" s="36">
        <v>1505.0</v>
      </c>
      <c r="K165" s="35">
        <v>1.0</v>
      </c>
      <c r="L165" s="35">
        <v>3.0</v>
      </c>
      <c r="M165" s="35">
        <v>0.0</v>
      </c>
      <c r="N165" s="35">
        <v>0.0</v>
      </c>
      <c r="O165" s="35">
        <v>0.0</v>
      </c>
    </row>
    <row r="166">
      <c r="B166" s="35">
        <v>27.0</v>
      </c>
      <c r="C166" s="35">
        <v>1.0</v>
      </c>
      <c r="D166" s="35">
        <v>3.0</v>
      </c>
      <c r="E166" s="35">
        <v>3.0</v>
      </c>
      <c r="F166" s="35" t="s">
        <v>57</v>
      </c>
      <c r="G166" s="35" t="s">
        <v>83</v>
      </c>
      <c r="H166" s="35">
        <v>3.0</v>
      </c>
      <c r="I166" s="35" t="s">
        <v>44</v>
      </c>
      <c r="J166" s="36">
        <v>1999.0</v>
      </c>
      <c r="K166" s="35">
        <v>1.0</v>
      </c>
      <c r="L166" s="35">
        <v>1.0</v>
      </c>
      <c r="M166" s="35">
        <v>0.0</v>
      </c>
      <c r="N166" s="35">
        <v>0.0</v>
      </c>
      <c r="O166" s="35">
        <v>0.0</v>
      </c>
    </row>
    <row r="167">
      <c r="B167" s="35">
        <v>15.0</v>
      </c>
      <c r="C167" s="35">
        <v>1.0</v>
      </c>
      <c r="D167" s="35">
        <v>4.0</v>
      </c>
      <c r="E167" s="35">
        <v>4.0</v>
      </c>
      <c r="F167" s="35" t="s">
        <v>57</v>
      </c>
      <c r="G167" s="35" t="s">
        <v>82</v>
      </c>
      <c r="H167" s="35">
        <v>4.0</v>
      </c>
      <c r="I167" s="35" t="s">
        <v>44</v>
      </c>
      <c r="J167" s="36">
        <v>918.0</v>
      </c>
      <c r="K167" s="35">
        <v>1.0</v>
      </c>
      <c r="L167" s="35">
        <v>1.0</v>
      </c>
      <c r="M167" s="35">
        <v>0.0</v>
      </c>
      <c r="N167" s="35">
        <v>0.0</v>
      </c>
      <c r="O167" s="35">
        <v>0.0</v>
      </c>
    </row>
    <row r="168">
      <c r="B168" s="35">
        <v>19.0</v>
      </c>
      <c r="C168" s="35">
        <v>1.0</v>
      </c>
      <c r="D168" s="35">
        <v>1.0</v>
      </c>
      <c r="E168" s="35">
        <v>5.0</v>
      </c>
      <c r="F168" s="35" t="s">
        <v>57</v>
      </c>
      <c r="G168" s="35" t="s">
        <v>83</v>
      </c>
      <c r="H168" s="35">
        <v>1.0</v>
      </c>
      <c r="I168" s="35" t="s">
        <v>44</v>
      </c>
      <c r="J168" s="36">
        <v>902.0</v>
      </c>
      <c r="K168" s="35">
        <v>1.0</v>
      </c>
      <c r="L168" s="35">
        <v>1.0</v>
      </c>
      <c r="M168" s="35">
        <v>0.0</v>
      </c>
      <c r="N168" s="35">
        <v>0.0</v>
      </c>
      <c r="O168" s="35">
        <v>0.0</v>
      </c>
    </row>
    <row r="169">
      <c r="B169" s="35">
        <v>57.0</v>
      </c>
      <c r="C169" s="35">
        <v>3.0</v>
      </c>
      <c r="D169" s="35">
        <v>3.0</v>
      </c>
      <c r="E169" s="35">
        <v>6.0</v>
      </c>
      <c r="F169" s="35" t="s">
        <v>57</v>
      </c>
      <c r="G169" s="35" t="s">
        <v>81</v>
      </c>
      <c r="H169" s="35">
        <v>3.0</v>
      </c>
      <c r="I169" s="35" t="s">
        <v>42</v>
      </c>
      <c r="J169" s="36">
        <v>1390.0</v>
      </c>
      <c r="K169" s="35">
        <v>1.0</v>
      </c>
      <c r="L169" s="35">
        <v>3.0</v>
      </c>
      <c r="M169" s="35">
        <v>0.0</v>
      </c>
      <c r="N169" s="35">
        <v>0.0</v>
      </c>
      <c r="O169" s="35">
        <v>0.0</v>
      </c>
    </row>
    <row r="170">
      <c r="B170" s="35">
        <v>22.0</v>
      </c>
      <c r="C170" s="35">
        <v>2.0</v>
      </c>
      <c r="D170" s="35">
        <v>2.0</v>
      </c>
      <c r="E170" s="35">
        <v>7.0</v>
      </c>
      <c r="F170" s="35" t="s">
        <v>57</v>
      </c>
      <c r="G170" s="35" t="s">
        <v>83</v>
      </c>
      <c r="H170" s="35">
        <v>2.0</v>
      </c>
      <c r="I170" s="35" t="s">
        <v>43</v>
      </c>
      <c r="J170" s="36">
        <v>2019.0</v>
      </c>
      <c r="K170" s="35">
        <v>1.0</v>
      </c>
      <c r="L170" s="35">
        <v>2.0</v>
      </c>
      <c r="M170" s="35">
        <v>0.0</v>
      </c>
      <c r="N170" s="35">
        <v>0.0</v>
      </c>
      <c r="O170" s="35">
        <v>0.0</v>
      </c>
    </row>
    <row r="171">
      <c r="B171" s="35">
        <v>49.0</v>
      </c>
      <c r="C171" s="35">
        <v>3.0</v>
      </c>
      <c r="D171" s="35">
        <v>1.0</v>
      </c>
      <c r="E171" s="35">
        <v>8.0</v>
      </c>
      <c r="F171" s="35" t="s">
        <v>57</v>
      </c>
      <c r="G171" s="35" t="s">
        <v>81</v>
      </c>
      <c r="H171" s="35">
        <v>1.0</v>
      </c>
      <c r="I171" s="35" t="s">
        <v>42</v>
      </c>
      <c r="J171" s="36">
        <v>1217.0</v>
      </c>
      <c r="K171" s="35">
        <v>1.0</v>
      </c>
      <c r="L171" s="35">
        <v>3.0</v>
      </c>
      <c r="M171" s="35">
        <v>0.0</v>
      </c>
      <c r="N171" s="35">
        <v>0.0</v>
      </c>
      <c r="O171" s="35">
        <v>0.0</v>
      </c>
    </row>
    <row r="172">
      <c r="B172" s="35">
        <v>51.0</v>
      </c>
      <c r="C172" s="35">
        <v>1.0</v>
      </c>
      <c r="D172" s="35">
        <v>1.0</v>
      </c>
      <c r="E172" s="35">
        <v>9.0</v>
      </c>
      <c r="F172" s="35" t="s">
        <v>57</v>
      </c>
      <c r="G172" s="35" t="s">
        <v>81</v>
      </c>
      <c r="H172" s="35">
        <v>1.0</v>
      </c>
      <c r="I172" s="35" t="s">
        <v>44</v>
      </c>
      <c r="J172" s="36">
        <v>1484.0</v>
      </c>
      <c r="K172" s="35">
        <v>1.0</v>
      </c>
      <c r="L172" s="35">
        <v>1.0</v>
      </c>
      <c r="M172" s="35">
        <v>0.0</v>
      </c>
      <c r="N172" s="35">
        <v>0.0</v>
      </c>
      <c r="O172" s="35">
        <v>0.0</v>
      </c>
    </row>
    <row r="173">
      <c r="B173" s="35">
        <v>13.0</v>
      </c>
      <c r="C173" s="35">
        <v>3.0</v>
      </c>
      <c r="D173" s="35">
        <v>4.0</v>
      </c>
      <c r="E173" s="35">
        <v>10.0</v>
      </c>
      <c r="F173" s="35" t="s">
        <v>57</v>
      </c>
      <c r="G173" s="35" t="s">
        <v>82</v>
      </c>
      <c r="H173" s="35">
        <v>4.0</v>
      </c>
      <c r="I173" s="35" t="s">
        <v>42</v>
      </c>
      <c r="J173" s="36">
        <v>1261.0</v>
      </c>
      <c r="K173" s="35">
        <v>1.0</v>
      </c>
      <c r="L173" s="35">
        <v>3.0</v>
      </c>
      <c r="M173" s="35">
        <v>0.0</v>
      </c>
      <c r="N173" s="35">
        <v>0.0</v>
      </c>
      <c r="O173" s="35">
        <v>0.0</v>
      </c>
    </row>
    <row r="174">
      <c r="B174" s="35">
        <v>32.0</v>
      </c>
      <c r="C174" s="35">
        <v>3.0</v>
      </c>
      <c r="D174" s="35">
        <v>4.0</v>
      </c>
      <c r="E174" s="35">
        <v>1.0</v>
      </c>
      <c r="F174" s="35" t="s">
        <v>54</v>
      </c>
      <c r="G174" s="35" t="s">
        <v>83</v>
      </c>
      <c r="H174" s="35">
        <v>4.0</v>
      </c>
      <c r="I174" s="35" t="s">
        <v>45</v>
      </c>
      <c r="J174" s="36">
        <v>1134.0</v>
      </c>
      <c r="K174" s="35">
        <v>2.0</v>
      </c>
      <c r="L174" s="35">
        <v>4.0</v>
      </c>
      <c r="M174" s="35">
        <v>1.0</v>
      </c>
      <c r="N174" s="35">
        <v>1.0</v>
      </c>
      <c r="O174" s="35">
        <v>0.0</v>
      </c>
    </row>
    <row r="175">
      <c r="B175" s="35">
        <v>28.0</v>
      </c>
      <c r="C175" s="35">
        <v>3.0</v>
      </c>
      <c r="D175" s="35">
        <v>4.0</v>
      </c>
      <c r="E175" s="35">
        <v>2.0</v>
      </c>
      <c r="F175" s="35" t="s">
        <v>54</v>
      </c>
      <c r="G175" s="35" t="s">
        <v>83</v>
      </c>
      <c r="H175" s="35">
        <v>3.0</v>
      </c>
      <c r="I175" s="35" t="s">
        <v>45</v>
      </c>
      <c r="J175" s="36">
        <v>1447.0</v>
      </c>
      <c r="K175" s="35">
        <v>1.0</v>
      </c>
      <c r="L175" s="35">
        <v>3.0</v>
      </c>
      <c r="M175" s="35">
        <v>0.0</v>
      </c>
      <c r="N175" s="35">
        <v>0.0</v>
      </c>
      <c r="O175" s="35">
        <v>0.0</v>
      </c>
    </row>
    <row r="176">
      <c r="B176" s="35">
        <v>23.0</v>
      </c>
      <c r="C176" s="35">
        <v>3.0</v>
      </c>
      <c r="D176" s="35">
        <v>1.0</v>
      </c>
      <c r="E176" s="35">
        <v>3.0</v>
      </c>
      <c r="F176" s="35" t="s">
        <v>54</v>
      </c>
      <c r="G176" s="35" t="s">
        <v>83</v>
      </c>
      <c r="H176" s="35">
        <v>2.0</v>
      </c>
      <c r="I176" s="35" t="s">
        <v>44</v>
      </c>
      <c r="J176" s="36">
        <v>6763.0</v>
      </c>
      <c r="K176" s="35">
        <v>2.0</v>
      </c>
      <c r="L176" s="35">
        <v>1.0</v>
      </c>
      <c r="M176" s="35">
        <v>1.0</v>
      </c>
      <c r="N176" s="35">
        <v>1.0</v>
      </c>
      <c r="O176" s="35">
        <v>0.0</v>
      </c>
    </row>
    <row r="177">
      <c r="B177" s="35">
        <v>9.0</v>
      </c>
      <c r="C177" s="35">
        <v>1.0</v>
      </c>
      <c r="D177" s="35">
        <v>3.0</v>
      </c>
      <c r="E177" s="35">
        <v>4.0</v>
      </c>
      <c r="F177" s="35" t="s">
        <v>54</v>
      </c>
      <c r="G177" s="35" t="s">
        <v>82</v>
      </c>
      <c r="H177" s="35">
        <v>3.0</v>
      </c>
      <c r="I177" s="35" t="s">
        <v>42</v>
      </c>
      <c r="J177" s="36">
        <v>1205.0</v>
      </c>
      <c r="K177" s="35">
        <v>2.0</v>
      </c>
      <c r="L177" s="35">
        <v>3.0</v>
      </c>
      <c r="M177" s="35">
        <v>1.0</v>
      </c>
      <c r="N177" s="35">
        <v>1.0</v>
      </c>
      <c r="O177" s="35">
        <v>0.0</v>
      </c>
    </row>
    <row r="178">
      <c r="B178" s="35">
        <v>64.0</v>
      </c>
      <c r="C178" s="35">
        <v>2.0</v>
      </c>
      <c r="D178" s="35">
        <v>4.0</v>
      </c>
      <c r="E178" s="35">
        <v>5.0</v>
      </c>
      <c r="F178" s="35" t="s">
        <v>54</v>
      </c>
      <c r="G178" s="35" t="s">
        <v>81</v>
      </c>
      <c r="H178" s="35">
        <v>4.0</v>
      </c>
      <c r="I178" s="35" t="s">
        <v>45</v>
      </c>
      <c r="J178" s="36">
        <v>1984.0</v>
      </c>
      <c r="K178" s="35">
        <v>1.0</v>
      </c>
      <c r="L178" s="35">
        <v>2.0</v>
      </c>
      <c r="M178" s="35">
        <v>0.0</v>
      </c>
      <c r="N178" s="35">
        <v>0.0</v>
      </c>
      <c r="O178" s="35">
        <v>0.0</v>
      </c>
    </row>
    <row r="179">
      <c r="B179" s="35">
        <v>36.0</v>
      </c>
      <c r="C179" s="35">
        <v>4.0</v>
      </c>
      <c r="D179" s="35">
        <v>4.0</v>
      </c>
      <c r="E179" s="35">
        <v>6.0</v>
      </c>
      <c r="F179" s="35" t="s">
        <v>54</v>
      </c>
      <c r="G179" s="35" t="s">
        <v>80</v>
      </c>
      <c r="H179" s="35">
        <v>1.0</v>
      </c>
      <c r="I179" s="35" t="s">
        <v>45</v>
      </c>
      <c r="J179" s="36">
        <v>1395.0</v>
      </c>
      <c r="K179" s="35">
        <v>1.0</v>
      </c>
      <c r="L179" s="35">
        <v>4.0</v>
      </c>
      <c r="M179" s="35">
        <v>0.0</v>
      </c>
      <c r="N179" s="35">
        <v>0.0</v>
      </c>
      <c r="O179" s="35">
        <v>0.0</v>
      </c>
    </row>
    <row r="180">
      <c r="B180" s="35">
        <v>63.0</v>
      </c>
      <c r="C180" s="35">
        <v>2.0</v>
      </c>
      <c r="D180" s="35">
        <v>1.0</v>
      </c>
      <c r="E180" s="35">
        <v>7.0</v>
      </c>
      <c r="F180" s="35" t="s">
        <v>54</v>
      </c>
      <c r="G180" s="35" t="s">
        <v>81</v>
      </c>
      <c r="H180" s="35">
        <v>4.0</v>
      </c>
      <c r="I180" s="35" t="s">
        <v>44</v>
      </c>
      <c r="J180" s="36">
        <v>1469.0</v>
      </c>
      <c r="K180" s="35">
        <v>1.0</v>
      </c>
      <c r="L180" s="35">
        <v>2.0</v>
      </c>
      <c r="M180" s="35">
        <v>0.0</v>
      </c>
      <c r="N180" s="35">
        <v>0.0</v>
      </c>
      <c r="O180" s="35">
        <v>0.0</v>
      </c>
    </row>
    <row r="181">
      <c r="B181" s="35">
        <v>59.0</v>
      </c>
      <c r="C181" s="35">
        <v>2.0</v>
      </c>
      <c r="D181" s="35">
        <v>1.0</v>
      </c>
      <c r="E181" s="35">
        <v>8.0</v>
      </c>
      <c r="F181" s="35" t="s">
        <v>54</v>
      </c>
      <c r="G181" s="35" t="s">
        <v>81</v>
      </c>
      <c r="H181" s="35">
        <v>3.0</v>
      </c>
      <c r="I181" s="35" t="s">
        <v>44</v>
      </c>
      <c r="J181" s="36">
        <v>817.0</v>
      </c>
      <c r="K181" s="35">
        <v>1.0</v>
      </c>
      <c r="L181" s="35">
        <v>2.0</v>
      </c>
      <c r="M181" s="35">
        <v>0.0</v>
      </c>
      <c r="N181" s="35">
        <v>0.0</v>
      </c>
      <c r="O181" s="35">
        <v>0.0</v>
      </c>
    </row>
    <row r="182">
      <c r="B182" s="35">
        <v>20.0</v>
      </c>
      <c r="C182" s="35">
        <v>3.0</v>
      </c>
      <c r="D182" s="35">
        <v>4.0</v>
      </c>
      <c r="E182" s="35">
        <v>9.0</v>
      </c>
      <c r="F182" s="35" t="s">
        <v>54</v>
      </c>
      <c r="G182" s="35" t="s">
        <v>83</v>
      </c>
      <c r="H182" s="35">
        <v>1.0</v>
      </c>
      <c r="I182" s="35" t="s">
        <v>45</v>
      </c>
      <c r="J182" s="36">
        <v>2307.0</v>
      </c>
      <c r="K182" s="35">
        <v>1.0</v>
      </c>
      <c r="L182" s="35">
        <v>3.0</v>
      </c>
      <c r="M182" s="35">
        <v>0.0</v>
      </c>
      <c r="N182" s="35">
        <v>0.0</v>
      </c>
      <c r="O182" s="35">
        <v>0.0</v>
      </c>
    </row>
    <row r="183">
      <c r="B183" s="35">
        <v>2.0</v>
      </c>
      <c r="C183" s="35">
        <v>1.0</v>
      </c>
      <c r="D183" s="35">
        <v>2.0</v>
      </c>
      <c r="E183" s="35">
        <v>10.0</v>
      </c>
      <c r="F183" s="35" t="s">
        <v>54</v>
      </c>
      <c r="G183" s="35" t="s">
        <v>82</v>
      </c>
      <c r="H183" s="35">
        <v>1.0</v>
      </c>
      <c r="I183" s="35" t="s">
        <v>43</v>
      </c>
      <c r="J183" s="36">
        <v>1857.0</v>
      </c>
      <c r="K183" s="35">
        <v>1.0</v>
      </c>
      <c r="L183" s="35">
        <v>1.0</v>
      </c>
      <c r="M183" s="35">
        <v>0.0</v>
      </c>
      <c r="N183" s="35">
        <v>0.0</v>
      </c>
      <c r="O183" s="35">
        <v>0.0</v>
      </c>
    </row>
    <row r="184">
      <c r="B184" s="35">
        <v>24.0</v>
      </c>
      <c r="C184" s="35">
        <v>2.0</v>
      </c>
      <c r="D184" s="35">
        <v>3.0</v>
      </c>
      <c r="E184" s="35">
        <v>1.0</v>
      </c>
      <c r="F184" s="35" t="s">
        <v>12</v>
      </c>
      <c r="G184" s="35" t="s">
        <v>83</v>
      </c>
      <c r="H184" s="35">
        <v>2.0</v>
      </c>
      <c r="I184" s="35" t="s">
        <v>45</v>
      </c>
      <c r="J184" s="36">
        <v>1570.0</v>
      </c>
      <c r="K184" s="35">
        <v>2.0</v>
      </c>
      <c r="L184" s="35">
        <v>3.0</v>
      </c>
      <c r="M184" s="35">
        <v>1.0</v>
      </c>
      <c r="N184" s="35">
        <v>1.0</v>
      </c>
      <c r="O184" s="35">
        <v>0.0</v>
      </c>
    </row>
    <row r="185">
      <c r="B185" s="35">
        <v>5.0</v>
      </c>
      <c r="C185" s="35">
        <v>2.0</v>
      </c>
      <c r="D185" s="35">
        <v>1.0</v>
      </c>
      <c r="E185" s="35">
        <v>2.0</v>
      </c>
      <c r="F185" s="35" t="s">
        <v>12</v>
      </c>
      <c r="G185" s="35" t="s">
        <v>82</v>
      </c>
      <c r="H185" s="35">
        <v>2.0</v>
      </c>
      <c r="I185" s="35" t="s">
        <v>42</v>
      </c>
      <c r="J185" s="36">
        <v>1172.0</v>
      </c>
      <c r="K185" s="35">
        <v>1.0</v>
      </c>
      <c r="L185" s="35">
        <v>2.0</v>
      </c>
      <c r="M185" s="35">
        <v>0.0</v>
      </c>
      <c r="N185" s="35">
        <v>0.0</v>
      </c>
      <c r="O185" s="35">
        <v>0.0</v>
      </c>
    </row>
    <row r="186">
      <c r="B186" s="35">
        <v>42.0</v>
      </c>
      <c r="C186" s="35">
        <v>3.0</v>
      </c>
      <c r="D186" s="35">
        <v>4.0</v>
      </c>
      <c r="E186" s="35">
        <v>3.0</v>
      </c>
      <c r="F186" s="35" t="s">
        <v>12</v>
      </c>
      <c r="G186" s="35" t="s">
        <v>80</v>
      </c>
      <c r="H186" s="35">
        <v>3.0</v>
      </c>
      <c r="I186" s="35" t="s">
        <v>43</v>
      </c>
      <c r="J186" s="36">
        <v>1585.0</v>
      </c>
      <c r="K186" s="35">
        <v>1.0</v>
      </c>
      <c r="L186" s="35">
        <v>3.0</v>
      </c>
      <c r="M186" s="35">
        <v>0.0</v>
      </c>
      <c r="N186" s="35">
        <v>0.0</v>
      </c>
      <c r="O186" s="35">
        <v>0.0</v>
      </c>
    </row>
    <row r="187">
      <c r="B187" s="35">
        <v>10.0</v>
      </c>
      <c r="C187" s="35">
        <v>3.0</v>
      </c>
      <c r="D187" s="35">
        <v>1.0</v>
      </c>
      <c r="E187" s="35">
        <v>4.0</v>
      </c>
      <c r="F187" s="35" t="s">
        <v>12</v>
      </c>
      <c r="G187" s="35" t="s">
        <v>82</v>
      </c>
      <c r="H187" s="35">
        <v>3.0</v>
      </c>
      <c r="I187" s="35" t="s">
        <v>43</v>
      </c>
      <c r="J187" s="36">
        <v>1855.0</v>
      </c>
      <c r="K187" s="35">
        <v>1.0</v>
      </c>
      <c r="L187" s="35">
        <v>3.0</v>
      </c>
      <c r="M187" s="35">
        <v>0.0</v>
      </c>
      <c r="N187" s="35">
        <v>0.0</v>
      </c>
      <c r="O187" s="35">
        <v>0.0</v>
      </c>
    </row>
    <row r="188">
      <c r="B188" s="35">
        <v>29.0</v>
      </c>
      <c r="C188" s="35">
        <v>4.0</v>
      </c>
      <c r="D188" s="35">
        <v>3.0</v>
      </c>
      <c r="E188" s="35">
        <v>5.0</v>
      </c>
      <c r="F188" s="35" t="s">
        <v>12</v>
      </c>
      <c r="G188" s="35" t="s">
        <v>83</v>
      </c>
      <c r="H188" s="35">
        <v>4.0</v>
      </c>
      <c r="I188" s="35" t="s">
        <v>42</v>
      </c>
      <c r="J188" s="36">
        <v>1595.0</v>
      </c>
      <c r="K188" s="35">
        <v>1.0</v>
      </c>
      <c r="L188" s="35">
        <v>4.0</v>
      </c>
      <c r="M188" s="35">
        <v>0.0</v>
      </c>
      <c r="N188" s="35">
        <v>0.0</v>
      </c>
      <c r="O188" s="35">
        <v>0.0</v>
      </c>
    </row>
    <row r="189">
      <c r="B189" s="35">
        <v>47.0</v>
      </c>
      <c r="C189" s="35">
        <v>4.0</v>
      </c>
      <c r="D189" s="35">
        <v>4.0</v>
      </c>
      <c r="E189" s="35">
        <v>6.0</v>
      </c>
      <c r="F189" s="35" t="s">
        <v>12</v>
      </c>
      <c r="G189" s="35" t="s">
        <v>80</v>
      </c>
      <c r="H189" s="35">
        <v>4.0</v>
      </c>
      <c r="I189" s="35" t="s">
        <v>44</v>
      </c>
      <c r="J189" s="36">
        <v>1417.0</v>
      </c>
      <c r="K189" s="35">
        <v>1.0</v>
      </c>
      <c r="L189" s="35">
        <v>4.0</v>
      </c>
      <c r="M189" s="35">
        <v>0.0</v>
      </c>
      <c r="N189" s="35">
        <v>0.0</v>
      </c>
      <c r="O189" s="35">
        <v>0.0</v>
      </c>
    </row>
    <row r="190">
      <c r="B190" s="35">
        <v>31.0</v>
      </c>
      <c r="C190" s="35">
        <v>4.0</v>
      </c>
      <c r="D190" s="35">
        <v>3.0</v>
      </c>
      <c r="E190" s="35">
        <v>7.0</v>
      </c>
      <c r="F190" s="35" t="s">
        <v>12</v>
      </c>
      <c r="G190" s="35" t="s">
        <v>83</v>
      </c>
      <c r="H190" s="35">
        <v>4.0</v>
      </c>
      <c r="I190" s="35" t="s">
        <v>44</v>
      </c>
      <c r="J190" s="36">
        <v>925.0</v>
      </c>
      <c r="K190" s="35">
        <v>1.0</v>
      </c>
      <c r="L190" s="35">
        <v>4.0</v>
      </c>
      <c r="M190" s="35">
        <v>0.0</v>
      </c>
      <c r="N190" s="35">
        <v>0.0</v>
      </c>
      <c r="O190" s="35">
        <v>0.0</v>
      </c>
    </row>
    <row r="191">
      <c r="B191" s="35">
        <v>38.0</v>
      </c>
      <c r="C191" s="35">
        <v>2.0</v>
      </c>
      <c r="D191" s="35">
        <v>4.0</v>
      </c>
      <c r="E191" s="35">
        <v>8.0</v>
      </c>
      <c r="F191" s="35" t="s">
        <v>12</v>
      </c>
      <c r="G191" s="35" t="s">
        <v>80</v>
      </c>
      <c r="H191" s="35">
        <v>2.0</v>
      </c>
      <c r="I191" s="35" t="s">
        <v>43</v>
      </c>
      <c r="J191" s="36">
        <v>1565.0</v>
      </c>
      <c r="K191" s="35">
        <v>1.0</v>
      </c>
      <c r="L191" s="35">
        <v>2.0</v>
      </c>
      <c r="M191" s="35">
        <v>0.0</v>
      </c>
      <c r="N191" s="35">
        <v>0.0</v>
      </c>
      <c r="O191" s="35">
        <v>0.0</v>
      </c>
    </row>
    <row r="192">
      <c r="B192" s="35">
        <v>21.0</v>
      </c>
      <c r="C192" s="35">
        <v>2.0</v>
      </c>
      <c r="D192" s="35">
        <v>3.0</v>
      </c>
      <c r="E192" s="35">
        <v>9.0</v>
      </c>
      <c r="F192" s="35" t="s">
        <v>12</v>
      </c>
      <c r="G192" s="35" t="s">
        <v>83</v>
      </c>
      <c r="H192" s="35">
        <v>2.0</v>
      </c>
      <c r="I192" s="35" t="s">
        <v>42</v>
      </c>
      <c r="J192" s="36">
        <v>603.0</v>
      </c>
      <c r="K192" s="35">
        <v>1.0</v>
      </c>
      <c r="L192" s="35">
        <v>2.0</v>
      </c>
      <c r="M192" s="35">
        <v>0.0</v>
      </c>
      <c r="N192" s="35">
        <v>0.0</v>
      </c>
      <c r="O192" s="35">
        <v>0.0</v>
      </c>
    </row>
    <row r="193">
      <c r="B193" s="35">
        <v>6.0</v>
      </c>
      <c r="C193" s="35">
        <v>2.0</v>
      </c>
      <c r="D193" s="35">
        <v>1.0</v>
      </c>
      <c r="E193" s="35">
        <v>10.0</v>
      </c>
      <c r="F193" s="35" t="s">
        <v>12</v>
      </c>
      <c r="G193" s="35" t="s">
        <v>82</v>
      </c>
      <c r="H193" s="35">
        <v>2.0</v>
      </c>
      <c r="I193" s="35" t="s">
        <v>43</v>
      </c>
      <c r="J193" s="36">
        <v>746.0</v>
      </c>
      <c r="K193" s="35">
        <v>1.0</v>
      </c>
      <c r="L193" s="35">
        <v>2.0</v>
      </c>
      <c r="M193" s="35">
        <v>0.0</v>
      </c>
      <c r="N193" s="35">
        <v>0.0</v>
      </c>
      <c r="O193" s="35">
        <v>0.0</v>
      </c>
    </row>
    <row r="194">
      <c r="B194" s="35">
        <v>12.0</v>
      </c>
      <c r="C194" s="35">
        <v>4.0</v>
      </c>
      <c r="D194" s="35">
        <v>3.0</v>
      </c>
      <c r="E194" s="35">
        <v>1.0</v>
      </c>
      <c r="F194" s="35" t="s">
        <v>57</v>
      </c>
      <c r="G194" s="35" t="s">
        <v>82</v>
      </c>
      <c r="H194" s="35">
        <v>3.0</v>
      </c>
      <c r="I194" s="35" t="s">
        <v>45</v>
      </c>
      <c r="J194" s="36">
        <v>815.0</v>
      </c>
      <c r="K194" s="35">
        <v>2.0</v>
      </c>
      <c r="L194" s="35">
        <v>3.0</v>
      </c>
      <c r="M194" s="35">
        <v>1.0</v>
      </c>
      <c r="N194" s="35">
        <v>1.0</v>
      </c>
      <c r="O194" s="35">
        <v>0.0</v>
      </c>
    </row>
    <row r="195">
      <c r="B195" s="35">
        <v>61.0</v>
      </c>
      <c r="C195" s="35">
        <v>3.0</v>
      </c>
      <c r="D195" s="35">
        <v>4.0</v>
      </c>
      <c r="E195" s="35">
        <v>2.0</v>
      </c>
      <c r="F195" s="35" t="s">
        <v>57</v>
      </c>
      <c r="G195" s="35" t="s">
        <v>81</v>
      </c>
      <c r="H195" s="35">
        <v>4.0</v>
      </c>
      <c r="I195" s="35" t="s">
        <v>42</v>
      </c>
      <c r="J195" s="36">
        <v>2666.0</v>
      </c>
      <c r="K195" s="35">
        <v>1.0</v>
      </c>
      <c r="L195" s="35">
        <v>3.0</v>
      </c>
      <c r="M195" s="35">
        <v>0.0</v>
      </c>
      <c r="N195" s="35">
        <v>0.0</v>
      </c>
      <c r="O195" s="35">
        <v>0.0</v>
      </c>
    </row>
    <row r="196">
      <c r="B196" s="35">
        <v>55.0</v>
      </c>
      <c r="C196" s="35">
        <v>1.0</v>
      </c>
      <c r="D196" s="35">
        <v>2.0</v>
      </c>
      <c r="E196" s="35">
        <v>3.0</v>
      </c>
      <c r="F196" s="35" t="s">
        <v>57</v>
      </c>
      <c r="G196" s="35" t="s">
        <v>81</v>
      </c>
      <c r="H196" s="35">
        <v>2.0</v>
      </c>
      <c r="I196" s="35" t="s">
        <v>44</v>
      </c>
      <c r="J196" s="36">
        <v>989.0</v>
      </c>
      <c r="K196" s="35">
        <v>1.0</v>
      </c>
      <c r="L196" s="35">
        <v>1.0</v>
      </c>
      <c r="M196" s="35">
        <v>0.0</v>
      </c>
      <c r="N196" s="35">
        <v>0.0</v>
      </c>
      <c r="O196" s="35">
        <v>0.0</v>
      </c>
    </row>
    <row r="197">
      <c r="B197" s="35">
        <v>41.0</v>
      </c>
      <c r="C197" s="35">
        <v>3.0</v>
      </c>
      <c r="D197" s="35">
        <v>3.0</v>
      </c>
      <c r="E197" s="35">
        <v>4.0</v>
      </c>
      <c r="F197" s="35" t="s">
        <v>57</v>
      </c>
      <c r="G197" s="35" t="s">
        <v>80</v>
      </c>
      <c r="H197" s="35">
        <v>3.0</v>
      </c>
      <c r="I197" s="35" t="s">
        <v>42</v>
      </c>
      <c r="J197" s="36">
        <v>803.0</v>
      </c>
      <c r="K197" s="35">
        <v>1.0</v>
      </c>
      <c r="L197" s="35">
        <v>3.0</v>
      </c>
      <c r="M197" s="35">
        <v>0.0</v>
      </c>
      <c r="N197" s="35">
        <v>0.0</v>
      </c>
      <c r="O197" s="35">
        <v>0.0</v>
      </c>
    </row>
    <row r="198">
      <c r="B198" s="35">
        <v>44.0</v>
      </c>
      <c r="C198" s="35">
        <v>4.0</v>
      </c>
      <c r="D198" s="35">
        <v>3.0</v>
      </c>
      <c r="E198" s="35">
        <v>5.0</v>
      </c>
      <c r="F198" s="35" t="s">
        <v>57</v>
      </c>
      <c r="G198" s="35" t="s">
        <v>80</v>
      </c>
      <c r="H198" s="35">
        <v>3.0</v>
      </c>
      <c r="I198" s="35" t="s">
        <v>45</v>
      </c>
      <c r="J198" s="36">
        <v>1128.0</v>
      </c>
      <c r="K198" s="35">
        <v>1.0</v>
      </c>
      <c r="L198" s="35">
        <v>4.0</v>
      </c>
      <c r="M198" s="35">
        <v>0.0</v>
      </c>
      <c r="N198" s="35">
        <v>0.0</v>
      </c>
      <c r="O198" s="35">
        <v>0.0</v>
      </c>
    </row>
    <row r="199">
      <c r="B199" s="35">
        <v>4.0</v>
      </c>
      <c r="C199" s="35">
        <v>4.0</v>
      </c>
      <c r="D199" s="35">
        <v>1.0</v>
      </c>
      <c r="E199" s="35">
        <v>6.0</v>
      </c>
      <c r="F199" s="35" t="s">
        <v>57</v>
      </c>
      <c r="G199" s="35" t="s">
        <v>82</v>
      </c>
      <c r="H199" s="35">
        <v>1.0</v>
      </c>
      <c r="I199" s="35" t="s">
        <v>45</v>
      </c>
      <c r="J199" s="36">
        <v>1569.0</v>
      </c>
      <c r="K199" s="35">
        <v>1.0</v>
      </c>
      <c r="L199" s="35">
        <v>4.0</v>
      </c>
      <c r="M199" s="35">
        <v>0.0</v>
      </c>
      <c r="N199" s="35">
        <v>0.0</v>
      </c>
      <c r="O199" s="35">
        <v>0.0</v>
      </c>
    </row>
    <row r="200">
      <c r="B200" s="35">
        <v>60.0</v>
      </c>
      <c r="C200" s="35">
        <v>4.0</v>
      </c>
      <c r="D200" s="35">
        <v>3.0</v>
      </c>
      <c r="E200" s="35">
        <v>7.0</v>
      </c>
      <c r="F200" s="35" t="s">
        <v>57</v>
      </c>
      <c r="G200" s="35" t="s">
        <v>81</v>
      </c>
      <c r="H200" s="35">
        <v>3.0</v>
      </c>
      <c r="I200" s="35" t="s">
        <v>45</v>
      </c>
      <c r="J200" s="36">
        <v>711.0</v>
      </c>
      <c r="K200" s="35">
        <v>1.0</v>
      </c>
      <c r="L200" s="35">
        <v>4.0</v>
      </c>
      <c r="M200" s="35">
        <v>0.0</v>
      </c>
      <c r="N200" s="35">
        <v>0.0</v>
      </c>
      <c r="O200" s="35">
        <v>0.0</v>
      </c>
    </row>
    <row r="201">
      <c r="B201" s="35">
        <v>43.0</v>
      </c>
      <c r="C201" s="35">
        <v>1.0</v>
      </c>
      <c r="D201" s="35">
        <v>3.0</v>
      </c>
      <c r="E201" s="35">
        <v>8.0</v>
      </c>
      <c r="F201" s="35" t="s">
        <v>57</v>
      </c>
      <c r="G201" s="35" t="s">
        <v>80</v>
      </c>
      <c r="H201" s="35">
        <v>3.0</v>
      </c>
      <c r="I201" s="35" t="s">
        <v>44</v>
      </c>
      <c r="J201" s="36">
        <v>1273.0</v>
      </c>
      <c r="K201" s="35">
        <v>1.0</v>
      </c>
      <c r="L201" s="35">
        <v>1.0</v>
      </c>
      <c r="M201" s="35">
        <v>0.0</v>
      </c>
      <c r="N201" s="35">
        <v>0.0</v>
      </c>
      <c r="O201" s="35">
        <v>0.0</v>
      </c>
    </row>
    <row r="202">
      <c r="B202" s="35">
        <v>8.0</v>
      </c>
      <c r="C202" s="35">
        <v>4.0</v>
      </c>
      <c r="D202" s="35">
        <v>2.0</v>
      </c>
      <c r="E202" s="35">
        <v>9.0</v>
      </c>
      <c r="F202" s="35" t="s">
        <v>57</v>
      </c>
      <c r="G202" s="35" t="s">
        <v>82</v>
      </c>
      <c r="H202" s="35">
        <v>2.0</v>
      </c>
      <c r="I202" s="35" t="s">
        <v>45</v>
      </c>
      <c r="J202" s="36">
        <v>1490.0</v>
      </c>
      <c r="K202" s="35">
        <v>1.0</v>
      </c>
      <c r="L202" s="35">
        <v>4.0</v>
      </c>
      <c r="M202" s="35">
        <v>0.0</v>
      </c>
      <c r="N202" s="35">
        <v>0.0</v>
      </c>
      <c r="O202" s="35">
        <v>0.0</v>
      </c>
    </row>
    <row r="203">
      <c r="B203" s="39">
        <v>18.0</v>
      </c>
      <c r="C203" s="39">
        <v>2.0</v>
      </c>
      <c r="D203" s="39">
        <v>1.0</v>
      </c>
      <c r="E203" s="39">
        <v>10.0</v>
      </c>
      <c r="F203" s="39" t="s">
        <v>57</v>
      </c>
      <c r="G203" s="39" t="s">
        <v>83</v>
      </c>
      <c r="H203" s="39">
        <v>1.0</v>
      </c>
      <c r="I203" s="39" t="s">
        <v>43</v>
      </c>
      <c r="J203" s="40">
        <v>2870.0</v>
      </c>
      <c r="K203" s="39">
        <v>1.0</v>
      </c>
      <c r="L203" s="39">
        <v>2.0</v>
      </c>
      <c r="M203" s="39">
        <v>0.0</v>
      </c>
      <c r="N203" s="39">
        <v>0.0</v>
      </c>
      <c r="O203" s="39">
        <v>0.0</v>
      </c>
    </row>
    <row r="205">
      <c r="C205" s="22" t="s">
        <v>28</v>
      </c>
      <c r="D205" s="22" t="s">
        <v>25</v>
      </c>
      <c r="E205" s="22" t="s">
        <v>16</v>
      </c>
      <c r="F205" s="22" t="s">
        <v>17</v>
      </c>
      <c r="G205" s="22" t="s">
        <v>18</v>
      </c>
      <c r="H205" s="68" t="s">
        <v>29</v>
      </c>
      <c r="I205" s="23" t="s">
        <v>13</v>
      </c>
      <c r="J205" s="22" t="s">
        <v>19</v>
      </c>
    </row>
    <row r="206">
      <c r="B206" s="24" t="s">
        <v>84</v>
      </c>
      <c r="C206" s="25">
        <v>60.0</v>
      </c>
      <c r="D206" s="27">
        <f>average(J144:J203)</f>
        <v>1799.95</v>
      </c>
      <c r="E206" s="60">
        <f>MEDIAN(J144:J203)</f>
        <v>1561.5</v>
      </c>
      <c r="F206" s="60">
        <f>min(J144:J203)</f>
        <v>603</v>
      </c>
      <c r="G206" s="60">
        <f>MAX(J144:J203)</f>
        <v>6763</v>
      </c>
      <c r="H206" s="69">
        <f>(C206-I206)/C206*100</f>
        <v>13.33333333</v>
      </c>
      <c r="I206" s="41">
        <f>countif(K144:K203, "1")</f>
        <v>52</v>
      </c>
      <c r="J206" s="27">
        <f>stdev(J144:J203)</f>
        <v>1060.060894</v>
      </c>
    </row>
  </sheetData>
  <mergeCells count="3">
    <mergeCell ref="B2:O2"/>
    <mergeCell ref="B74:O74"/>
    <mergeCell ref="B142:O142"/>
  </mergeCells>
  <conditionalFormatting sqref="K4:K63 K76:K135 K144:K203">
    <cfRule type="cellIs" dxfId="1" priority="1" operator="equal">
      <formula>1</formula>
    </cfRule>
  </conditionalFormatting>
  <conditionalFormatting sqref="K4:K63 K76:K135 K144:K203">
    <cfRule type="cellIs" dxfId="2" priority="2" operator="equal">
      <formula>2</formula>
    </cfRule>
  </conditionalFormatting>
  <conditionalFormatting sqref="K4:K63 K76:K135 K144:K203">
    <cfRule type="notContainsBlanks" dxfId="6" priority="3">
      <formula>LEN(TRIM(K4))&gt;0</formula>
    </cfRule>
  </conditionalFormatting>
  <conditionalFormatting sqref="K4:K63 K76:K135 K144:K203">
    <cfRule type="cellIs" dxfId="4" priority="4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2" t="s">
        <v>85</v>
      </c>
      <c r="C3" s="72" t="s">
        <v>86</v>
      </c>
      <c r="D3" s="73" t="s">
        <v>87</v>
      </c>
      <c r="E3" s="72" t="s">
        <v>88</v>
      </c>
      <c r="F3" s="72" t="s">
        <v>89</v>
      </c>
      <c r="G3" s="73" t="s">
        <v>90</v>
      </c>
      <c r="H3" s="74" t="s">
        <v>91</v>
      </c>
    </row>
    <row r="4">
      <c r="B4" s="75" t="s">
        <v>92</v>
      </c>
      <c r="C4" s="76">
        <v>1.0</v>
      </c>
      <c r="D4" s="76">
        <v>1.0</v>
      </c>
      <c r="E4" s="76">
        <v>9.0</v>
      </c>
      <c r="F4" s="76">
        <v>4.0</v>
      </c>
      <c r="G4" s="76">
        <v>1.0</v>
      </c>
      <c r="H4" s="77">
        <v>542.0</v>
      </c>
    </row>
    <row r="5">
      <c r="B5" s="78" t="s">
        <v>92</v>
      </c>
      <c r="C5" s="79">
        <v>1.0</v>
      </c>
      <c r="D5" s="79">
        <v>0.0</v>
      </c>
      <c r="E5" s="79">
        <v>3.0</v>
      </c>
      <c r="F5" s="79">
        <v>4.0</v>
      </c>
      <c r="G5" s="79">
        <v>1.0</v>
      </c>
      <c r="H5" s="80">
        <v>900.0</v>
      </c>
    </row>
    <row r="6">
      <c r="B6" s="78" t="s">
        <v>92</v>
      </c>
      <c r="C6" s="79">
        <v>1.0</v>
      </c>
      <c r="D6" s="79">
        <v>1.0</v>
      </c>
      <c r="E6" s="79">
        <v>7.0</v>
      </c>
      <c r="F6" s="79">
        <v>1.0</v>
      </c>
      <c r="G6" s="79">
        <v>1.0</v>
      </c>
      <c r="H6" s="80">
        <v>289.0</v>
      </c>
    </row>
    <row r="7">
      <c r="B7" s="78" t="s">
        <v>92</v>
      </c>
      <c r="C7" s="79">
        <v>1.0</v>
      </c>
      <c r="D7" s="79">
        <v>1.0</v>
      </c>
      <c r="E7" s="79">
        <v>2.0</v>
      </c>
      <c r="F7" s="79">
        <v>4.0</v>
      </c>
      <c r="G7" s="79">
        <v>1.0</v>
      </c>
      <c r="H7" s="80">
        <v>303.0</v>
      </c>
    </row>
    <row r="8">
      <c r="B8" s="78" t="s">
        <v>92</v>
      </c>
      <c r="C8" s="79">
        <v>1.0</v>
      </c>
      <c r="D8" s="79">
        <v>1.0</v>
      </c>
      <c r="E8" s="79">
        <v>9.0</v>
      </c>
      <c r="F8" s="79">
        <v>3.0</v>
      </c>
      <c r="G8" s="79">
        <v>1.0</v>
      </c>
      <c r="H8" s="80">
        <v>187.0</v>
      </c>
    </row>
    <row r="9">
      <c r="B9" s="78" t="s">
        <v>92</v>
      </c>
      <c r="C9" s="79">
        <v>1.0</v>
      </c>
      <c r="D9" s="79">
        <v>1.0</v>
      </c>
      <c r="E9" s="79">
        <v>1.0</v>
      </c>
      <c r="F9" s="79">
        <v>1.0</v>
      </c>
      <c r="G9" s="79">
        <v>1.0</v>
      </c>
      <c r="H9" s="80">
        <v>158.0</v>
      </c>
    </row>
    <row r="10">
      <c r="B10" s="78" t="s">
        <v>92</v>
      </c>
      <c r="C10" s="79">
        <v>1.0</v>
      </c>
      <c r="D10" s="79">
        <v>1.0</v>
      </c>
      <c r="E10" s="79">
        <v>5.0</v>
      </c>
      <c r="F10" s="79">
        <v>3.0</v>
      </c>
      <c r="G10" s="79">
        <v>1.0</v>
      </c>
      <c r="H10" s="80">
        <v>187.0</v>
      </c>
    </row>
    <row r="11">
      <c r="B11" s="78" t="s">
        <v>92</v>
      </c>
      <c r="C11" s="79">
        <v>1.0</v>
      </c>
      <c r="D11" s="79">
        <v>1.0</v>
      </c>
      <c r="E11" s="79">
        <v>6.0</v>
      </c>
      <c r="F11" s="79">
        <v>2.0</v>
      </c>
      <c r="G11" s="79">
        <v>1.0</v>
      </c>
      <c r="H11" s="80">
        <v>296.0</v>
      </c>
    </row>
    <row r="12">
      <c r="B12" s="78" t="s">
        <v>92</v>
      </c>
      <c r="C12" s="79">
        <v>1.0</v>
      </c>
      <c r="D12" s="79">
        <v>1.0</v>
      </c>
      <c r="E12" s="79">
        <v>5.0</v>
      </c>
      <c r="F12" s="79">
        <v>4.0</v>
      </c>
      <c r="G12" s="79">
        <v>1.0</v>
      </c>
      <c r="H12" s="80">
        <v>113.0</v>
      </c>
    </row>
    <row r="13">
      <c r="B13" s="78" t="s">
        <v>92</v>
      </c>
      <c r="C13" s="79">
        <v>1.0</v>
      </c>
      <c r="D13" s="79">
        <v>1.0</v>
      </c>
      <c r="E13" s="79">
        <v>6.0</v>
      </c>
      <c r="F13" s="79">
        <v>5.0</v>
      </c>
      <c r="G13" s="79">
        <v>1.0</v>
      </c>
      <c r="H13" s="80">
        <v>204.0</v>
      </c>
    </row>
    <row r="14">
      <c r="B14" s="78" t="s">
        <v>92</v>
      </c>
      <c r="C14" s="79">
        <v>1.0</v>
      </c>
      <c r="D14" s="79">
        <v>1.0</v>
      </c>
      <c r="E14" s="79">
        <v>2.0</v>
      </c>
      <c r="F14" s="79">
        <v>1.0</v>
      </c>
      <c r="G14" s="79">
        <v>1.0</v>
      </c>
      <c r="H14" s="80">
        <v>253.0</v>
      </c>
    </row>
    <row r="15">
      <c r="B15" s="78" t="s">
        <v>92</v>
      </c>
      <c r="C15" s="79">
        <v>1.0</v>
      </c>
      <c r="D15" s="79">
        <v>1.0</v>
      </c>
      <c r="E15" s="79">
        <v>4.0</v>
      </c>
      <c r="F15" s="79">
        <v>1.0</v>
      </c>
      <c r="G15" s="79">
        <v>1.0</v>
      </c>
      <c r="H15" s="80">
        <v>265.0</v>
      </c>
    </row>
    <row r="16">
      <c r="B16" s="78" t="s">
        <v>92</v>
      </c>
      <c r="C16" s="79">
        <v>1.0</v>
      </c>
      <c r="D16" s="79">
        <v>1.0</v>
      </c>
      <c r="E16" s="79">
        <v>8.0</v>
      </c>
      <c r="F16" s="79">
        <v>5.0</v>
      </c>
      <c r="G16" s="79">
        <v>1.0</v>
      </c>
      <c r="H16" s="80">
        <v>317.0</v>
      </c>
    </row>
    <row r="17">
      <c r="B17" s="78" t="s">
        <v>92</v>
      </c>
      <c r="C17" s="79">
        <v>1.0</v>
      </c>
      <c r="D17" s="79">
        <v>0.0</v>
      </c>
      <c r="E17" s="79">
        <v>3.0</v>
      </c>
      <c r="F17" s="79">
        <v>5.0</v>
      </c>
      <c r="G17" s="79">
        <v>1.0</v>
      </c>
      <c r="H17" s="80">
        <v>900.0</v>
      </c>
    </row>
    <row r="18">
      <c r="B18" s="78" t="s">
        <v>92</v>
      </c>
      <c r="C18" s="79">
        <v>1.0</v>
      </c>
      <c r="D18" s="79">
        <v>1.0</v>
      </c>
      <c r="E18" s="79">
        <v>1.0</v>
      </c>
      <c r="F18" s="79">
        <v>4.0</v>
      </c>
      <c r="G18" s="79">
        <v>1.0</v>
      </c>
      <c r="H18" s="80">
        <v>312.0</v>
      </c>
    </row>
    <row r="19">
      <c r="B19" s="78" t="s">
        <v>92</v>
      </c>
      <c r="C19" s="79">
        <v>1.0</v>
      </c>
      <c r="D19" s="79">
        <v>1.0</v>
      </c>
      <c r="E19" s="79">
        <v>4.0</v>
      </c>
      <c r="F19" s="79">
        <v>3.0</v>
      </c>
      <c r="G19" s="79">
        <v>1.0</v>
      </c>
      <c r="H19" s="80">
        <v>294.0</v>
      </c>
    </row>
    <row r="20">
      <c r="B20" s="78" t="s">
        <v>92</v>
      </c>
      <c r="C20" s="79">
        <v>1.0</v>
      </c>
      <c r="D20" s="79">
        <v>1.0</v>
      </c>
      <c r="E20" s="79">
        <v>8.0</v>
      </c>
      <c r="F20" s="79">
        <v>5.0</v>
      </c>
      <c r="G20" s="79">
        <v>1.0</v>
      </c>
      <c r="H20" s="80">
        <v>412.0</v>
      </c>
    </row>
    <row r="21">
      <c r="B21" s="78" t="s">
        <v>92</v>
      </c>
      <c r="C21" s="79">
        <v>1.0</v>
      </c>
      <c r="D21" s="79">
        <v>1.0</v>
      </c>
      <c r="E21" s="79">
        <v>7.0</v>
      </c>
      <c r="F21" s="79">
        <v>5.0</v>
      </c>
      <c r="G21" s="79">
        <v>1.0</v>
      </c>
      <c r="H21" s="80">
        <v>241.0</v>
      </c>
    </row>
    <row r="22">
      <c r="B22" s="78" t="s">
        <v>93</v>
      </c>
      <c r="C22" s="79">
        <v>2.0</v>
      </c>
      <c r="D22" s="79">
        <v>1.0</v>
      </c>
      <c r="E22" s="79">
        <v>7.0</v>
      </c>
      <c r="F22" s="79">
        <v>5.0</v>
      </c>
      <c r="G22" s="79">
        <v>1.0</v>
      </c>
      <c r="H22" s="80">
        <v>165.0</v>
      </c>
    </row>
    <row r="23">
      <c r="B23" s="78" t="s">
        <v>93</v>
      </c>
      <c r="C23" s="79">
        <v>2.0</v>
      </c>
      <c r="D23" s="79">
        <v>1.0</v>
      </c>
      <c r="E23" s="79">
        <v>1.0</v>
      </c>
      <c r="F23" s="79">
        <v>2.0</v>
      </c>
      <c r="G23" s="79">
        <v>1.0</v>
      </c>
      <c r="H23" s="80">
        <v>261.0</v>
      </c>
    </row>
    <row r="24">
      <c r="B24" s="78" t="s">
        <v>93</v>
      </c>
      <c r="C24" s="79">
        <v>2.0</v>
      </c>
      <c r="D24" s="79">
        <v>1.0</v>
      </c>
      <c r="E24" s="79">
        <v>7.0</v>
      </c>
      <c r="F24" s="79">
        <v>1.0</v>
      </c>
      <c r="G24" s="79">
        <v>1.0</v>
      </c>
      <c r="H24" s="80">
        <v>240.0</v>
      </c>
    </row>
    <row r="25">
      <c r="B25" s="78" t="s">
        <v>93</v>
      </c>
      <c r="C25" s="79">
        <v>2.0</v>
      </c>
      <c r="D25" s="79">
        <v>1.0</v>
      </c>
      <c r="E25" s="79">
        <v>1.0</v>
      </c>
      <c r="F25" s="79">
        <v>1.0</v>
      </c>
      <c r="G25" s="79">
        <v>1.0</v>
      </c>
      <c r="H25" s="80">
        <v>242.0</v>
      </c>
    </row>
    <row r="26">
      <c r="B26" s="78" t="s">
        <v>93</v>
      </c>
      <c r="C26" s="79">
        <v>2.0</v>
      </c>
      <c r="D26" s="79">
        <v>0.0</v>
      </c>
      <c r="E26" s="79">
        <v>3.0</v>
      </c>
      <c r="F26" s="79">
        <v>5.0</v>
      </c>
      <c r="G26" s="79">
        <v>1.0</v>
      </c>
      <c r="H26" s="80">
        <v>900.0</v>
      </c>
    </row>
    <row r="27">
      <c r="B27" s="78" t="s">
        <v>93</v>
      </c>
      <c r="C27" s="79">
        <v>2.0</v>
      </c>
      <c r="D27" s="79">
        <v>1.0</v>
      </c>
      <c r="E27" s="79">
        <v>6.0</v>
      </c>
      <c r="F27" s="79">
        <v>1.0</v>
      </c>
      <c r="G27" s="79">
        <v>1.0</v>
      </c>
      <c r="H27" s="80">
        <v>344.0</v>
      </c>
    </row>
    <row r="28">
      <c r="B28" s="78" t="s">
        <v>93</v>
      </c>
      <c r="C28" s="79">
        <v>2.0</v>
      </c>
      <c r="D28" s="79">
        <v>1.0</v>
      </c>
      <c r="E28" s="79">
        <v>5.0</v>
      </c>
      <c r="F28" s="79">
        <v>3.0</v>
      </c>
      <c r="G28" s="79">
        <v>1.0</v>
      </c>
      <c r="H28" s="80">
        <v>357.0</v>
      </c>
    </row>
    <row r="29">
      <c r="B29" s="78" t="s">
        <v>93</v>
      </c>
      <c r="C29" s="79">
        <v>2.0</v>
      </c>
      <c r="D29" s="79">
        <v>1.0</v>
      </c>
      <c r="E29" s="79">
        <v>1.0</v>
      </c>
      <c r="F29" s="79">
        <v>5.0</v>
      </c>
      <c r="G29" s="79">
        <v>1.0</v>
      </c>
      <c r="H29" s="80">
        <v>307.0</v>
      </c>
    </row>
    <row r="30">
      <c r="B30" s="78" t="s">
        <v>93</v>
      </c>
      <c r="C30" s="79">
        <v>2.0</v>
      </c>
      <c r="D30" s="79">
        <v>0.0</v>
      </c>
      <c r="E30" s="79">
        <v>3.0</v>
      </c>
      <c r="F30" s="79">
        <v>1.0</v>
      </c>
      <c r="G30" s="79">
        <v>1.0</v>
      </c>
      <c r="H30" s="80">
        <v>900.0</v>
      </c>
    </row>
    <row r="31">
      <c r="B31" s="78" t="s">
        <v>93</v>
      </c>
      <c r="C31" s="79">
        <v>2.0</v>
      </c>
      <c r="D31" s="79">
        <v>1.0</v>
      </c>
      <c r="E31" s="79">
        <v>7.0</v>
      </c>
      <c r="F31" s="79">
        <v>2.0</v>
      </c>
      <c r="G31" s="79">
        <v>1.0</v>
      </c>
      <c r="H31" s="80">
        <v>260.0</v>
      </c>
    </row>
    <row r="32">
      <c r="B32" s="78" t="s">
        <v>93</v>
      </c>
      <c r="C32" s="79">
        <v>2.0</v>
      </c>
      <c r="D32" s="79">
        <v>1.0</v>
      </c>
      <c r="E32" s="79">
        <v>6.0</v>
      </c>
      <c r="F32" s="79">
        <v>5.0</v>
      </c>
      <c r="G32" s="79">
        <v>1.0</v>
      </c>
      <c r="H32" s="80">
        <v>333.0</v>
      </c>
    </row>
    <row r="33">
      <c r="B33" s="78" t="s">
        <v>93</v>
      </c>
      <c r="C33" s="79">
        <v>2.0</v>
      </c>
      <c r="D33" s="79">
        <v>1.0</v>
      </c>
      <c r="E33" s="79">
        <v>8.0</v>
      </c>
      <c r="F33" s="79">
        <v>1.0</v>
      </c>
      <c r="G33" s="79">
        <v>1.0</v>
      </c>
      <c r="H33" s="80">
        <v>343.0</v>
      </c>
    </row>
    <row r="34">
      <c r="B34" s="78" t="s">
        <v>93</v>
      </c>
      <c r="C34" s="79">
        <v>2.0</v>
      </c>
      <c r="D34" s="79">
        <v>1.0</v>
      </c>
      <c r="E34" s="79">
        <v>2.0</v>
      </c>
      <c r="F34" s="79">
        <v>1.0</v>
      </c>
      <c r="G34" s="79">
        <v>1.0</v>
      </c>
      <c r="H34" s="80">
        <v>324.0</v>
      </c>
    </row>
    <row r="35">
      <c r="B35" s="78" t="s">
        <v>93</v>
      </c>
      <c r="C35" s="79">
        <v>2.0</v>
      </c>
      <c r="D35" s="79">
        <v>1.0</v>
      </c>
      <c r="E35" s="79">
        <v>9.0</v>
      </c>
      <c r="F35" s="79">
        <v>3.0</v>
      </c>
      <c r="G35" s="79">
        <v>1.0</v>
      </c>
      <c r="H35" s="80">
        <v>301.0</v>
      </c>
    </row>
    <row r="36">
      <c r="B36" s="78" t="s">
        <v>93</v>
      </c>
      <c r="C36" s="79">
        <v>2.0</v>
      </c>
      <c r="D36" s="79">
        <v>0.0</v>
      </c>
      <c r="E36" s="79">
        <v>3.0</v>
      </c>
      <c r="F36" s="79">
        <v>1.0</v>
      </c>
      <c r="G36" s="79">
        <v>1.0</v>
      </c>
      <c r="H36" s="80">
        <v>900.0</v>
      </c>
    </row>
    <row r="37">
      <c r="B37" s="78" t="s">
        <v>93</v>
      </c>
      <c r="C37" s="79">
        <v>2.0</v>
      </c>
      <c r="D37" s="79">
        <v>1.0</v>
      </c>
      <c r="E37" s="79">
        <v>1.0</v>
      </c>
      <c r="F37" s="79">
        <v>5.0</v>
      </c>
      <c r="G37" s="79">
        <v>1.0</v>
      </c>
      <c r="H37" s="80">
        <v>260.0</v>
      </c>
    </row>
    <row r="38">
      <c r="B38" s="78" t="s">
        <v>93</v>
      </c>
      <c r="C38" s="79">
        <v>2.0</v>
      </c>
      <c r="D38" s="79">
        <v>1.0</v>
      </c>
      <c r="E38" s="79">
        <v>8.0</v>
      </c>
      <c r="F38" s="79">
        <v>5.0</v>
      </c>
      <c r="G38" s="79">
        <v>1.0</v>
      </c>
      <c r="H38" s="80">
        <v>282.0</v>
      </c>
    </row>
    <row r="39">
      <c r="B39" s="78" t="s">
        <v>93</v>
      </c>
      <c r="C39" s="79">
        <v>2.0</v>
      </c>
      <c r="D39" s="79">
        <v>1.0</v>
      </c>
      <c r="E39" s="79">
        <v>2.0</v>
      </c>
      <c r="F39" s="79">
        <v>4.0</v>
      </c>
      <c r="G39" s="79">
        <v>1.0</v>
      </c>
      <c r="H39" s="80">
        <v>269.0</v>
      </c>
    </row>
    <row r="40">
      <c r="B40" s="78" t="s">
        <v>93</v>
      </c>
      <c r="C40" s="79">
        <v>2.0</v>
      </c>
      <c r="D40" s="79">
        <v>1.0</v>
      </c>
      <c r="E40" s="79">
        <v>7.0</v>
      </c>
      <c r="F40" s="79">
        <v>4.0</v>
      </c>
      <c r="G40" s="79">
        <v>1.0</v>
      </c>
      <c r="H40" s="80">
        <v>270.0</v>
      </c>
    </row>
    <row r="41">
      <c r="B41" s="78" t="s">
        <v>93</v>
      </c>
      <c r="C41" s="79">
        <v>2.0</v>
      </c>
      <c r="D41" s="79">
        <v>1.0</v>
      </c>
      <c r="E41" s="79">
        <v>9.0</v>
      </c>
      <c r="F41" s="79">
        <v>2.0</v>
      </c>
      <c r="G41" s="79">
        <v>1.0</v>
      </c>
      <c r="H41" s="80">
        <v>328.0</v>
      </c>
    </row>
    <row r="42">
      <c r="B42" s="78" t="s">
        <v>93</v>
      </c>
      <c r="C42" s="79">
        <v>2.0</v>
      </c>
      <c r="D42" s="79">
        <v>1.0</v>
      </c>
      <c r="E42" s="79">
        <v>2.0</v>
      </c>
      <c r="F42" s="79">
        <v>5.0</v>
      </c>
      <c r="G42" s="79">
        <v>1.0</v>
      </c>
      <c r="H42" s="80">
        <v>321.0</v>
      </c>
    </row>
    <row r="43">
      <c r="B43" s="78" t="s">
        <v>93</v>
      </c>
      <c r="C43" s="79">
        <v>2.0</v>
      </c>
      <c r="D43" s="79">
        <v>1.0</v>
      </c>
      <c r="E43" s="79">
        <v>4.0</v>
      </c>
      <c r="F43" s="79">
        <v>2.0</v>
      </c>
      <c r="G43" s="79">
        <v>1.0</v>
      </c>
      <c r="H43" s="80">
        <v>309.0</v>
      </c>
    </row>
    <row r="44">
      <c r="B44" s="78" t="s">
        <v>93</v>
      </c>
      <c r="C44" s="79">
        <v>2.0</v>
      </c>
      <c r="D44" s="79">
        <v>1.0</v>
      </c>
      <c r="E44" s="79">
        <v>5.0</v>
      </c>
      <c r="F44" s="79">
        <v>2.0</v>
      </c>
      <c r="G44" s="79">
        <v>1.0</v>
      </c>
      <c r="H44" s="80">
        <v>290.0</v>
      </c>
    </row>
    <row r="45">
      <c r="B45" s="78" t="s">
        <v>93</v>
      </c>
      <c r="C45" s="79">
        <v>2.0</v>
      </c>
      <c r="D45" s="79">
        <v>1.0</v>
      </c>
      <c r="E45" s="79">
        <v>2.0</v>
      </c>
      <c r="F45" s="79">
        <v>4.0</v>
      </c>
      <c r="G45" s="79">
        <v>1.0</v>
      </c>
      <c r="H45" s="80">
        <v>319.0</v>
      </c>
    </row>
    <row r="46">
      <c r="B46" s="78" t="s">
        <v>93</v>
      </c>
      <c r="C46" s="79">
        <v>2.0</v>
      </c>
      <c r="D46" s="79">
        <v>1.0</v>
      </c>
      <c r="E46" s="79">
        <v>6.0</v>
      </c>
      <c r="F46" s="79">
        <v>1.0</v>
      </c>
      <c r="G46" s="79">
        <v>1.0</v>
      </c>
      <c r="H46" s="80">
        <v>290.0</v>
      </c>
    </row>
    <row r="47">
      <c r="B47" s="78" t="s">
        <v>93</v>
      </c>
      <c r="C47" s="79">
        <v>2.0</v>
      </c>
      <c r="D47" s="79">
        <v>1.0</v>
      </c>
      <c r="E47" s="79">
        <v>9.0</v>
      </c>
      <c r="F47" s="79">
        <v>3.0</v>
      </c>
      <c r="G47" s="79">
        <v>1.0</v>
      </c>
      <c r="H47" s="80">
        <v>322.0</v>
      </c>
    </row>
    <row r="48">
      <c r="B48" s="78" t="s">
        <v>93</v>
      </c>
      <c r="C48" s="79">
        <v>2.0</v>
      </c>
      <c r="D48" s="79">
        <v>1.0</v>
      </c>
      <c r="E48" s="79">
        <v>8.0</v>
      </c>
      <c r="F48" s="79">
        <v>5.0</v>
      </c>
      <c r="G48" s="79">
        <v>1.0</v>
      </c>
      <c r="H48" s="80">
        <v>156.0</v>
      </c>
    </row>
    <row r="49">
      <c r="B49" s="78" t="s">
        <v>93</v>
      </c>
      <c r="C49" s="79">
        <v>2.0</v>
      </c>
      <c r="D49" s="79">
        <v>1.0</v>
      </c>
      <c r="E49" s="79">
        <v>2.0</v>
      </c>
      <c r="F49" s="79">
        <v>4.0</v>
      </c>
      <c r="G49" s="79">
        <v>1.0</v>
      </c>
      <c r="H49" s="80">
        <v>31.0</v>
      </c>
    </row>
    <row r="50">
      <c r="B50" s="78" t="s">
        <v>93</v>
      </c>
      <c r="C50" s="79">
        <v>2.0</v>
      </c>
      <c r="D50" s="79">
        <v>1.0</v>
      </c>
      <c r="E50" s="79">
        <v>6.0</v>
      </c>
      <c r="F50" s="79">
        <v>2.0</v>
      </c>
      <c r="G50" s="79">
        <v>1.0</v>
      </c>
      <c r="H50" s="80">
        <v>28.0</v>
      </c>
    </row>
    <row r="51">
      <c r="B51" s="78" t="s">
        <v>93</v>
      </c>
      <c r="C51" s="79">
        <v>2.0</v>
      </c>
      <c r="D51" s="79">
        <v>1.0</v>
      </c>
      <c r="E51" s="79">
        <v>9.0</v>
      </c>
      <c r="F51" s="79">
        <v>2.0</v>
      </c>
      <c r="G51" s="79">
        <v>1.0</v>
      </c>
      <c r="H51" s="80">
        <v>154.0</v>
      </c>
    </row>
    <row r="52">
      <c r="B52" s="78" t="s">
        <v>93</v>
      </c>
      <c r="C52" s="79">
        <v>2.0</v>
      </c>
      <c r="D52" s="79">
        <v>1.0</v>
      </c>
      <c r="E52" s="79">
        <v>7.0</v>
      </c>
      <c r="F52" s="79">
        <v>4.0</v>
      </c>
      <c r="G52" s="79">
        <v>1.0</v>
      </c>
      <c r="H52" s="80">
        <v>110.0</v>
      </c>
    </row>
    <row r="53">
      <c r="B53" s="78" t="s">
        <v>93</v>
      </c>
      <c r="C53" s="79">
        <v>2.0</v>
      </c>
      <c r="D53" s="79">
        <v>1.0</v>
      </c>
      <c r="E53" s="79">
        <v>5.0</v>
      </c>
      <c r="F53" s="79">
        <v>5.0</v>
      </c>
      <c r="G53" s="79">
        <v>1.0</v>
      </c>
      <c r="H53" s="80">
        <v>236.0</v>
      </c>
    </row>
    <row r="54">
      <c r="B54" s="78" t="s">
        <v>93</v>
      </c>
      <c r="C54" s="79">
        <v>2.0</v>
      </c>
      <c r="D54" s="79">
        <v>1.0</v>
      </c>
      <c r="E54" s="79">
        <v>9.0</v>
      </c>
      <c r="F54" s="79">
        <v>1.0</v>
      </c>
      <c r="G54" s="79">
        <v>1.0</v>
      </c>
      <c r="H54" s="80">
        <v>72.0</v>
      </c>
    </row>
    <row r="55">
      <c r="B55" s="78" t="s">
        <v>93</v>
      </c>
      <c r="C55" s="79">
        <v>2.0</v>
      </c>
      <c r="D55" s="79">
        <v>1.0</v>
      </c>
      <c r="E55" s="79">
        <v>5.0</v>
      </c>
      <c r="F55" s="79">
        <v>1.0</v>
      </c>
      <c r="G55" s="79">
        <v>1.0</v>
      </c>
      <c r="H55" s="80">
        <v>110.0</v>
      </c>
    </row>
    <row r="56">
      <c r="B56" s="78" t="s">
        <v>93</v>
      </c>
      <c r="C56" s="79">
        <v>2.0</v>
      </c>
      <c r="D56" s="79">
        <v>1.0</v>
      </c>
      <c r="E56" s="79">
        <v>9.0</v>
      </c>
      <c r="F56" s="79">
        <v>1.0</v>
      </c>
      <c r="G56" s="79">
        <v>1.0</v>
      </c>
      <c r="H56" s="80">
        <v>142.0</v>
      </c>
    </row>
    <row r="57">
      <c r="B57" s="78" t="s">
        <v>93</v>
      </c>
      <c r="C57" s="79">
        <v>2.0</v>
      </c>
      <c r="D57" s="79">
        <v>1.0</v>
      </c>
      <c r="E57" s="79">
        <v>8.0</v>
      </c>
      <c r="F57" s="79">
        <v>3.0</v>
      </c>
      <c r="G57" s="79">
        <v>1.0</v>
      </c>
      <c r="H57" s="80">
        <v>108.0</v>
      </c>
    </row>
    <row r="58">
      <c r="B58" s="78" t="s">
        <v>93</v>
      </c>
      <c r="C58" s="79">
        <v>2.0</v>
      </c>
      <c r="D58" s="79">
        <v>1.0</v>
      </c>
      <c r="E58" s="79">
        <v>2.0</v>
      </c>
      <c r="F58" s="79">
        <v>2.0</v>
      </c>
      <c r="G58" s="79">
        <v>1.0</v>
      </c>
      <c r="H58" s="80">
        <v>45.0</v>
      </c>
    </row>
    <row r="59">
      <c r="B59" s="78" t="s">
        <v>93</v>
      </c>
      <c r="C59" s="79">
        <v>2.0</v>
      </c>
      <c r="D59" s="79">
        <v>1.0</v>
      </c>
      <c r="E59" s="79">
        <v>1.0</v>
      </c>
      <c r="F59" s="79">
        <v>1.0</v>
      </c>
      <c r="G59" s="79">
        <v>1.0</v>
      </c>
      <c r="H59" s="80">
        <v>214.0</v>
      </c>
    </row>
    <row r="60">
      <c r="B60" s="78" t="s">
        <v>93</v>
      </c>
      <c r="C60" s="79">
        <v>2.0</v>
      </c>
      <c r="D60" s="79">
        <v>1.0</v>
      </c>
      <c r="E60" s="79">
        <v>5.0</v>
      </c>
      <c r="F60" s="79">
        <v>5.0</v>
      </c>
      <c r="G60" s="79">
        <v>1.0</v>
      </c>
      <c r="H60" s="80">
        <v>103.0</v>
      </c>
    </row>
    <row r="61">
      <c r="B61" s="78" t="s">
        <v>93</v>
      </c>
      <c r="C61" s="79">
        <v>2.0</v>
      </c>
      <c r="D61" s="79">
        <v>1.0</v>
      </c>
      <c r="E61" s="79">
        <v>4.0</v>
      </c>
      <c r="F61" s="79">
        <v>4.0</v>
      </c>
      <c r="G61" s="79">
        <v>1.0</v>
      </c>
      <c r="H61" s="80">
        <v>133.0</v>
      </c>
    </row>
    <row r="62">
      <c r="B62" s="78" t="s">
        <v>93</v>
      </c>
      <c r="C62" s="79">
        <v>2.0</v>
      </c>
      <c r="D62" s="79">
        <v>1.0</v>
      </c>
      <c r="E62" s="79">
        <v>7.0</v>
      </c>
      <c r="F62" s="79">
        <v>4.0</v>
      </c>
      <c r="G62" s="79">
        <v>1.0</v>
      </c>
      <c r="H62" s="80">
        <v>125.0</v>
      </c>
    </row>
    <row r="63">
      <c r="B63" s="78" t="s">
        <v>93</v>
      </c>
      <c r="C63" s="79">
        <v>2.0</v>
      </c>
      <c r="D63" s="79">
        <v>1.0</v>
      </c>
      <c r="E63" s="79">
        <v>9.0</v>
      </c>
      <c r="F63" s="79">
        <v>3.0</v>
      </c>
      <c r="G63" s="79">
        <v>1.0</v>
      </c>
      <c r="H63" s="80">
        <v>73.0</v>
      </c>
    </row>
    <row r="64">
      <c r="B64" s="78" t="s">
        <v>93</v>
      </c>
      <c r="C64" s="79">
        <v>2.0</v>
      </c>
      <c r="D64" s="79">
        <v>1.0</v>
      </c>
      <c r="E64" s="79">
        <v>2.0</v>
      </c>
      <c r="F64" s="79">
        <v>3.0</v>
      </c>
      <c r="G64" s="79">
        <v>1.0</v>
      </c>
      <c r="H64" s="80">
        <v>87.0</v>
      </c>
    </row>
    <row r="65">
      <c r="B65" s="78" t="s">
        <v>93</v>
      </c>
      <c r="C65" s="79">
        <v>2.0</v>
      </c>
      <c r="D65" s="79">
        <v>1.0</v>
      </c>
      <c r="E65" s="79">
        <v>1.0</v>
      </c>
      <c r="F65" s="79">
        <v>2.0</v>
      </c>
      <c r="G65" s="79">
        <v>1.0</v>
      </c>
      <c r="H65" s="80">
        <v>108.0</v>
      </c>
    </row>
    <row r="66">
      <c r="B66" s="78" t="s">
        <v>93</v>
      </c>
      <c r="C66" s="79">
        <v>2.0</v>
      </c>
      <c r="D66" s="79">
        <v>0.0</v>
      </c>
      <c r="E66" s="79">
        <v>3.0</v>
      </c>
      <c r="F66" s="79">
        <v>2.0</v>
      </c>
      <c r="G66" s="79">
        <v>1.0</v>
      </c>
      <c r="H66" s="80">
        <v>900.0</v>
      </c>
    </row>
    <row r="67">
      <c r="B67" s="78" t="s">
        <v>93</v>
      </c>
      <c r="C67" s="79">
        <v>2.0</v>
      </c>
      <c r="D67" s="79">
        <v>1.0</v>
      </c>
      <c r="E67" s="79">
        <v>6.0</v>
      </c>
      <c r="F67" s="79">
        <v>2.0</v>
      </c>
      <c r="G67" s="79">
        <v>1.0</v>
      </c>
      <c r="H67" s="80">
        <v>138.0</v>
      </c>
    </row>
    <row r="68">
      <c r="B68" s="78" t="s">
        <v>93</v>
      </c>
      <c r="C68" s="79">
        <v>2.0</v>
      </c>
      <c r="D68" s="79">
        <v>1.0</v>
      </c>
      <c r="E68" s="79">
        <v>9.0</v>
      </c>
      <c r="F68" s="79">
        <v>2.0</v>
      </c>
      <c r="G68" s="79">
        <v>1.0</v>
      </c>
      <c r="H68" s="80">
        <v>248.0</v>
      </c>
    </row>
    <row r="69">
      <c r="B69" s="78" t="s">
        <v>93</v>
      </c>
      <c r="C69" s="79">
        <v>2.0</v>
      </c>
      <c r="D69" s="79">
        <v>1.0</v>
      </c>
      <c r="E69" s="79">
        <v>1.0</v>
      </c>
      <c r="F69" s="79">
        <v>5.0</v>
      </c>
      <c r="G69" s="79">
        <v>1.0</v>
      </c>
      <c r="H69" s="80">
        <v>77.0</v>
      </c>
    </row>
    <row r="70">
      <c r="B70" s="78" t="s">
        <v>93</v>
      </c>
      <c r="C70" s="79">
        <v>2.0</v>
      </c>
      <c r="D70" s="79">
        <v>1.0</v>
      </c>
      <c r="E70" s="79">
        <v>5.0</v>
      </c>
      <c r="F70" s="79">
        <v>3.0</v>
      </c>
      <c r="G70" s="79">
        <v>1.0</v>
      </c>
      <c r="H70" s="80">
        <v>115.0</v>
      </c>
    </row>
    <row r="71">
      <c r="B71" s="78" t="s">
        <v>93</v>
      </c>
      <c r="C71" s="79">
        <v>2.0</v>
      </c>
      <c r="D71" s="79">
        <v>1.0</v>
      </c>
      <c r="E71" s="79">
        <v>1.0</v>
      </c>
      <c r="F71" s="79">
        <v>5.0</v>
      </c>
      <c r="G71" s="79">
        <v>1.0</v>
      </c>
      <c r="H71" s="80">
        <v>61.0</v>
      </c>
    </row>
    <row r="72">
      <c r="B72" s="78" t="s">
        <v>93</v>
      </c>
      <c r="C72" s="79">
        <v>2.0</v>
      </c>
      <c r="D72" s="79">
        <v>0.0</v>
      </c>
      <c r="E72" s="79">
        <v>3.0</v>
      </c>
      <c r="F72" s="79">
        <v>3.0</v>
      </c>
      <c r="G72" s="79">
        <v>1.0</v>
      </c>
      <c r="H72" s="80">
        <v>900.0</v>
      </c>
    </row>
    <row r="73">
      <c r="B73" s="78" t="s">
        <v>93</v>
      </c>
      <c r="C73" s="79">
        <v>2.0</v>
      </c>
      <c r="D73" s="79">
        <v>1.0</v>
      </c>
      <c r="E73" s="79">
        <v>5.0</v>
      </c>
      <c r="F73" s="79">
        <v>1.0</v>
      </c>
      <c r="G73" s="79">
        <v>1.0</v>
      </c>
      <c r="H73" s="80">
        <v>291.0</v>
      </c>
    </row>
    <row r="74">
      <c r="B74" s="78" t="s">
        <v>93</v>
      </c>
      <c r="C74" s="79">
        <v>2.0</v>
      </c>
      <c r="D74" s="79">
        <v>1.0</v>
      </c>
      <c r="E74" s="79">
        <v>6.0</v>
      </c>
      <c r="F74" s="79">
        <v>5.0</v>
      </c>
      <c r="G74" s="79">
        <v>1.0</v>
      </c>
      <c r="H74" s="80">
        <v>272.0</v>
      </c>
    </row>
    <row r="75">
      <c r="B75" s="78" t="s">
        <v>93</v>
      </c>
      <c r="C75" s="79">
        <v>2.0</v>
      </c>
      <c r="D75" s="79">
        <v>1.0</v>
      </c>
      <c r="E75" s="79">
        <v>2.0</v>
      </c>
      <c r="F75" s="79">
        <v>2.0</v>
      </c>
      <c r="G75" s="79">
        <v>1.0</v>
      </c>
      <c r="H75" s="80">
        <v>289.0</v>
      </c>
    </row>
    <row r="76">
      <c r="B76" s="78" t="s">
        <v>93</v>
      </c>
      <c r="C76" s="79">
        <v>2.0</v>
      </c>
      <c r="D76" s="79">
        <v>1.0</v>
      </c>
      <c r="E76" s="79">
        <v>9.0</v>
      </c>
      <c r="F76" s="79">
        <v>2.0</v>
      </c>
      <c r="G76" s="79">
        <v>1.0</v>
      </c>
      <c r="H76" s="80">
        <v>280.0</v>
      </c>
    </row>
    <row r="77">
      <c r="B77" s="78" t="s">
        <v>93</v>
      </c>
      <c r="C77" s="79">
        <v>2.0</v>
      </c>
      <c r="D77" s="79">
        <v>0.0</v>
      </c>
      <c r="E77" s="79">
        <v>3.0</v>
      </c>
      <c r="F77" s="79">
        <v>2.0</v>
      </c>
      <c r="G77" s="79">
        <v>1.0</v>
      </c>
      <c r="H77" s="80">
        <v>900.0</v>
      </c>
    </row>
    <row r="78">
      <c r="B78" s="78" t="s">
        <v>93</v>
      </c>
      <c r="C78" s="79">
        <v>2.0</v>
      </c>
      <c r="D78" s="79">
        <v>1.0</v>
      </c>
      <c r="E78" s="79">
        <v>5.0</v>
      </c>
      <c r="F78" s="79">
        <v>1.0</v>
      </c>
      <c r="G78" s="79">
        <v>1.0</v>
      </c>
      <c r="H78" s="80">
        <v>131.0</v>
      </c>
    </row>
    <row r="79">
      <c r="B79" s="78" t="s">
        <v>93</v>
      </c>
      <c r="C79" s="79">
        <v>2.0</v>
      </c>
      <c r="D79" s="79">
        <v>1.0</v>
      </c>
      <c r="E79" s="79">
        <v>7.0</v>
      </c>
      <c r="F79" s="79">
        <v>5.0</v>
      </c>
      <c r="G79" s="79">
        <v>1.0</v>
      </c>
      <c r="H79" s="80">
        <v>289.0</v>
      </c>
    </row>
    <row r="80">
      <c r="B80" s="78" t="s">
        <v>93</v>
      </c>
      <c r="C80" s="79">
        <v>2.0</v>
      </c>
      <c r="D80" s="79">
        <v>1.0</v>
      </c>
      <c r="E80" s="79">
        <v>4.0</v>
      </c>
      <c r="F80" s="79">
        <v>1.0</v>
      </c>
      <c r="G80" s="79">
        <v>1.0</v>
      </c>
      <c r="H80" s="80">
        <v>317.0</v>
      </c>
    </row>
    <row r="81">
      <c r="B81" s="78" t="s">
        <v>93</v>
      </c>
      <c r="C81" s="79">
        <v>2.0</v>
      </c>
      <c r="D81" s="79">
        <v>1.0</v>
      </c>
      <c r="E81" s="79">
        <v>2.0</v>
      </c>
      <c r="F81" s="79">
        <v>5.0</v>
      </c>
      <c r="G81" s="79">
        <v>1.0</v>
      </c>
      <c r="H81" s="80">
        <v>333.0</v>
      </c>
    </row>
    <row r="82">
      <c r="B82" s="78" t="s">
        <v>93</v>
      </c>
      <c r="C82" s="79">
        <v>2.0</v>
      </c>
      <c r="D82" s="79">
        <v>1.0</v>
      </c>
      <c r="E82" s="79">
        <v>7.0</v>
      </c>
      <c r="F82" s="79">
        <v>3.0</v>
      </c>
      <c r="G82" s="79">
        <v>1.0</v>
      </c>
      <c r="H82" s="80">
        <v>320.0</v>
      </c>
    </row>
    <row r="83">
      <c r="B83" s="78" t="s">
        <v>93</v>
      </c>
      <c r="C83" s="79">
        <v>2.0</v>
      </c>
      <c r="D83" s="79">
        <v>1.0</v>
      </c>
      <c r="E83" s="79">
        <v>1.0</v>
      </c>
      <c r="F83" s="79">
        <v>3.0</v>
      </c>
      <c r="G83" s="79">
        <v>1.0</v>
      </c>
      <c r="H83" s="80">
        <v>321.0</v>
      </c>
    </row>
    <row r="84">
      <c r="B84" s="78" t="s">
        <v>93</v>
      </c>
      <c r="C84" s="79">
        <v>2.0</v>
      </c>
      <c r="D84" s="79">
        <v>1.0</v>
      </c>
      <c r="E84" s="79">
        <v>6.0</v>
      </c>
      <c r="F84" s="79">
        <v>1.0</v>
      </c>
      <c r="G84" s="79">
        <v>1.0</v>
      </c>
      <c r="H84" s="80">
        <v>328.0</v>
      </c>
    </row>
    <row r="85">
      <c r="B85" s="78" t="s">
        <v>93</v>
      </c>
      <c r="C85" s="79">
        <v>2.0</v>
      </c>
      <c r="D85" s="79">
        <v>1.0</v>
      </c>
      <c r="E85" s="79">
        <v>4.0</v>
      </c>
      <c r="F85" s="79">
        <v>1.0</v>
      </c>
      <c r="G85" s="79">
        <v>1.0</v>
      </c>
      <c r="H85" s="80">
        <v>305.0</v>
      </c>
    </row>
    <row r="86">
      <c r="B86" s="78" t="s">
        <v>93</v>
      </c>
      <c r="C86" s="79">
        <v>2.0</v>
      </c>
      <c r="D86" s="79">
        <v>1.0</v>
      </c>
      <c r="E86" s="79">
        <v>2.0</v>
      </c>
      <c r="F86" s="79">
        <v>3.0</v>
      </c>
      <c r="G86" s="79">
        <v>1.0</v>
      </c>
      <c r="H86" s="80">
        <v>307.0</v>
      </c>
    </row>
    <row r="87">
      <c r="B87" s="78" t="s">
        <v>93</v>
      </c>
      <c r="C87" s="79">
        <v>2.0</v>
      </c>
      <c r="D87" s="79">
        <v>1.0</v>
      </c>
      <c r="E87" s="79">
        <v>8.0</v>
      </c>
      <c r="F87" s="79">
        <v>3.0</v>
      </c>
      <c r="G87" s="79">
        <v>1.0</v>
      </c>
      <c r="H87" s="80">
        <v>335.0</v>
      </c>
    </row>
    <row r="88">
      <c r="B88" s="78" t="s">
        <v>93</v>
      </c>
      <c r="C88" s="79">
        <v>2.0</v>
      </c>
      <c r="D88" s="79">
        <v>1.0</v>
      </c>
      <c r="E88" s="79">
        <v>5.0</v>
      </c>
      <c r="F88" s="79">
        <v>2.0</v>
      </c>
      <c r="G88" s="79">
        <v>1.0</v>
      </c>
      <c r="H88" s="80">
        <v>339.0</v>
      </c>
    </row>
    <row r="89">
      <c r="B89" s="78" t="s">
        <v>93</v>
      </c>
      <c r="C89" s="79">
        <v>2.0</v>
      </c>
      <c r="D89" s="79">
        <v>1.0</v>
      </c>
      <c r="E89" s="79">
        <v>9.0</v>
      </c>
      <c r="F89" s="79">
        <v>3.0</v>
      </c>
      <c r="G89" s="79">
        <v>1.0</v>
      </c>
      <c r="H89" s="80">
        <v>358.0</v>
      </c>
    </row>
    <row r="90">
      <c r="B90" s="78" t="s">
        <v>93</v>
      </c>
      <c r="C90" s="79">
        <v>2.0</v>
      </c>
      <c r="D90" s="79">
        <v>1.0</v>
      </c>
      <c r="E90" s="79">
        <v>2.0</v>
      </c>
      <c r="F90" s="79">
        <v>2.0</v>
      </c>
      <c r="G90" s="79">
        <v>1.0</v>
      </c>
      <c r="H90" s="80">
        <v>343.0</v>
      </c>
    </row>
    <row r="91">
      <c r="B91" s="78" t="s">
        <v>93</v>
      </c>
      <c r="C91" s="79">
        <v>2.0</v>
      </c>
      <c r="D91" s="79">
        <v>0.0</v>
      </c>
      <c r="E91" s="79">
        <v>3.0</v>
      </c>
      <c r="F91" s="79">
        <v>1.0</v>
      </c>
      <c r="G91" s="79">
        <v>1.0</v>
      </c>
      <c r="H91" s="80">
        <v>900.0</v>
      </c>
    </row>
    <row r="92">
      <c r="B92" s="78" t="s">
        <v>93</v>
      </c>
      <c r="C92" s="79">
        <v>2.0</v>
      </c>
      <c r="D92" s="79">
        <v>1.0</v>
      </c>
      <c r="E92" s="79">
        <v>4.0</v>
      </c>
      <c r="F92" s="79">
        <v>5.0</v>
      </c>
      <c r="G92" s="79">
        <v>1.0</v>
      </c>
      <c r="H92" s="80">
        <v>383.0</v>
      </c>
    </row>
    <row r="93">
      <c r="B93" s="78" t="s">
        <v>93</v>
      </c>
      <c r="C93" s="79">
        <v>2.0</v>
      </c>
      <c r="D93" s="79">
        <v>1.0</v>
      </c>
      <c r="E93" s="79">
        <v>8.0</v>
      </c>
      <c r="F93" s="79">
        <v>2.0</v>
      </c>
      <c r="G93" s="79">
        <v>1.0</v>
      </c>
      <c r="H93" s="80">
        <v>353.0</v>
      </c>
    </row>
    <row r="94">
      <c r="B94" s="78" t="s">
        <v>93</v>
      </c>
      <c r="C94" s="79">
        <v>2.0</v>
      </c>
      <c r="D94" s="79">
        <v>1.0</v>
      </c>
      <c r="E94" s="79">
        <v>9.0</v>
      </c>
      <c r="F94" s="79">
        <v>3.0</v>
      </c>
      <c r="G94" s="79">
        <v>1.0</v>
      </c>
      <c r="H94" s="80">
        <v>350.0</v>
      </c>
    </row>
    <row r="95">
      <c r="B95" s="78" t="s">
        <v>93</v>
      </c>
      <c r="C95" s="79">
        <v>2.0</v>
      </c>
      <c r="D95" s="79">
        <v>1.0</v>
      </c>
      <c r="E95" s="79">
        <v>8.0</v>
      </c>
      <c r="F95" s="79">
        <v>3.0</v>
      </c>
      <c r="G95" s="79">
        <v>1.0</v>
      </c>
      <c r="H95" s="80">
        <v>377.0</v>
      </c>
    </row>
    <row r="96">
      <c r="B96" s="78" t="s">
        <v>93</v>
      </c>
      <c r="C96" s="79">
        <v>2.0</v>
      </c>
      <c r="D96" s="79">
        <v>1.0</v>
      </c>
      <c r="E96" s="79">
        <v>2.0</v>
      </c>
      <c r="F96" s="79">
        <v>1.0</v>
      </c>
      <c r="G96" s="79">
        <v>1.0</v>
      </c>
      <c r="H96" s="80">
        <v>293.0</v>
      </c>
    </row>
    <row r="97">
      <c r="B97" s="78" t="s">
        <v>93</v>
      </c>
      <c r="C97" s="79">
        <v>2.0</v>
      </c>
      <c r="D97" s="79">
        <v>1.0</v>
      </c>
      <c r="E97" s="79">
        <v>5.0</v>
      </c>
      <c r="F97" s="79">
        <v>5.0</v>
      </c>
      <c r="G97" s="79">
        <v>1.0</v>
      </c>
      <c r="H97" s="80">
        <v>350.0</v>
      </c>
    </row>
    <row r="98">
      <c r="B98" s="78" t="s">
        <v>93</v>
      </c>
      <c r="C98" s="79">
        <v>2.0</v>
      </c>
      <c r="D98" s="79">
        <v>0.0</v>
      </c>
      <c r="E98" s="79">
        <v>3.0</v>
      </c>
      <c r="F98" s="79">
        <v>3.0</v>
      </c>
      <c r="G98" s="79">
        <v>1.0</v>
      </c>
      <c r="H98" s="80">
        <v>900.0</v>
      </c>
    </row>
    <row r="99">
      <c r="B99" s="78" t="s">
        <v>93</v>
      </c>
      <c r="C99" s="79">
        <v>2.0</v>
      </c>
      <c r="D99" s="79">
        <v>1.0</v>
      </c>
      <c r="E99" s="79">
        <v>8.0</v>
      </c>
      <c r="F99" s="79">
        <v>1.0</v>
      </c>
      <c r="G99" s="79">
        <v>1.0</v>
      </c>
      <c r="H99" s="80">
        <v>338.0</v>
      </c>
    </row>
    <row r="100">
      <c r="B100" s="78" t="s">
        <v>93</v>
      </c>
      <c r="C100" s="79">
        <v>2.0</v>
      </c>
      <c r="D100" s="79">
        <v>1.0</v>
      </c>
      <c r="E100" s="79">
        <v>6.0</v>
      </c>
      <c r="F100" s="79">
        <v>1.0</v>
      </c>
      <c r="G100" s="79">
        <v>1.0</v>
      </c>
      <c r="H100" s="80">
        <v>283.0</v>
      </c>
    </row>
    <row r="101">
      <c r="B101" s="78" t="s">
        <v>93</v>
      </c>
      <c r="C101" s="79">
        <v>2.0</v>
      </c>
      <c r="D101" s="79">
        <v>1.0</v>
      </c>
      <c r="E101" s="79">
        <v>9.0</v>
      </c>
      <c r="F101" s="79">
        <v>1.0</v>
      </c>
      <c r="G101" s="79">
        <v>1.0</v>
      </c>
      <c r="H101" s="80">
        <v>243.0</v>
      </c>
    </row>
    <row r="102">
      <c r="B102" s="78" t="s">
        <v>93</v>
      </c>
      <c r="C102" s="79">
        <v>2.0</v>
      </c>
      <c r="D102" s="79">
        <v>1.0</v>
      </c>
      <c r="E102" s="79">
        <v>8.0</v>
      </c>
      <c r="F102" s="79">
        <v>5.0</v>
      </c>
      <c r="G102" s="79">
        <v>1.0</v>
      </c>
      <c r="H102" s="80">
        <v>227.0</v>
      </c>
    </row>
    <row r="103">
      <c r="B103" s="78" t="s">
        <v>93</v>
      </c>
      <c r="C103" s="79">
        <v>2.0</v>
      </c>
      <c r="D103" s="79">
        <v>1.0</v>
      </c>
      <c r="E103" s="79">
        <v>6.0</v>
      </c>
      <c r="F103" s="79">
        <v>5.0</v>
      </c>
      <c r="G103" s="79">
        <v>1.0</v>
      </c>
      <c r="H103" s="80">
        <v>152.0</v>
      </c>
    </row>
    <row r="104">
      <c r="B104" s="78" t="s">
        <v>93</v>
      </c>
      <c r="C104" s="79">
        <v>2.0</v>
      </c>
      <c r="D104" s="79">
        <v>1.0</v>
      </c>
      <c r="E104" s="79">
        <v>9.0</v>
      </c>
      <c r="F104" s="79">
        <v>4.0</v>
      </c>
      <c r="G104" s="79">
        <v>1.0</v>
      </c>
      <c r="H104" s="80">
        <v>78.0</v>
      </c>
    </row>
    <row r="105">
      <c r="B105" s="78" t="s">
        <v>93</v>
      </c>
      <c r="C105" s="79">
        <v>2.0</v>
      </c>
      <c r="D105" s="79">
        <v>1.0</v>
      </c>
      <c r="E105" s="79">
        <v>1.0</v>
      </c>
      <c r="F105" s="79">
        <v>5.0</v>
      </c>
      <c r="G105" s="79">
        <v>1.0</v>
      </c>
      <c r="H105" s="80">
        <v>100.0</v>
      </c>
    </row>
    <row r="106">
      <c r="B106" s="78" t="s">
        <v>93</v>
      </c>
      <c r="C106" s="79">
        <v>2.0</v>
      </c>
      <c r="D106" s="79">
        <v>1.0</v>
      </c>
      <c r="E106" s="79">
        <v>8.0</v>
      </c>
      <c r="F106" s="79">
        <v>2.0</v>
      </c>
      <c r="G106" s="79">
        <v>1.0</v>
      </c>
      <c r="H106" s="80">
        <v>128.0</v>
      </c>
    </row>
    <row r="107">
      <c r="B107" s="78" t="s">
        <v>93</v>
      </c>
      <c r="C107" s="79">
        <v>2.0</v>
      </c>
      <c r="D107" s="79">
        <v>1.0</v>
      </c>
      <c r="E107" s="79">
        <v>1.0</v>
      </c>
      <c r="F107" s="79">
        <v>5.0</v>
      </c>
      <c r="G107" s="79">
        <v>1.0</v>
      </c>
      <c r="H107" s="80">
        <v>99.0</v>
      </c>
    </row>
    <row r="108">
      <c r="B108" s="78" t="s">
        <v>93</v>
      </c>
      <c r="C108" s="79">
        <v>2.0</v>
      </c>
      <c r="D108" s="79">
        <v>1.0</v>
      </c>
      <c r="E108" s="79">
        <v>7.0</v>
      </c>
      <c r="F108" s="79">
        <v>3.0</v>
      </c>
      <c r="G108" s="79">
        <v>1.0</v>
      </c>
      <c r="H108" s="80">
        <v>94.0</v>
      </c>
    </row>
    <row r="109">
      <c r="B109" s="78" t="s">
        <v>93</v>
      </c>
      <c r="C109" s="79">
        <v>2.0</v>
      </c>
      <c r="D109" s="79">
        <v>1.0</v>
      </c>
      <c r="E109" s="79">
        <v>6.0</v>
      </c>
      <c r="F109" s="79">
        <v>2.0</v>
      </c>
      <c r="G109" s="79">
        <v>1.0</v>
      </c>
      <c r="H109" s="80">
        <v>127.0</v>
      </c>
    </row>
    <row r="110">
      <c r="B110" s="78" t="s">
        <v>93</v>
      </c>
      <c r="C110" s="79">
        <v>2.0</v>
      </c>
      <c r="D110" s="79">
        <v>1.0</v>
      </c>
      <c r="E110" s="79">
        <v>2.0</v>
      </c>
      <c r="F110" s="79">
        <v>1.0</v>
      </c>
      <c r="G110" s="79">
        <v>1.0</v>
      </c>
      <c r="H110" s="80">
        <v>84.0</v>
      </c>
    </row>
    <row r="111">
      <c r="B111" s="78" t="s">
        <v>93</v>
      </c>
      <c r="C111" s="79">
        <v>2.0</v>
      </c>
      <c r="D111" s="79">
        <v>1.0</v>
      </c>
      <c r="E111" s="79">
        <v>6.0</v>
      </c>
      <c r="F111" s="79">
        <v>4.0</v>
      </c>
      <c r="G111" s="79">
        <v>1.0</v>
      </c>
      <c r="H111" s="80">
        <v>87.0</v>
      </c>
    </row>
    <row r="112">
      <c r="B112" s="78" t="s">
        <v>93</v>
      </c>
      <c r="C112" s="79">
        <v>2.0</v>
      </c>
      <c r="D112" s="79">
        <v>1.0</v>
      </c>
      <c r="E112" s="79">
        <v>9.0</v>
      </c>
      <c r="F112" s="79">
        <v>4.0</v>
      </c>
      <c r="G112" s="79">
        <v>1.0</v>
      </c>
      <c r="H112" s="80">
        <v>30.0</v>
      </c>
    </row>
    <row r="113">
      <c r="B113" s="78" t="s">
        <v>93</v>
      </c>
      <c r="C113" s="79">
        <v>2.0</v>
      </c>
      <c r="D113" s="79">
        <v>1.0</v>
      </c>
      <c r="E113" s="79">
        <v>2.0</v>
      </c>
      <c r="F113" s="79">
        <v>4.0</v>
      </c>
      <c r="G113" s="79">
        <v>1.0</v>
      </c>
      <c r="H113" s="80">
        <v>96.0</v>
      </c>
    </row>
    <row r="114">
      <c r="B114" s="78" t="s">
        <v>93</v>
      </c>
      <c r="C114" s="79">
        <v>2.0</v>
      </c>
      <c r="D114" s="79">
        <v>1.0</v>
      </c>
      <c r="E114" s="79">
        <v>8.0</v>
      </c>
      <c r="F114" s="79">
        <v>4.0</v>
      </c>
      <c r="G114" s="79">
        <v>1.0</v>
      </c>
      <c r="H114" s="80">
        <v>42.0</v>
      </c>
    </row>
    <row r="115">
      <c r="B115" s="78" t="s">
        <v>93</v>
      </c>
      <c r="C115" s="79">
        <v>2.0</v>
      </c>
      <c r="D115" s="79">
        <v>1.0</v>
      </c>
      <c r="E115" s="79">
        <v>7.0</v>
      </c>
      <c r="F115" s="79">
        <v>1.0</v>
      </c>
      <c r="G115" s="79">
        <v>1.0</v>
      </c>
      <c r="H115" s="80">
        <v>92.0</v>
      </c>
    </row>
    <row r="116">
      <c r="B116" s="78" t="s">
        <v>93</v>
      </c>
      <c r="C116" s="79">
        <v>2.0</v>
      </c>
      <c r="D116" s="79">
        <v>1.0</v>
      </c>
      <c r="E116" s="79">
        <v>8.0</v>
      </c>
      <c r="F116" s="79">
        <v>1.0</v>
      </c>
      <c r="G116" s="79">
        <v>1.0</v>
      </c>
      <c r="H116" s="80">
        <v>67.0</v>
      </c>
    </row>
    <row r="117">
      <c r="B117" s="78" t="s">
        <v>93</v>
      </c>
      <c r="C117" s="79">
        <v>2.0</v>
      </c>
      <c r="D117" s="79">
        <v>1.0</v>
      </c>
      <c r="E117" s="79">
        <v>7.0</v>
      </c>
      <c r="F117" s="79">
        <v>5.0</v>
      </c>
      <c r="G117" s="79">
        <v>1.0</v>
      </c>
      <c r="H117" s="80">
        <v>57.0</v>
      </c>
    </row>
    <row r="118">
      <c r="B118" s="78" t="s">
        <v>93</v>
      </c>
      <c r="C118" s="79">
        <v>2.0</v>
      </c>
      <c r="D118" s="79">
        <v>1.0</v>
      </c>
      <c r="E118" s="79">
        <v>4.0</v>
      </c>
      <c r="F118" s="79">
        <v>5.0</v>
      </c>
      <c r="G118" s="79">
        <v>1.0</v>
      </c>
      <c r="H118" s="80">
        <v>17.0</v>
      </c>
    </row>
    <row r="119">
      <c r="B119" s="78" t="s">
        <v>93</v>
      </c>
      <c r="C119" s="79">
        <v>2.0</v>
      </c>
      <c r="D119" s="79">
        <v>1.0</v>
      </c>
      <c r="E119" s="79">
        <v>6.0</v>
      </c>
      <c r="F119" s="79">
        <v>2.0</v>
      </c>
      <c r="G119" s="79">
        <v>1.0</v>
      </c>
      <c r="H119" s="80">
        <v>47.0</v>
      </c>
    </row>
    <row r="120">
      <c r="B120" s="78" t="s">
        <v>93</v>
      </c>
      <c r="C120" s="79">
        <v>2.0</v>
      </c>
      <c r="D120" s="79">
        <v>1.0</v>
      </c>
      <c r="E120" s="79">
        <v>7.0</v>
      </c>
      <c r="F120" s="79">
        <v>4.0</v>
      </c>
      <c r="G120" s="79">
        <v>1.0</v>
      </c>
      <c r="H120" s="80">
        <v>57.0</v>
      </c>
    </row>
    <row r="121">
      <c r="B121" s="78" t="s">
        <v>93</v>
      </c>
      <c r="C121" s="79">
        <v>2.0</v>
      </c>
      <c r="D121" s="79">
        <v>1.0</v>
      </c>
      <c r="E121" s="79">
        <v>6.0</v>
      </c>
      <c r="F121" s="79">
        <v>1.0</v>
      </c>
      <c r="G121" s="79">
        <v>1.0</v>
      </c>
      <c r="H121" s="80">
        <v>58.0</v>
      </c>
    </row>
    <row r="122">
      <c r="B122" s="78" t="s">
        <v>93</v>
      </c>
      <c r="C122" s="79">
        <v>2.0</v>
      </c>
      <c r="D122" s="79">
        <v>1.0</v>
      </c>
      <c r="E122" s="79">
        <v>2.0</v>
      </c>
      <c r="F122" s="79">
        <v>4.0</v>
      </c>
      <c r="G122" s="79">
        <v>1.0</v>
      </c>
      <c r="H122" s="80">
        <v>67.0</v>
      </c>
    </row>
    <row r="123">
      <c r="B123" s="78" t="s">
        <v>93</v>
      </c>
      <c r="C123" s="79">
        <v>2.0</v>
      </c>
      <c r="D123" s="79">
        <v>1.0</v>
      </c>
      <c r="E123" s="79">
        <v>7.0</v>
      </c>
      <c r="F123" s="79">
        <v>4.0</v>
      </c>
      <c r="G123" s="79">
        <v>1.0</v>
      </c>
      <c r="H123" s="80">
        <v>29.0</v>
      </c>
    </row>
    <row r="124">
      <c r="B124" s="78" t="s">
        <v>93</v>
      </c>
      <c r="C124" s="79">
        <v>2.0</v>
      </c>
      <c r="D124" s="79">
        <v>1.0</v>
      </c>
      <c r="E124" s="79">
        <v>5.0</v>
      </c>
      <c r="F124" s="79">
        <v>5.0</v>
      </c>
      <c r="G124" s="79">
        <v>1.0</v>
      </c>
      <c r="H124" s="80">
        <v>93.0</v>
      </c>
    </row>
    <row r="125">
      <c r="B125" s="78" t="s">
        <v>93</v>
      </c>
      <c r="C125" s="79">
        <v>2.0</v>
      </c>
      <c r="D125" s="79">
        <v>1.0</v>
      </c>
      <c r="E125" s="79">
        <v>4.0</v>
      </c>
      <c r="F125" s="79">
        <v>3.0</v>
      </c>
      <c r="G125" s="79">
        <v>1.0</v>
      </c>
      <c r="H125" s="80">
        <v>0.0</v>
      </c>
    </row>
    <row r="126">
      <c r="B126" s="78" t="s">
        <v>93</v>
      </c>
      <c r="C126" s="79">
        <v>2.0</v>
      </c>
      <c r="D126" s="79">
        <v>1.0</v>
      </c>
      <c r="E126" s="79">
        <v>5.0</v>
      </c>
      <c r="F126" s="79">
        <v>3.0</v>
      </c>
      <c r="G126" s="79">
        <v>1.0</v>
      </c>
      <c r="H126" s="80">
        <v>27.0</v>
      </c>
    </row>
    <row r="127">
      <c r="B127" s="78" t="s">
        <v>93</v>
      </c>
      <c r="C127" s="79">
        <v>2.0</v>
      </c>
      <c r="D127" s="79">
        <v>1.0</v>
      </c>
      <c r="E127" s="79">
        <v>8.0</v>
      </c>
      <c r="F127" s="79">
        <v>4.0</v>
      </c>
      <c r="G127" s="79">
        <v>1.0</v>
      </c>
      <c r="H127" s="80">
        <v>71.0</v>
      </c>
    </row>
    <row r="128">
      <c r="B128" s="78" t="s">
        <v>93</v>
      </c>
      <c r="C128" s="79">
        <v>2.0</v>
      </c>
      <c r="D128" s="79">
        <v>0.0</v>
      </c>
      <c r="E128" s="79">
        <v>3.0</v>
      </c>
      <c r="F128" s="79">
        <v>2.0</v>
      </c>
      <c r="G128" s="79">
        <v>0.0</v>
      </c>
      <c r="H128" s="80">
        <v>68.0</v>
      </c>
    </row>
    <row r="129">
      <c r="B129" s="78" t="s">
        <v>93</v>
      </c>
      <c r="C129" s="79">
        <v>2.0</v>
      </c>
      <c r="D129" s="79">
        <v>1.0</v>
      </c>
      <c r="E129" s="79">
        <v>1.0</v>
      </c>
      <c r="F129" s="79">
        <v>2.0</v>
      </c>
      <c r="G129" s="79">
        <v>1.0</v>
      </c>
      <c r="H129" s="80">
        <v>257.0</v>
      </c>
    </row>
    <row r="130">
      <c r="B130" s="78" t="s">
        <v>93</v>
      </c>
      <c r="C130" s="79">
        <v>2.0</v>
      </c>
      <c r="D130" s="79">
        <v>1.0</v>
      </c>
      <c r="E130" s="79">
        <v>7.0</v>
      </c>
      <c r="F130" s="79">
        <v>5.0</v>
      </c>
      <c r="G130" s="79">
        <v>1.0</v>
      </c>
      <c r="H130" s="80">
        <v>57.0</v>
      </c>
    </row>
    <row r="131">
      <c r="B131" s="78" t="s">
        <v>93</v>
      </c>
      <c r="C131" s="79">
        <v>2.0</v>
      </c>
      <c r="D131" s="79">
        <v>0.0</v>
      </c>
      <c r="E131" s="79">
        <v>3.0</v>
      </c>
      <c r="F131" s="79">
        <v>4.0</v>
      </c>
      <c r="G131" s="79">
        <v>1.0</v>
      </c>
      <c r="H131" s="80">
        <v>900.0</v>
      </c>
    </row>
    <row r="132">
      <c r="B132" s="78" t="s">
        <v>93</v>
      </c>
      <c r="C132" s="79">
        <v>2.0</v>
      </c>
      <c r="D132" s="79">
        <v>1.0</v>
      </c>
      <c r="E132" s="79">
        <v>7.0</v>
      </c>
      <c r="F132" s="79">
        <v>3.0</v>
      </c>
      <c r="G132" s="79">
        <v>1.0</v>
      </c>
      <c r="H132" s="80">
        <v>111.0</v>
      </c>
    </row>
    <row r="133">
      <c r="B133" s="78" t="s">
        <v>93</v>
      </c>
      <c r="C133" s="79">
        <v>2.0</v>
      </c>
      <c r="D133" s="79">
        <v>1.0</v>
      </c>
      <c r="E133" s="79">
        <v>5.0</v>
      </c>
      <c r="F133" s="79">
        <v>5.0</v>
      </c>
      <c r="G133" s="79">
        <v>1.0</v>
      </c>
      <c r="H133" s="80">
        <v>102.0</v>
      </c>
    </row>
    <row r="134">
      <c r="B134" s="78" t="s">
        <v>93</v>
      </c>
      <c r="C134" s="79">
        <v>2.0</v>
      </c>
      <c r="D134" s="79">
        <v>1.0</v>
      </c>
      <c r="E134" s="79">
        <v>8.0</v>
      </c>
      <c r="F134" s="79">
        <v>3.0</v>
      </c>
      <c r="G134" s="79">
        <v>1.0</v>
      </c>
      <c r="H134" s="80">
        <v>48.0</v>
      </c>
    </row>
    <row r="135">
      <c r="B135" s="78" t="s">
        <v>93</v>
      </c>
      <c r="C135" s="79">
        <v>2.0</v>
      </c>
      <c r="D135" s="79">
        <v>1.0</v>
      </c>
      <c r="E135" s="79">
        <v>9.0</v>
      </c>
      <c r="F135" s="79">
        <v>5.0</v>
      </c>
      <c r="G135" s="79">
        <v>1.0</v>
      </c>
      <c r="H135" s="80">
        <v>87.0</v>
      </c>
    </row>
    <row r="136">
      <c r="B136" s="78" t="s">
        <v>93</v>
      </c>
      <c r="C136" s="79">
        <v>2.0</v>
      </c>
      <c r="D136" s="79">
        <v>1.0</v>
      </c>
      <c r="E136" s="79">
        <v>1.0</v>
      </c>
      <c r="F136" s="79">
        <v>4.0</v>
      </c>
      <c r="G136" s="79">
        <v>1.0</v>
      </c>
      <c r="H136" s="80">
        <v>71.0</v>
      </c>
    </row>
    <row r="137">
      <c r="B137" s="78" t="s">
        <v>93</v>
      </c>
      <c r="C137" s="79">
        <v>2.0</v>
      </c>
      <c r="D137" s="79">
        <v>0.0</v>
      </c>
      <c r="E137" s="79">
        <v>3.0</v>
      </c>
      <c r="F137" s="79">
        <v>5.0</v>
      </c>
      <c r="G137" s="79">
        <v>1.0</v>
      </c>
      <c r="H137" s="80">
        <v>900.0</v>
      </c>
    </row>
    <row r="138">
      <c r="B138" s="78" t="s">
        <v>93</v>
      </c>
      <c r="C138" s="79">
        <v>2.0</v>
      </c>
      <c r="D138" s="79">
        <v>1.0</v>
      </c>
      <c r="E138" s="79">
        <v>2.0</v>
      </c>
      <c r="F138" s="79">
        <v>4.0</v>
      </c>
      <c r="G138" s="79">
        <v>1.0</v>
      </c>
      <c r="H138" s="80">
        <v>165.0</v>
      </c>
    </row>
    <row r="139">
      <c r="B139" s="78" t="s">
        <v>93</v>
      </c>
      <c r="C139" s="79">
        <v>2.0</v>
      </c>
      <c r="D139" s="79">
        <v>1.0</v>
      </c>
      <c r="E139" s="79">
        <v>1.0</v>
      </c>
      <c r="F139" s="79">
        <v>5.0</v>
      </c>
      <c r="G139" s="79">
        <v>1.0</v>
      </c>
      <c r="H139" s="80">
        <v>280.0</v>
      </c>
    </row>
    <row r="140">
      <c r="B140" s="78" t="s">
        <v>93</v>
      </c>
      <c r="C140" s="79">
        <v>2.0</v>
      </c>
      <c r="D140" s="79">
        <v>1.0</v>
      </c>
      <c r="E140" s="79">
        <v>7.0</v>
      </c>
      <c r="F140" s="79">
        <v>5.0</v>
      </c>
      <c r="G140" s="79">
        <v>1.0</v>
      </c>
      <c r="H140" s="80">
        <v>303.0</v>
      </c>
    </row>
    <row r="141">
      <c r="B141" s="78" t="s">
        <v>93</v>
      </c>
      <c r="C141" s="79">
        <v>2.0</v>
      </c>
      <c r="D141" s="79">
        <v>1.0</v>
      </c>
      <c r="E141" s="79">
        <v>4.0</v>
      </c>
      <c r="F141" s="79">
        <v>3.0</v>
      </c>
      <c r="G141" s="79">
        <v>1.0</v>
      </c>
      <c r="H141" s="80">
        <v>272.0</v>
      </c>
    </row>
    <row r="142">
      <c r="B142" s="78" t="s">
        <v>93</v>
      </c>
      <c r="C142" s="79">
        <v>2.0</v>
      </c>
      <c r="D142" s="79">
        <v>0.0</v>
      </c>
      <c r="E142" s="79">
        <v>3.0</v>
      </c>
      <c r="F142" s="79">
        <v>4.0</v>
      </c>
      <c r="G142" s="79">
        <v>1.0</v>
      </c>
      <c r="H142" s="80">
        <v>900.0</v>
      </c>
    </row>
    <row r="143">
      <c r="B143" s="78" t="s">
        <v>93</v>
      </c>
      <c r="C143" s="79">
        <v>2.0</v>
      </c>
      <c r="D143" s="79">
        <v>1.0</v>
      </c>
      <c r="E143" s="79">
        <v>1.0</v>
      </c>
      <c r="F143" s="79">
        <v>2.0</v>
      </c>
      <c r="G143" s="79">
        <v>1.0</v>
      </c>
      <c r="H143" s="80">
        <v>244.0</v>
      </c>
    </row>
    <row r="144">
      <c r="B144" s="78" t="s">
        <v>93</v>
      </c>
      <c r="C144" s="79">
        <v>2.0</v>
      </c>
      <c r="D144" s="79">
        <v>1.0</v>
      </c>
      <c r="E144" s="79">
        <v>9.0</v>
      </c>
      <c r="F144" s="79">
        <v>1.0</v>
      </c>
      <c r="G144" s="79">
        <v>1.0</v>
      </c>
      <c r="H144" s="80">
        <v>191.0</v>
      </c>
    </row>
    <row r="145">
      <c r="B145" s="78" t="s">
        <v>93</v>
      </c>
      <c r="C145" s="79">
        <v>2.0</v>
      </c>
      <c r="D145" s="79">
        <v>1.0</v>
      </c>
      <c r="E145" s="79">
        <v>6.0</v>
      </c>
      <c r="F145" s="79">
        <v>3.0</v>
      </c>
      <c r="G145" s="79">
        <v>1.0</v>
      </c>
      <c r="H145" s="80">
        <v>129.0</v>
      </c>
    </row>
    <row r="146">
      <c r="B146" s="78" t="s">
        <v>93</v>
      </c>
      <c r="C146" s="79">
        <v>2.0</v>
      </c>
      <c r="D146" s="79">
        <v>1.0</v>
      </c>
      <c r="E146" s="79">
        <v>7.0</v>
      </c>
      <c r="F146" s="79">
        <v>4.0</v>
      </c>
      <c r="G146" s="79">
        <v>1.0</v>
      </c>
      <c r="H146" s="80">
        <v>104.0</v>
      </c>
    </row>
    <row r="147">
      <c r="B147" s="78" t="s">
        <v>93</v>
      </c>
      <c r="C147" s="79">
        <v>2.0</v>
      </c>
      <c r="D147" s="79">
        <v>1.0</v>
      </c>
      <c r="E147" s="79">
        <v>1.0</v>
      </c>
      <c r="F147" s="79">
        <v>4.0</v>
      </c>
      <c r="G147" s="79">
        <v>1.0</v>
      </c>
      <c r="H147" s="80">
        <v>90.0</v>
      </c>
    </row>
    <row r="148">
      <c r="B148" s="78" t="s">
        <v>93</v>
      </c>
      <c r="C148" s="79">
        <v>2.0</v>
      </c>
      <c r="D148" s="79">
        <v>1.0</v>
      </c>
      <c r="E148" s="79">
        <v>9.0</v>
      </c>
      <c r="F148" s="79">
        <v>3.0</v>
      </c>
      <c r="G148" s="79">
        <v>1.0</v>
      </c>
      <c r="H148" s="80">
        <v>109.0</v>
      </c>
    </row>
    <row r="149">
      <c r="B149" s="78" t="s">
        <v>93</v>
      </c>
      <c r="C149" s="79">
        <v>2.0</v>
      </c>
      <c r="D149" s="79">
        <v>0.0</v>
      </c>
      <c r="E149" s="79">
        <v>3.0</v>
      </c>
      <c r="F149" s="79">
        <v>4.0</v>
      </c>
      <c r="G149" s="79">
        <v>1.0</v>
      </c>
      <c r="H149" s="80">
        <v>900.0</v>
      </c>
    </row>
    <row r="150">
      <c r="B150" s="78" t="s">
        <v>93</v>
      </c>
      <c r="C150" s="79">
        <v>2.0</v>
      </c>
      <c r="D150" s="79">
        <v>1.0</v>
      </c>
      <c r="E150" s="79">
        <v>5.0</v>
      </c>
      <c r="F150" s="79">
        <v>3.0</v>
      </c>
      <c r="G150" s="79">
        <v>1.0</v>
      </c>
      <c r="H150" s="80">
        <v>103.0</v>
      </c>
    </row>
    <row r="151">
      <c r="B151" s="78" t="s">
        <v>93</v>
      </c>
      <c r="C151" s="79">
        <v>2.0</v>
      </c>
      <c r="D151" s="79">
        <v>1.0</v>
      </c>
      <c r="E151" s="79">
        <v>1.0</v>
      </c>
      <c r="F151" s="79">
        <v>1.0</v>
      </c>
      <c r="G151" s="79">
        <v>1.0</v>
      </c>
      <c r="H151" s="80">
        <v>98.0</v>
      </c>
    </row>
    <row r="152">
      <c r="B152" s="78" t="s">
        <v>93</v>
      </c>
      <c r="C152" s="79">
        <v>2.0</v>
      </c>
      <c r="D152" s="79">
        <v>1.0</v>
      </c>
      <c r="E152" s="79">
        <v>8.0</v>
      </c>
      <c r="F152" s="79">
        <v>5.0</v>
      </c>
      <c r="G152" s="79">
        <v>1.0</v>
      </c>
      <c r="H152" s="80">
        <v>51.0</v>
      </c>
    </row>
    <row r="153">
      <c r="B153" s="78" t="s">
        <v>93</v>
      </c>
      <c r="C153" s="79">
        <v>2.0</v>
      </c>
      <c r="D153" s="79">
        <v>1.0</v>
      </c>
      <c r="E153" s="79">
        <v>6.0</v>
      </c>
      <c r="F153" s="79">
        <v>1.0</v>
      </c>
      <c r="G153" s="79">
        <v>1.0</v>
      </c>
      <c r="H153" s="80">
        <v>161.0</v>
      </c>
    </row>
    <row r="154">
      <c r="B154" s="78" t="s">
        <v>93</v>
      </c>
      <c r="C154" s="79">
        <v>2.0</v>
      </c>
      <c r="D154" s="79">
        <v>1.0</v>
      </c>
      <c r="E154" s="79">
        <v>9.0</v>
      </c>
      <c r="F154" s="79">
        <v>5.0</v>
      </c>
      <c r="G154" s="79">
        <v>1.0</v>
      </c>
      <c r="H154" s="80">
        <v>205.0</v>
      </c>
    </row>
    <row r="155">
      <c r="B155" s="78" t="s">
        <v>93</v>
      </c>
      <c r="C155" s="79">
        <v>2.0</v>
      </c>
      <c r="D155" s="79">
        <v>1.0</v>
      </c>
      <c r="E155" s="79">
        <v>4.0</v>
      </c>
      <c r="F155" s="79">
        <v>2.0</v>
      </c>
      <c r="G155" s="79">
        <v>1.0</v>
      </c>
      <c r="H155" s="80">
        <v>251.0</v>
      </c>
    </row>
    <row r="156">
      <c r="B156" s="78" t="s">
        <v>93</v>
      </c>
      <c r="C156" s="79">
        <v>2.0</v>
      </c>
      <c r="D156" s="79">
        <v>1.0</v>
      </c>
      <c r="E156" s="79">
        <v>6.0</v>
      </c>
      <c r="F156" s="79">
        <v>4.0</v>
      </c>
      <c r="G156" s="79">
        <v>1.0</v>
      </c>
      <c r="H156" s="80">
        <v>259.0</v>
      </c>
    </row>
    <row r="157">
      <c r="B157" s="78" t="s">
        <v>93</v>
      </c>
      <c r="C157" s="79">
        <v>2.0</v>
      </c>
      <c r="D157" s="79">
        <v>1.0</v>
      </c>
      <c r="E157" s="79">
        <v>1.0</v>
      </c>
      <c r="F157" s="79">
        <v>2.0</v>
      </c>
      <c r="G157" s="79">
        <v>1.0</v>
      </c>
      <c r="H157" s="80">
        <v>236.0</v>
      </c>
    </row>
    <row r="158">
      <c r="B158" s="78" t="s">
        <v>93</v>
      </c>
      <c r="C158" s="79">
        <v>2.0</v>
      </c>
      <c r="D158" s="79">
        <v>1.0</v>
      </c>
      <c r="E158" s="79">
        <v>7.0</v>
      </c>
      <c r="F158" s="79">
        <v>1.0</v>
      </c>
      <c r="G158" s="79">
        <v>1.0</v>
      </c>
      <c r="H158" s="80">
        <v>262.0</v>
      </c>
    </row>
    <row r="159">
      <c r="B159" s="78" t="s">
        <v>93</v>
      </c>
      <c r="C159" s="79">
        <v>2.0</v>
      </c>
      <c r="D159" s="79">
        <v>1.0</v>
      </c>
      <c r="E159" s="79">
        <v>8.0</v>
      </c>
      <c r="F159" s="79">
        <v>1.0</v>
      </c>
      <c r="G159" s="79">
        <v>1.0</v>
      </c>
      <c r="H159" s="80">
        <v>354.0</v>
      </c>
    </row>
    <row r="160">
      <c r="B160" s="78" t="s">
        <v>93</v>
      </c>
      <c r="C160" s="79">
        <v>2.0</v>
      </c>
      <c r="D160" s="79">
        <v>0.0</v>
      </c>
      <c r="E160" s="79">
        <v>3.0</v>
      </c>
      <c r="F160" s="79">
        <v>2.0</v>
      </c>
      <c r="G160" s="79">
        <v>1.0</v>
      </c>
      <c r="H160" s="80">
        <v>900.0</v>
      </c>
    </row>
    <row r="161">
      <c r="B161" s="78" t="s">
        <v>93</v>
      </c>
      <c r="C161" s="79">
        <v>2.0</v>
      </c>
      <c r="D161" s="79">
        <v>1.0</v>
      </c>
      <c r="E161" s="79">
        <v>5.0</v>
      </c>
      <c r="F161" s="79">
        <v>1.0</v>
      </c>
      <c r="G161" s="79">
        <v>1.0</v>
      </c>
      <c r="H161" s="80">
        <v>114.0</v>
      </c>
    </row>
    <row r="162">
      <c r="B162" s="78" t="s">
        <v>93</v>
      </c>
      <c r="C162" s="79">
        <v>2.0</v>
      </c>
      <c r="D162" s="79">
        <v>1.0</v>
      </c>
      <c r="E162" s="79">
        <v>7.0</v>
      </c>
      <c r="F162" s="79">
        <v>2.0</v>
      </c>
      <c r="G162" s="79">
        <v>1.0</v>
      </c>
      <c r="H162" s="80">
        <v>251.0</v>
      </c>
    </row>
    <row r="163">
      <c r="B163" s="78" t="s">
        <v>93</v>
      </c>
      <c r="C163" s="79">
        <v>2.0</v>
      </c>
      <c r="D163" s="79">
        <v>1.0</v>
      </c>
      <c r="E163" s="79">
        <v>6.0</v>
      </c>
      <c r="F163" s="79">
        <v>1.0</v>
      </c>
      <c r="G163" s="79">
        <v>1.0</v>
      </c>
      <c r="H163" s="80">
        <v>300.0</v>
      </c>
    </row>
    <row r="164">
      <c r="B164" s="78" t="s">
        <v>93</v>
      </c>
      <c r="C164" s="79">
        <v>2.0</v>
      </c>
      <c r="D164" s="79">
        <v>1.0</v>
      </c>
      <c r="E164" s="79">
        <v>8.0</v>
      </c>
      <c r="F164" s="79">
        <v>5.0</v>
      </c>
      <c r="G164" s="79">
        <v>1.0</v>
      </c>
      <c r="H164" s="80">
        <v>352.0</v>
      </c>
    </row>
    <row r="165">
      <c r="B165" s="78" t="s">
        <v>93</v>
      </c>
      <c r="C165" s="79">
        <v>2.0</v>
      </c>
      <c r="D165" s="79">
        <v>1.0</v>
      </c>
      <c r="E165" s="79">
        <v>2.0</v>
      </c>
      <c r="F165" s="79">
        <v>3.0</v>
      </c>
      <c r="G165" s="79">
        <v>1.0</v>
      </c>
      <c r="H165" s="80">
        <v>303.0</v>
      </c>
    </row>
    <row r="166">
      <c r="B166" s="78" t="s">
        <v>93</v>
      </c>
      <c r="C166" s="79">
        <v>2.0</v>
      </c>
      <c r="D166" s="79">
        <v>1.0</v>
      </c>
      <c r="E166" s="79">
        <v>5.0</v>
      </c>
      <c r="F166" s="79">
        <v>4.0</v>
      </c>
      <c r="G166" s="79">
        <v>1.0</v>
      </c>
      <c r="H166" s="80">
        <v>306.0</v>
      </c>
    </row>
    <row r="167">
      <c r="B167" s="78" t="s">
        <v>93</v>
      </c>
      <c r="C167" s="79">
        <v>2.0</v>
      </c>
      <c r="D167" s="79">
        <v>1.0</v>
      </c>
      <c r="E167" s="79">
        <v>4.0</v>
      </c>
      <c r="F167" s="79">
        <v>1.0</v>
      </c>
      <c r="G167" s="79">
        <v>1.0</v>
      </c>
      <c r="H167" s="80">
        <v>282.0</v>
      </c>
    </row>
    <row r="168">
      <c r="B168" s="78" t="s">
        <v>93</v>
      </c>
      <c r="C168" s="79">
        <v>2.0</v>
      </c>
      <c r="D168" s="79">
        <v>1.0</v>
      </c>
      <c r="E168" s="79">
        <v>6.0</v>
      </c>
      <c r="F168" s="79">
        <v>2.0</v>
      </c>
      <c r="G168" s="79">
        <v>1.0</v>
      </c>
      <c r="H168" s="80">
        <v>312.0</v>
      </c>
    </row>
    <row r="169">
      <c r="B169" s="78" t="s">
        <v>93</v>
      </c>
      <c r="C169" s="79">
        <v>2.0</v>
      </c>
      <c r="D169" s="79">
        <v>1.0</v>
      </c>
      <c r="E169" s="79">
        <v>5.0</v>
      </c>
      <c r="F169" s="79">
        <v>1.0</v>
      </c>
      <c r="G169" s="79">
        <v>1.0</v>
      </c>
      <c r="H169" s="80">
        <v>116.0</v>
      </c>
    </row>
    <row r="170">
      <c r="B170" s="78" t="s">
        <v>93</v>
      </c>
      <c r="C170" s="79">
        <v>2.0</v>
      </c>
      <c r="D170" s="79">
        <v>1.0</v>
      </c>
      <c r="E170" s="79">
        <v>9.0</v>
      </c>
      <c r="F170" s="79">
        <v>3.0</v>
      </c>
      <c r="G170" s="79">
        <v>1.0</v>
      </c>
      <c r="H170" s="80">
        <v>89.0</v>
      </c>
    </row>
    <row r="171">
      <c r="B171" s="78" t="s">
        <v>93</v>
      </c>
      <c r="C171" s="79">
        <v>2.0</v>
      </c>
      <c r="D171" s="79">
        <v>1.0</v>
      </c>
      <c r="E171" s="79">
        <v>4.0</v>
      </c>
      <c r="F171" s="79">
        <v>1.0</v>
      </c>
      <c r="G171" s="79">
        <v>1.0</v>
      </c>
      <c r="H171" s="80">
        <v>101.0</v>
      </c>
    </row>
    <row r="172">
      <c r="B172" s="78" t="s">
        <v>93</v>
      </c>
      <c r="C172" s="79">
        <v>2.0</v>
      </c>
      <c r="D172" s="79">
        <v>1.0</v>
      </c>
      <c r="E172" s="79">
        <v>7.0</v>
      </c>
      <c r="F172" s="79">
        <v>3.0</v>
      </c>
      <c r="G172" s="79">
        <v>1.0</v>
      </c>
      <c r="H172" s="80">
        <v>174.0</v>
      </c>
    </row>
    <row r="173">
      <c r="B173" s="78" t="s">
        <v>93</v>
      </c>
      <c r="C173" s="79">
        <v>2.0</v>
      </c>
      <c r="D173" s="79">
        <v>1.0</v>
      </c>
      <c r="E173" s="79">
        <v>4.0</v>
      </c>
      <c r="F173" s="79">
        <v>5.0</v>
      </c>
      <c r="G173" s="79">
        <v>1.0</v>
      </c>
      <c r="H173" s="80">
        <v>269.0</v>
      </c>
    </row>
    <row r="174">
      <c r="B174" s="78" t="s">
        <v>93</v>
      </c>
      <c r="C174" s="79">
        <v>2.0</v>
      </c>
      <c r="D174" s="79">
        <v>1.0</v>
      </c>
      <c r="E174" s="79">
        <v>6.0</v>
      </c>
      <c r="F174" s="79">
        <v>1.0</v>
      </c>
      <c r="G174" s="79">
        <v>1.0</v>
      </c>
      <c r="H174" s="80">
        <v>210.0</v>
      </c>
    </row>
    <row r="175">
      <c r="B175" s="78" t="s">
        <v>93</v>
      </c>
      <c r="C175" s="79">
        <v>2.0</v>
      </c>
      <c r="D175" s="79">
        <v>1.0</v>
      </c>
      <c r="E175" s="79">
        <v>2.0</v>
      </c>
      <c r="F175" s="79">
        <v>1.0</v>
      </c>
      <c r="G175" s="79">
        <v>1.0</v>
      </c>
      <c r="H175" s="80">
        <v>35.0</v>
      </c>
    </row>
    <row r="176">
      <c r="B176" s="78" t="s">
        <v>93</v>
      </c>
      <c r="C176" s="79">
        <v>2.0</v>
      </c>
      <c r="D176" s="79">
        <v>1.0</v>
      </c>
      <c r="E176" s="79">
        <v>4.0</v>
      </c>
      <c r="F176" s="79">
        <v>4.0</v>
      </c>
      <c r="G176" s="79">
        <v>1.0</v>
      </c>
      <c r="H176" s="80">
        <v>90.0</v>
      </c>
    </row>
    <row r="177">
      <c r="B177" s="78" t="s">
        <v>93</v>
      </c>
      <c r="C177" s="79">
        <v>2.0</v>
      </c>
      <c r="D177" s="79">
        <v>1.0</v>
      </c>
      <c r="E177" s="79">
        <v>6.0</v>
      </c>
      <c r="F177" s="79">
        <v>3.0</v>
      </c>
      <c r="G177" s="79">
        <v>1.0</v>
      </c>
      <c r="H177" s="80">
        <v>98.0</v>
      </c>
    </row>
    <row r="178">
      <c r="B178" s="78" t="s">
        <v>93</v>
      </c>
      <c r="C178" s="79">
        <v>2.0</v>
      </c>
      <c r="D178" s="79">
        <v>1.0</v>
      </c>
      <c r="E178" s="79">
        <v>4.0</v>
      </c>
      <c r="F178" s="79">
        <v>5.0</v>
      </c>
      <c r="G178" s="79">
        <v>1.0</v>
      </c>
      <c r="H178" s="80">
        <v>92.0</v>
      </c>
    </row>
    <row r="179">
      <c r="B179" s="78" t="s">
        <v>93</v>
      </c>
      <c r="C179" s="79">
        <v>2.0</v>
      </c>
      <c r="D179" s="79">
        <v>1.0</v>
      </c>
      <c r="E179" s="79">
        <v>1.0</v>
      </c>
      <c r="F179" s="79">
        <v>1.0</v>
      </c>
      <c r="G179" s="79">
        <v>1.0</v>
      </c>
      <c r="H179" s="80">
        <v>76.0</v>
      </c>
    </row>
    <row r="180">
      <c r="B180" s="78" t="s">
        <v>93</v>
      </c>
      <c r="C180" s="79">
        <v>2.0</v>
      </c>
      <c r="D180" s="79">
        <v>1.0</v>
      </c>
      <c r="E180" s="79">
        <v>2.0</v>
      </c>
      <c r="F180" s="79">
        <v>2.0</v>
      </c>
      <c r="G180" s="79">
        <v>1.0</v>
      </c>
      <c r="H180" s="80">
        <v>92.0</v>
      </c>
    </row>
    <row r="181">
      <c r="B181" s="78" t="s">
        <v>93</v>
      </c>
      <c r="C181" s="79">
        <v>2.0</v>
      </c>
      <c r="D181" s="79">
        <v>1.0</v>
      </c>
      <c r="E181" s="79">
        <v>1.0</v>
      </c>
      <c r="F181" s="79">
        <v>5.0</v>
      </c>
      <c r="G181" s="79">
        <v>1.0</v>
      </c>
      <c r="H181" s="80">
        <v>75.0</v>
      </c>
    </row>
    <row r="182">
      <c r="B182" s="78" t="s">
        <v>93</v>
      </c>
      <c r="C182" s="79">
        <v>2.0</v>
      </c>
      <c r="D182" s="79">
        <v>1.0</v>
      </c>
      <c r="E182" s="79">
        <v>5.0</v>
      </c>
      <c r="F182" s="79">
        <v>4.0</v>
      </c>
      <c r="G182" s="79">
        <v>1.0</v>
      </c>
      <c r="H182" s="80">
        <v>148.0</v>
      </c>
    </row>
    <row r="183">
      <c r="B183" s="78" t="s">
        <v>93</v>
      </c>
      <c r="C183" s="79">
        <v>2.0</v>
      </c>
      <c r="D183" s="79">
        <v>0.0</v>
      </c>
      <c r="E183" s="79">
        <v>3.0</v>
      </c>
      <c r="F183" s="79">
        <v>3.0</v>
      </c>
      <c r="G183" s="79">
        <v>1.0</v>
      </c>
      <c r="H183" s="80">
        <v>900.0</v>
      </c>
    </row>
    <row r="184">
      <c r="B184" s="78" t="s">
        <v>93</v>
      </c>
      <c r="C184" s="79">
        <v>2.0</v>
      </c>
      <c r="D184" s="79">
        <v>1.0</v>
      </c>
      <c r="E184" s="79">
        <v>6.0</v>
      </c>
      <c r="F184" s="79">
        <v>3.0</v>
      </c>
      <c r="G184" s="79">
        <v>1.0</v>
      </c>
      <c r="H184" s="80">
        <v>83.0</v>
      </c>
    </row>
    <row r="185">
      <c r="B185" s="78" t="s">
        <v>93</v>
      </c>
      <c r="C185" s="79">
        <v>2.0</v>
      </c>
      <c r="D185" s="79">
        <v>1.0</v>
      </c>
      <c r="E185" s="79">
        <v>1.0</v>
      </c>
      <c r="F185" s="79">
        <v>5.0</v>
      </c>
      <c r="G185" s="79">
        <v>1.0</v>
      </c>
      <c r="H185" s="80">
        <v>60.0</v>
      </c>
    </row>
    <row r="186">
      <c r="B186" s="78" t="s">
        <v>93</v>
      </c>
      <c r="C186" s="79">
        <v>2.0</v>
      </c>
      <c r="D186" s="79">
        <v>1.0</v>
      </c>
      <c r="E186" s="79">
        <v>7.0</v>
      </c>
      <c r="F186" s="79">
        <v>3.0</v>
      </c>
      <c r="G186" s="79">
        <v>1.0</v>
      </c>
      <c r="H186" s="80">
        <v>45.0</v>
      </c>
    </row>
    <row r="187">
      <c r="B187" s="78" t="s">
        <v>93</v>
      </c>
      <c r="C187" s="79">
        <v>2.0</v>
      </c>
      <c r="D187" s="79">
        <v>0.0</v>
      </c>
      <c r="E187" s="79">
        <v>3.0</v>
      </c>
      <c r="F187" s="79">
        <v>4.0</v>
      </c>
      <c r="G187" s="79">
        <v>0.0</v>
      </c>
      <c r="H187" s="80">
        <v>19.0</v>
      </c>
    </row>
    <row r="188">
      <c r="B188" s="78" t="s">
        <v>93</v>
      </c>
      <c r="C188" s="79">
        <v>2.0</v>
      </c>
      <c r="D188" s="79">
        <v>1.0</v>
      </c>
      <c r="E188" s="79">
        <v>5.0</v>
      </c>
      <c r="F188" s="79">
        <v>1.0</v>
      </c>
      <c r="G188" s="79">
        <v>1.0</v>
      </c>
      <c r="H188" s="80">
        <v>271.0</v>
      </c>
    </row>
    <row r="189">
      <c r="B189" s="78" t="s">
        <v>93</v>
      </c>
      <c r="C189" s="79">
        <v>2.0</v>
      </c>
      <c r="D189" s="79">
        <v>1.0</v>
      </c>
      <c r="E189" s="79">
        <v>6.0</v>
      </c>
      <c r="F189" s="79">
        <v>3.0</v>
      </c>
      <c r="G189" s="79">
        <v>1.0</v>
      </c>
      <c r="H189" s="80">
        <v>27.0</v>
      </c>
    </row>
    <row r="190">
      <c r="B190" s="78" t="s">
        <v>93</v>
      </c>
      <c r="C190" s="79">
        <v>2.0</v>
      </c>
      <c r="D190" s="79">
        <v>0.0</v>
      </c>
      <c r="E190" s="79">
        <v>3.0</v>
      </c>
      <c r="F190" s="79">
        <v>5.0</v>
      </c>
      <c r="G190" s="79">
        <v>1.0</v>
      </c>
      <c r="H190" s="80">
        <v>900.0</v>
      </c>
    </row>
    <row r="191">
      <c r="B191" s="78" t="s">
        <v>93</v>
      </c>
      <c r="C191" s="79">
        <v>2.0</v>
      </c>
      <c r="D191" s="79">
        <v>1.0</v>
      </c>
      <c r="E191" s="79">
        <v>9.0</v>
      </c>
      <c r="F191" s="79">
        <v>3.0</v>
      </c>
      <c r="G191" s="79">
        <v>1.0</v>
      </c>
      <c r="H191" s="80">
        <v>93.0</v>
      </c>
    </row>
    <row r="192">
      <c r="B192" s="78" t="s">
        <v>93</v>
      </c>
      <c r="C192" s="79">
        <v>2.0</v>
      </c>
      <c r="D192" s="79">
        <v>1.0</v>
      </c>
      <c r="E192" s="79">
        <v>4.0</v>
      </c>
      <c r="F192" s="79">
        <v>2.0</v>
      </c>
      <c r="G192" s="79">
        <v>1.0</v>
      </c>
      <c r="H192" s="80">
        <v>235.0</v>
      </c>
    </row>
    <row r="193">
      <c r="B193" s="78" t="s">
        <v>93</v>
      </c>
      <c r="C193" s="79">
        <v>2.0</v>
      </c>
      <c r="D193" s="79">
        <v>1.0</v>
      </c>
      <c r="E193" s="79">
        <v>7.0</v>
      </c>
      <c r="F193" s="79">
        <v>5.0</v>
      </c>
      <c r="G193" s="79">
        <v>1.0</v>
      </c>
      <c r="H193" s="80">
        <v>240.0</v>
      </c>
    </row>
    <row r="194">
      <c r="B194" s="78" t="s">
        <v>93</v>
      </c>
      <c r="C194" s="79">
        <v>2.0</v>
      </c>
      <c r="D194" s="79">
        <v>1.0</v>
      </c>
      <c r="E194" s="79">
        <v>4.0</v>
      </c>
      <c r="F194" s="79">
        <v>2.0</v>
      </c>
      <c r="G194" s="79">
        <v>1.0</v>
      </c>
      <c r="H194" s="80">
        <v>121.0</v>
      </c>
    </row>
    <row r="195">
      <c r="B195" s="78" t="s">
        <v>93</v>
      </c>
      <c r="C195" s="79">
        <v>2.0</v>
      </c>
      <c r="D195" s="79">
        <v>1.0</v>
      </c>
      <c r="E195" s="79">
        <v>9.0</v>
      </c>
      <c r="F195" s="79">
        <v>2.0</v>
      </c>
      <c r="G195" s="79">
        <v>1.0</v>
      </c>
      <c r="H195" s="80">
        <v>85.0</v>
      </c>
    </row>
    <row r="196">
      <c r="B196" s="78" t="s">
        <v>93</v>
      </c>
      <c r="C196" s="79">
        <v>2.0</v>
      </c>
      <c r="D196" s="79">
        <v>1.0</v>
      </c>
      <c r="E196" s="79">
        <v>8.0</v>
      </c>
      <c r="F196" s="79">
        <v>4.0</v>
      </c>
      <c r="G196" s="79">
        <v>1.0</v>
      </c>
      <c r="H196" s="80">
        <v>171.0</v>
      </c>
    </row>
    <row r="197">
      <c r="B197" s="78" t="s">
        <v>93</v>
      </c>
      <c r="C197" s="79">
        <v>2.0</v>
      </c>
      <c r="D197" s="79">
        <v>1.0</v>
      </c>
      <c r="E197" s="79">
        <v>4.0</v>
      </c>
      <c r="F197" s="79">
        <v>1.0</v>
      </c>
      <c r="G197" s="79">
        <v>1.0</v>
      </c>
      <c r="H197" s="80">
        <v>142.0</v>
      </c>
    </row>
    <row r="198">
      <c r="B198" s="78" t="s">
        <v>93</v>
      </c>
      <c r="C198" s="79">
        <v>2.0</v>
      </c>
      <c r="D198" s="79">
        <v>1.0</v>
      </c>
      <c r="E198" s="79">
        <v>5.0</v>
      </c>
      <c r="F198" s="79">
        <v>1.0</v>
      </c>
      <c r="G198" s="79">
        <v>1.0</v>
      </c>
      <c r="H198" s="80">
        <v>117.0</v>
      </c>
    </row>
    <row r="199">
      <c r="B199" s="78" t="s">
        <v>93</v>
      </c>
      <c r="C199" s="79">
        <v>2.0</v>
      </c>
      <c r="D199" s="79">
        <v>1.0</v>
      </c>
      <c r="E199" s="79">
        <v>2.0</v>
      </c>
      <c r="F199" s="79">
        <v>1.0</v>
      </c>
      <c r="G199" s="79">
        <v>1.0</v>
      </c>
      <c r="H199" s="80">
        <v>124.0</v>
      </c>
    </row>
    <row r="200">
      <c r="B200" s="78" t="s">
        <v>93</v>
      </c>
      <c r="C200" s="79">
        <v>2.0</v>
      </c>
      <c r="D200" s="79">
        <v>0.0</v>
      </c>
      <c r="E200" s="79">
        <v>3.0</v>
      </c>
      <c r="F200" s="79">
        <v>4.0</v>
      </c>
      <c r="G200" s="79">
        <v>1.0</v>
      </c>
      <c r="H200" s="80">
        <v>900.0</v>
      </c>
    </row>
    <row r="201">
      <c r="B201" s="78" t="s">
        <v>93</v>
      </c>
      <c r="C201" s="79">
        <v>2.0</v>
      </c>
      <c r="D201" s="79">
        <v>1.0</v>
      </c>
      <c r="E201" s="79">
        <v>4.0</v>
      </c>
      <c r="F201" s="79">
        <v>2.0</v>
      </c>
      <c r="G201" s="79">
        <v>1.0</v>
      </c>
      <c r="H201" s="80">
        <v>78.0</v>
      </c>
    </row>
    <row r="202">
      <c r="B202" s="78" t="s">
        <v>93</v>
      </c>
      <c r="C202" s="79">
        <v>2.0</v>
      </c>
      <c r="D202" s="79">
        <v>1.0</v>
      </c>
      <c r="E202" s="79">
        <v>9.0</v>
      </c>
      <c r="F202" s="79">
        <v>3.0</v>
      </c>
      <c r="G202" s="79">
        <v>1.0</v>
      </c>
      <c r="H202" s="80">
        <v>216.0</v>
      </c>
    </row>
    <row r="203">
      <c r="B203" s="78" t="s">
        <v>93</v>
      </c>
      <c r="C203" s="79">
        <v>2.0</v>
      </c>
      <c r="D203" s="79">
        <v>1.0</v>
      </c>
      <c r="E203" s="79">
        <v>8.0</v>
      </c>
      <c r="F203" s="79">
        <v>2.0</v>
      </c>
      <c r="G203" s="79">
        <v>1.0</v>
      </c>
      <c r="H203" s="80">
        <v>132.0</v>
      </c>
    </row>
    <row r="204">
      <c r="B204" s="78" t="s">
        <v>93</v>
      </c>
      <c r="C204" s="79">
        <v>2.0</v>
      </c>
      <c r="D204" s="79">
        <v>1.0</v>
      </c>
      <c r="E204" s="79">
        <v>4.0</v>
      </c>
      <c r="F204" s="79">
        <v>4.0</v>
      </c>
      <c r="G204" s="79">
        <v>1.0</v>
      </c>
      <c r="H204" s="80">
        <v>117.0</v>
      </c>
    </row>
    <row r="205">
      <c r="B205" s="78" t="s">
        <v>93</v>
      </c>
      <c r="C205" s="79">
        <v>2.0</v>
      </c>
      <c r="D205" s="79">
        <v>1.0</v>
      </c>
      <c r="E205" s="79">
        <v>2.0</v>
      </c>
      <c r="F205" s="79">
        <v>1.0</v>
      </c>
      <c r="G205" s="79">
        <v>1.0</v>
      </c>
      <c r="H205" s="80">
        <v>97.0</v>
      </c>
    </row>
    <row r="206">
      <c r="B206" s="78" t="s">
        <v>93</v>
      </c>
      <c r="C206" s="79">
        <v>2.0</v>
      </c>
      <c r="D206" s="79">
        <v>1.0</v>
      </c>
      <c r="E206" s="79">
        <v>8.0</v>
      </c>
      <c r="F206" s="79">
        <v>5.0</v>
      </c>
      <c r="G206" s="79">
        <v>1.0</v>
      </c>
      <c r="H206" s="80">
        <v>109.0</v>
      </c>
    </row>
    <row r="207">
      <c r="B207" s="78" t="s">
        <v>93</v>
      </c>
      <c r="C207" s="79">
        <v>2.0</v>
      </c>
      <c r="D207" s="79">
        <v>1.0</v>
      </c>
      <c r="E207" s="79">
        <v>2.0</v>
      </c>
      <c r="F207" s="79">
        <v>2.0</v>
      </c>
      <c r="G207" s="79">
        <v>1.0</v>
      </c>
      <c r="H207" s="80">
        <v>59.0</v>
      </c>
    </row>
    <row r="208">
      <c r="B208" s="78" t="s">
        <v>93</v>
      </c>
      <c r="C208" s="79">
        <v>2.0</v>
      </c>
      <c r="D208" s="79">
        <v>0.0</v>
      </c>
      <c r="E208" s="79">
        <v>3.0</v>
      </c>
      <c r="F208" s="79">
        <v>5.0</v>
      </c>
      <c r="G208" s="79">
        <v>0.0</v>
      </c>
      <c r="H208" s="80">
        <v>43.0</v>
      </c>
    </row>
    <row r="209">
      <c r="B209" s="78" t="s">
        <v>93</v>
      </c>
      <c r="C209" s="79">
        <v>2.0</v>
      </c>
      <c r="D209" s="79">
        <v>1.0</v>
      </c>
      <c r="E209" s="79">
        <v>4.0</v>
      </c>
      <c r="F209" s="79">
        <v>4.0</v>
      </c>
      <c r="G209" s="79">
        <v>1.0</v>
      </c>
      <c r="H209" s="80">
        <v>47.0</v>
      </c>
    </row>
    <row r="210">
      <c r="B210" s="78" t="s">
        <v>93</v>
      </c>
      <c r="C210" s="79">
        <v>2.0</v>
      </c>
      <c r="D210" s="79">
        <v>1.0</v>
      </c>
      <c r="E210" s="79">
        <v>5.0</v>
      </c>
      <c r="F210" s="79">
        <v>3.0</v>
      </c>
      <c r="G210" s="79">
        <v>1.0</v>
      </c>
      <c r="H210" s="80">
        <v>40.0</v>
      </c>
    </row>
    <row r="211">
      <c r="B211" s="78" t="s">
        <v>93</v>
      </c>
      <c r="C211" s="79">
        <v>2.0</v>
      </c>
      <c r="D211" s="79">
        <v>1.0</v>
      </c>
      <c r="E211" s="79">
        <v>8.0</v>
      </c>
      <c r="F211" s="79">
        <v>4.0</v>
      </c>
      <c r="G211" s="79">
        <v>1.0</v>
      </c>
      <c r="H211" s="80">
        <v>128.0</v>
      </c>
    </row>
    <row r="212">
      <c r="B212" s="78" t="s">
        <v>93</v>
      </c>
      <c r="C212" s="79">
        <v>2.0</v>
      </c>
      <c r="D212" s="79">
        <v>1.0</v>
      </c>
      <c r="E212" s="79">
        <v>4.0</v>
      </c>
      <c r="F212" s="79">
        <v>1.0</v>
      </c>
      <c r="G212" s="79">
        <v>1.0</v>
      </c>
      <c r="H212" s="80">
        <v>49.0</v>
      </c>
    </row>
    <row r="213">
      <c r="B213" s="78" t="s">
        <v>93</v>
      </c>
      <c r="C213" s="79">
        <v>2.0</v>
      </c>
      <c r="D213" s="79">
        <v>1.0</v>
      </c>
      <c r="E213" s="79">
        <v>5.0</v>
      </c>
      <c r="F213" s="79">
        <v>2.0</v>
      </c>
      <c r="G213" s="79">
        <v>1.0</v>
      </c>
      <c r="H213" s="80">
        <v>239.0</v>
      </c>
    </row>
    <row r="214">
      <c r="B214" s="78" t="s">
        <v>93</v>
      </c>
      <c r="C214" s="79">
        <v>2.0</v>
      </c>
      <c r="D214" s="79">
        <v>0.0</v>
      </c>
      <c r="E214" s="79">
        <v>3.0</v>
      </c>
      <c r="F214" s="79">
        <v>1.0</v>
      </c>
      <c r="G214" s="79">
        <v>1.0</v>
      </c>
      <c r="H214" s="80">
        <v>900.0</v>
      </c>
    </row>
    <row r="215">
      <c r="B215" s="78" t="s">
        <v>93</v>
      </c>
      <c r="C215" s="79">
        <v>2.0</v>
      </c>
      <c r="D215" s="79">
        <v>1.0</v>
      </c>
      <c r="E215" s="79">
        <v>6.0</v>
      </c>
      <c r="F215" s="79">
        <v>5.0</v>
      </c>
      <c r="G215" s="79">
        <v>1.0</v>
      </c>
      <c r="H215" s="80">
        <v>69.0</v>
      </c>
    </row>
    <row r="216">
      <c r="B216" s="78" t="s">
        <v>93</v>
      </c>
      <c r="C216" s="79">
        <v>2.0</v>
      </c>
      <c r="D216" s="79">
        <v>1.0</v>
      </c>
      <c r="E216" s="79">
        <v>2.0</v>
      </c>
      <c r="F216" s="79">
        <v>4.0</v>
      </c>
      <c r="G216" s="79">
        <v>1.0</v>
      </c>
      <c r="H216" s="80">
        <v>144.0</v>
      </c>
    </row>
    <row r="217">
      <c r="B217" s="78" t="s">
        <v>93</v>
      </c>
      <c r="C217" s="79">
        <v>2.0</v>
      </c>
      <c r="D217" s="79">
        <v>1.0</v>
      </c>
      <c r="E217" s="79">
        <v>4.0</v>
      </c>
      <c r="F217" s="79">
        <v>4.0</v>
      </c>
      <c r="G217" s="79">
        <v>1.0</v>
      </c>
      <c r="H217" s="80">
        <v>116.0</v>
      </c>
    </row>
    <row r="218">
      <c r="B218" s="78" t="s">
        <v>93</v>
      </c>
      <c r="C218" s="79">
        <v>2.0</v>
      </c>
      <c r="D218" s="79">
        <v>1.0</v>
      </c>
      <c r="E218" s="79">
        <v>6.0</v>
      </c>
      <c r="F218" s="79">
        <v>3.0</v>
      </c>
      <c r="G218" s="79">
        <v>1.0</v>
      </c>
      <c r="H218" s="80">
        <v>194.0</v>
      </c>
    </row>
    <row r="219">
      <c r="B219" s="78" t="s">
        <v>93</v>
      </c>
      <c r="C219" s="79">
        <v>2.0</v>
      </c>
      <c r="D219" s="79">
        <v>0.0</v>
      </c>
      <c r="E219" s="79">
        <v>3.0</v>
      </c>
      <c r="F219" s="79">
        <v>5.0</v>
      </c>
      <c r="G219" s="79">
        <v>1.0</v>
      </c>
      <c r="H219" s="80">
        <v>900.0</v>
      </c>
    </row>
    <row r="220">
      <c r="B220" s="78" t="s">
        <v>93</v>
      </c>
      <c r="C220" s="79">
        <v>2.0</v>
      </c>
      <c r="D220" s="79">
        <v>1.0</v>
      </c>
      <c r="E220" s="79">
        <v>4.0</v>
      </c>
      <c r="F220" s="79">
        <v>1.0</v>
      </c>
      <c r="G220" s="79">
        <v>1.0</v>
      </c>
      <c r="H220" s="80">
        <v>53.0</v>
      </c>
    </row>
    <row r="221">
      <c r="B221" s="78" t="s">
        <v>93</v>
      </c>
      <c r="C221" s="79">
        <v>2.0</v>
      </c>
      <c r="D221" s="79">
        <v>1.0</v>
      </c>
      <c r="E221" s="79">
        <v>1.0</v>
      </c>
      <c r="F221" s="79">
        <v>2.0</v>
      </c>
      <c r="G221" s="79">
        <v>1.0</v>
      </c>
      <c r="H221" s="80">
        <v>133.0</v>
      </c>
    </row>
    <row r="222">
      <c r="B222" s="78" t="s">
        <v>93</v>
      </c>
      <c r="C222" s="79">
        <v>2.0</v>
      </c>
      <c r="D222" s="79">
        <v>1.0</v>
      </c>
      <c r="E222" s="79">
        <v>9.0</v>
      </c>
      <c r="F222" s="79">
        <v>3.0</v>
      </c>
      <c r="G222" s="79">
        <v>1.0</v>
      </c>
      <c r="H222" s="80">
        <v>165.0</v>
      </c>
    </row>
    <row r="223">
      <c r="B223" s="78" t="s">
        <v>93</v>
      </c>
      <c r="C223" s="79">
        <v>2.0</v>
      </c>
      <c r="D223" s="79">
        <v>0.0</v>
      </c>
      <c r="E223" s="79">
        <v>3.0</v>
      </c>
      <c r="F223" s="79">
        <v>5.0</v>
      </c>
      <c r="G223" s="79">
        <v>1.0</v>
      </c>
      <c r="H223" s="80">
        <v>900.0</v>
      </c>
    </row>
    <row r="224">
      <c r="B224" s="78" t="s">
        <v>93</v>
      </c>
      <c r="C224" s="79">
        <v>2.0</v>
      </c>
      <c r="D224" s="79">
        <v>1.0</v>
      </c>
      <c r="E224" s="79">
        <v>5.0</v>
      </c>
      <c r="F224" s="79">
        <v>1.0</v>
      </c>
      <c r="G224" s="79">
        <v>1.0</v>
      </c>
      <c r="H224" s="80">
        <v>74.0</v>
      </c>
    </row>
    <row r="225">
      <c r="B225" s="78" t="s">
        <v>93</v>
      </c>
      <c r="C225" s="79">
        <v>2.0</v>
      </c>
      <c r="D225" s="79">
        <v>1.0</v>
      </c>
      <c r="E225" s="79">
        <v>4.0</v>
      </c>
      <c r="F225" s="79">
        <v>2.0</v>
      </c>
      <c r="G225" s="79">
        <v>1.0</v>
      </c>
      <c r="H225" s="80">
        <v>208.0</v>
      </c>
    </row>
    <row r="226">
      <c r="B226" s="78" t="s">
        <v>93</v>
      </c>
      <c r="C226" s="79">
        <v>2.0</v>
      </c>
      <c r="D226" s="79">
        <v>1.0</v>
      </c>
      <c r="E226" s="79">
        <v>2.0</v>
      </c>
      <c r="F226" s="79">
        <v>3.0</v>
      </c>
      <c r="G226" s="79">
        <v>1.0</v>
      </c>
      <c r="H226" s="80">
        <v>48.0</v>
      </c>
    </row>
    <row r="227">
      <c r="B227" s="78" t="s">
        <v>93</v>
      </c>
      <c r="C227" s="79">
        <v>2.0</v>
      </c>
      <c r="D227" s="79">
        <v>1.0</v>
      </c>
      <c r="E227" s="79">
        <v>9.0</v>
      </c>
      <c r="F227" s="79">
        <v>4.0</v>
      </c>
      <c r="G227" s="79">
        <v>1.0</v>
      </c>
      <c r="H227" s="80">
        <v>49.0</v>
      </c>
    </row>
    <row r="228">
      <c r="B228" s="78" t="s">
        <v>93</v>
      </c>
      <c r="C228" s="79">
        <v>2.0</v>
      </c>
      <c r="D228" s="79">
        <v>1.0</v>
      </c>
      <c r="E228" s="79">
        <v>7.0</v>
      </c>
      <c r="F228" s="79">
        <v>2.0</v>
      </c>
      <c r="G228" s="79">
        <v>1.0</v>
      </c>
      <c r="H228" s="80">
        <v>58.0</v>
      </c>
    </row>
    <row r="229">
      <c r="B229" s="78" t="s">
        <v>93</v>
      </c>
      <c r="C229" s="79">
        <v>2.0</v>
      </c>
      <c r="D229" s="79">
        <v>1.0</v>
      </c>
      <c r="E229" s="79">
        <v>1.0</v>
      </c>
      <c r="F229" s="79">
        <v>2.0</v>
      </c>
      <c r="G229" s="79">
        <v>1.0</v>
      </c>
      <c r="H229" s="80">
        <v>141.0</v>
      </c>
    </row>
    <row r="230">
      <c r="B230" s="78" t="s">
        <v>93</v>
      </c>
      <c r="C230" s="79">
        <v>2.0</v>
      </c>
      <c r="D230" s="79">
        <v>0.0</v>
      </c>
      <c r="E230" s="79">
        <v>3.0</v>
      </c>
      <c r="F230" s="79">
        <v>3.0</v>
      </c>
      <c r="G230" s="79">
        <v>0.0</v>
      </c>
      <c r="H230" s="80">
        <v>37.0</v>
      </c>
    </row>
    <row r="231">
      <c r="B231" s="78" t="s">
        <v>93</v>
      </c>
      <c r="C231" s="79">
        <v>2.0</v>
      </c>
      <c r="D231" s="79">
        <v>1.0</v>
      </c>
      <c r="E231" s="79">
        <v>8.0</v>
      </c>
      <c r="F231" s="79">
        <v>2.0</v>
      </c>
      <c r="G231" s="79">
        <v>1.0</v>
      </c>
      <c r="H231" s="80">
        <v>92.0</v>
      </c>
    </row>
    <row r="232">
      <c r="B232" s="78" t="s">
        <v>93</v>
      </c>
      <c r="C232" s="79">
        <v>2.0</v>
      </c>
      <c r="D232" s="79">
        <v>1.0</v>
      </c>
      <c r="E232" s="79">
        <v>5.0</v>
      </c>
      <c r="F232" s="79">
        <v>1.0</v>
      </c>
      <c r="G232" s="79">
        <v>1.0</v>
      </c>
      <c r="H232" s="80">
        <v>95.0</v>
      </c>
    </row>
    <row r="233">
      <c r="B233" s="78" t="s">
        <v>93</v>
      </c>
      <c r="C233" s="79">
        <v>2.0</v>
      </c>
      <c r="D233" s="79">
        <v>1.0</v>
      </c>
      <c r="E233" s="79">
        <v>7.0</v>
      </c>
      <c r="F233" s="79">
        <v>4.0</v>
      </c>
      <c r="G233" s="79">
        <v>1.0</v>
      </c>
      <c r="H233" s="80">
        <v>77.0</v>
      </c>
    </row>
    <row r="234">
      <c r="B234" s="78" t="s">
        <v>93</v>
      </c>
      <c r="C234" s="79">
        <v>2.0</v>
      </c>
      <c r="D234" s="79">
        <v>1.0</v>
      </c>
      <c r="E234" s="79">
        <v>8.0</v>
      </c>
      <c r="F234" s="79">
        <v>3.0</v>
      </c>
      <c r="G234" s="79">
        <v>1.0</v>
      </c>
      <c r="H234" s="80">
        <v>277.0</v>
      </c>
    </row>
    <row r="235">
      <c r="B235" s="78" t="s">
        <v>93</v>
      </c>
      <c r="C235" s="79">
        <v>2.0</v>
      </c>
      <c r="D235" s="79">
        <v>1.0</v>
      </c>
      <c r="E235" s="79">
        <v>6.0</v>
      </c>
      <c r="F235" s="79">
        <v>2.0</v>
      </c>
      <c r="G235" s="79">
        <v>1.0</v>
      </c>
      <c r="H235" s="80">
        <v>81.0</v>
      </c>
    </row>
    <row r="236">
      <c r="B236" s="78" t="s">
        <v>93</v>
      </c>
      <c r="C236" s="79">
        <v>2.0</v>
      </c>
      <c r="D236" s="79">
        <v>1.0</v>
      </c>
      <c r="E236" s="79">
        <v>9.0</v>
      </c>
      <c r="F236" s="79">
        <v>1.0</v>
      </c>
      <c r="G236" s="79">
        <v>1.0</v>
      </c>
      <c r="H236" s="80">
        <v>46.0</v>
      </c>
    </row>
    <row r="237">
      <c r="B237" s="78" t="s">
        <v>93</v>
      </c>
      <c r="C237" s="79">
        <v>2.0</v>
      </c>
      <c r="D237" s="79">
        <v>1.0</v>
      </c>
      <c r="E237" s="79">
        <v>8.0</v>
      </c>
      <c r="F237" s="79">
        <v>1.0</v>
      </c>
      <c r="G237" s="79">
        <v>1.0</v>
      </c>
      <c r="H237" s="80">
        <v>77.0</v>
      </c>
    </row>
    <row r="238">
      <c r="B238" s="78" t="s">
        <v>93</v>
      </c>
      <c r="C238" s="79">
        <v>2.0</v>
      </c>
      <c r="D238" s="79">
        <v>1.0</v>
      </c>
      <c r="E238" s="79">
        <v>4.0</v>
      </c>
      <c r="F238" s="79">
        <v>3.0</v>
      </c>
      <c r="G238" s="79">
        <v>1.0</v>
      </c>
      <c r="H238" s="80">
        <v>59.0</v>
      </c>
    </row>
    <row r="239">
      <c r="B239" s="78" t="s">
        <v>93</v>
      </c>
      <c r="C239" s="79">
        <v>2.0</v>
      </c>
      <c r="D239" s="79">
        <v>1.0</v>
      </c>
      <c r="E239" s="79">
        <v>1.0</v>
      </c>
      <c r="F239" s="79">
        <v>4.0</v>
      </c>
      <c r="G239" s="79">
        <v>1.0</v>
      </c>
      <c r="H239" s="80">
        <v>54.0</v>
      </c>
    </row>
    <row r="240">
      <c r="B240" s="78" t="s">
        <v>93</v>
      </c>
      <c r="C240" s="79">
        <v>2.0</v>
      </c>
      <c r="D240" s="79">
        <v>0.0</v>
      </c>
      <c r="E240" s="79">
        <v>3.0</v>
      </c>
      <c r="F240" s="79">
        <v>1.0</v>
      </c>
      <c r="G240" s="79">
        <v>1.0</v>
      </c>
      <c r="H240" s="80">
        <v>900.0</v>
      </c>
    </row>
    <row r="241">
      <c r="B241" s="78" t="s">
        <v>93</v>
      </c>
      <c r="C241" s="79">
        <v>2.0</v>
      </c>
      <c r="D241" s="79">
        <v>1.0</v>
      </c>
      <c r="E241" s="79">
        <v>1.0</v>
      </c>
      <c r="F241" s="79">
        <v>1.0</v>
      </c>
      <c r="G241" s="79">
        <v>1.0</v>
      </c>
      <c r="H241" s="80">
        <v>181.0</v>
      </c>
    </row>
    <row r="242">
      <c r="B242" s="78" t="s">
        <v>93</v>
      </c>
      <c r="C242" s="79">
        <v>2.0</v>
      </c>
      <c r="D242" s="79">
        <v>1.0</v>
      </c>
      <c r="E242" s="79">
        <v>8.0</v>
      </c>
      <c r="F242" s="79">
        <v>2.0</v>
      </c>
      <c r="G242" s="79">
        <v>1.0</v>
      </c>
      <c r="H242" s="80">
        <v>101.0</v>
      </c>
    </row>
    <row r="243">
      <c r="B243" s="78" t="s">
        <v>93</v>
      </c>
      <c r="C243" s="79">
        <v>2.0</v>
      </c>
      <c r="D243" s="79">
        <v>1.0</v>
      </c>
      <c r="E243" s="79">
        <v>5.0</v>
      </c>
      <c r="F243" s="79">
        <v>1.0</v>
      </c>
      <c r="G243" s="79">
        <v>1.0</v>
      </c>
      <c r="H243" s="80">
        <v>42.0</v>
      </c>
    </row>
    <row r="244">
      <c r="B244" s="78" t="s">
        <v>93</v>
      </c>
      <c r="C244" s="79">
        <v>2.0</v>
      </c>
      <c r="D244" s="79">
        <v>0.0</v>
      </c>
      <c r="E244" s="79">
        <v>3.0</v>
      </c>
      <c r="F244" s="79">
        <v>4.0</v>
      </c>
      <c r="G244" s="79">
        <v>1.0</v>
      </c>
      <c r="H244" s="80">
        <v>900.0</v>
      </c>
    </row>
    <row r="245">
      <c r="B245" s="78" t="s">
        <v>93</v>
      </c>
      <c r="C245" s="79">
        <v>2.0</v>
      </c>
      <c r="D245" s="79">
        <v>1.0</v>
      </c>
      <c r="E245" s="79">
        <v>7.0</v>
      </c>
      <c r="F245" s="79">
        <v>4.0</v>
      </c>
      <c r="G245" s="79">
        <v>1.0</v>
      </c>
      <c r="H245" s="80">
        <v>58.0</v>
      </c>
    </row>
    <row r="246">
      <c r="B246" s="81" t="s">
        <v>93</v>
      </c>
      <c r="C246" s="82">
        <v>2.0</v>
      </c>
      <c r="D246" s="82">
        <v>1.0</v>
      </c>
      <c r="E246" s="82">
        <v>2.0</v>
      </c>
      <c r="F246" s="82">
        <v>5.0</v>
      </c>
      <c r="G246" s="82">
        <v>1.0</v>
      </c>
      <c r="H246" s="83">
        <v>65.0</v>
      </c>
    </row>
    <row r="248">
      <c r="C248" s="22" t="s">
        <v>28</v>
      </c>
      <c r="D248" s="22" t="s">
        <v>25</v>
      </c>
      <c r="E248" s="22" t="s">
        <v>16</v>
      </c>
      <c r="F248" s="22" t="s">
        <v>17</v>
      </c>
      <c r="G248" s="22" t="s">
        <v>18</v>
      </c>
      <c r="H248" s="22" t="s">
        <v>29</v>
      </c>
      <c r="I248" s="23" t="s">
        <v>13</v>
      </c>
      <c r="J248" s="22" t="s">
        <v>19</v>
      </c>
    </row>
    <row r="249">
      <c r="B249" s="24" t="s">
        <v>22</v>
      </c>
      <c r="C249" s="27">
        <f>countif(D4:D246, "0")</f>
        <v>27</v>
      </c>
      <c r="D249" s="27">
        <f>sumif(D4:D246, "0", H4:H246)/C249</f>
        <v>772.8518519</v>
      </c>
      <c r="E249" s="27">
        <f t="array" ref="E249">MEDIAN(IF($D$4:$D$246=0, $H$4:$H$246))</f>
        <v>900</v>
      </c>
      <c r="F249" s="60">
        <f>MINIFS( H4:H246, D4:D246, "0", D4:D246, "0")</f>
        <v>19</v>
      </c>
      <c r="G249" s="60">
        <f>MAXIFS( H4:H246, D4:D246, "0", D4:D246, "0")</f>
        <v>900</v>
      </c>
      <c r="H249" s="27">
        <f t="shared" ref="H249:H250" si="1">(C249-I249)/C249*100</f>
        <v>14.81481481</v>
      </c>
      <c r="I249" s="41">
        <f>countifs(D4:D246, "0", G4:G246, "1")</f>
        <v>23</v>
      </c>
      <c r="J249" s="27">
        <f t="array" ref="J249">stdev(if(D4:D246=0, H4:H246))</f>
        <v>310.7746777</v>
      </c>
    </row>
    <row r="250">
      <c r="B250" s="24" t="s">
        <v>20</v>
      </c>
      <c r="C250" s="27">
        <f>countif(D4:D246, "1")</f>
        <v>216</v>
      </c>
      <c r="D250" s="27">
        <f>sumif(D4:D246, "1", H4:H246)/C250</f>
        <v>177.337963</v>
      </c>
      <c r="E250" s="27">
        <f t="array" ref="E250">MEDIAN(IF($D$4:$D$246=1, $H$4:$H$246))</f>
        <v>142</v>
      </c>
      <c r="F250" s="60">
        <f>MINIFS( H4:H246, D4:D246, "1", D4:D246, "1")</f>
        <v>0</v>
      </c>
      <c r="G250" s="60">
        <f>MAXIFS( H4:H246, D4:D246, "1", D4:D246, "1")</f>
        <v>542</v>
      </c>
      <c r="H250" s="27">
        <f t="shared" si="1"/>
        <v>0</v>
      </c>
      <c r="I250" s="41">
        <f>countifs(D4:D246, "1", G4:G246, "1")</f>
        <v>216</v>
      </c>
      <c r="J250" s="27">
        <f t="array" ref="J250">stdev(if(D4:D246=1, H4:H246))</f>
        <v>108.7244935</v>
      </c>
    </row>
    <row r="253">
      <c r="B253" s="2" t="s">
        <v>24</v>
      </c>
      <c r="C253" s="3"/>
      <c r="D253" s="3"/>
      <c r="E253" s="3"/>
      <c r="F253" s="3"/>
      <c r="G253" s="3"/>
      <c r="H253" s="4"/>
    </row>
    <row r="254">
      <c r="B254" s="72" t="s">
        <v>85</v>
      </c>
      <c r="C254" s="72" t="s">
        <v>86</v>
      </c>
      <c r="D254" s="73" t="s">
        <v>87</v>
      </c>
      <c r="E254" s="72" t="s">
        <v>88</v>
      </c>
      <c r="F254" s="72" t="s">
        <v>89</v>
      </c>
      <c r="G254" s="73" t="s">
        <v>90</v>
      </c>
      <c r="H254" s="74" t="s">
        <v>91</v>
      </c>
    </row>
    <row r="255">
      <c r="B255" s="75" t="s">
        <v>92</v>
      </c>
      <c r="C255" s="76">
        <v>1.0</v>
      </c>
      <c r="D255" s="76">
        <v>1.0</v>
      </c>
      <c r="E255" s="76">
        <v>1.0</v>
      </c>
      <c r="F255" s="76">
        <v>2.0</v>
      </c>
      <c r="G255" s="76">
        <v>1.0</v>
      </c>
      <c r="H255" s="77">
        <v>268.0</v>
      </c>
    </row>
    <row r="256">
      <c r="B256" s="78" t="s">
        <v>92</v>
      </c>
      <c r="C256" s="79">
        <v>1.0</v>
      </c>
      <c r="D256" s="79">
        <v>1.0</v>
      </c>
      <c r="E256" s="79">
        <v>2.0</v>
      </c>
      <c r="F256" s="79">
        <v>3.0</v>
      </c>
      <c r="G256" s="79">
        <v>1.0</v>
      </c>
      <c r="H256" s="80">
        <v>241.0</v>
      </c>
    </row>
    <row r="257">
      <c r="B257" s="78" t="s">
        <v>92</v>
      </c>
      <c r="C257" s="79">
        <v>1.0</v>
      </c>
      <c r="D257" s="79">
        <v>1.0</v>
      </c>
      <c r="E257" s="79">
        <v>7.0</v>
      </c>
      <c r="F257" s="79">
        <v>3.0</v>
      </c>
      <c r="G257" s="79">
        <v>1.0</v>
      </c>
      <c r="H257" s="80">
        <v>135.0</v>
      </c>
    </row>
    <row r="258">
      <c r="B258" s="78" t="s">
        <v>92</v>
      </c>
      <c r="C258" s="79">
        <v>1.0</v>
      </c>
      <c r="D258" s="79">
        <v>1.0</v>
      </c>
      <c r="E258" s="79">
        <v>1.0</v>
      </c>
      <c r="F258" s="79">
        <v>4.0</v>
      </c>
      <c r="G258" s="79">
        <v>1.0</v>
      </c>
      <c r="H258" s="80">
        <v>47.0</v>
      </c>
    </row>
    <row r="259">
      <c r="B259" s="78" t="s">
        <v>92</v>
      </c>
      <c r="C259" s="79">
        <v>1.0</v>
      </c>
      <c r="D259" s="79">
        <v>1.0</v>
      </c>
      <c r="E259" s="79">
        <v>2.0</v>
      </c>
      <c r="F259" s="79">
        <v>3.0</v>
      </c>
      <c r="G259" s="79">
        <v>1.0</v>
      </c>
      <c r="H259" s="80">
        <v>31.0</v>
      </c>
    </row>
    <row r="260">
      <c r="B260" s="78" t="s">
        <v>92</v>
      </c>
      <c r="C260" s="79">
        <v>1.0</v>
      </c>
      <c r="D260" s="79">
        <v>1.0</v>
      </c>
      <c r="E260" s="79">
        <v>5.0</v>
      </c>
      <c r="F260" s="79">
        <v>3.0</v>
      </c>
      <c r="G260" s="79">
        <v>1.0</v>
      </c>
      <c r="H260" s="80">
        <v>85.0</v>
      </c>
    </row>
    <row r="261">
      <c r="B261" s="78" t="s">
        <v>92</v>
      </c>
      <c r="C261" s="79">
        <v>1.0</v>
      </c>
      <c r="D261" s="79">
        <v>1.0</v>
      </c>
      <c r="E261" s="79">
        <v>6.0</v>
      </c>
      <c r="F261" s="79">
        <v>1.0</v>
      </c>
      <c r="G261" s="79">
        <v>1.0</v>
      </c>
      <c r="H261" s="80">
        <v>80.0</v>
      </c>
    </row>
    <row r="262">
      <c r="B262" s="78" t="s">
        <v>92</v>
      </c>
      <c r="C262" s="79">
        <v>1.0</v>
      </c>
      <c r="D262" s="79">
        <v>1.0</v>
      </c>
      <c r="E262" s="79">
        <v>4.0</v>
      </c>
      <c r="F262" s="79">
        <v>1.0</v>
      </c>
      <c r="G262" s="79">
        <v>1.0</v>
      </c>
      <c r="H262" s="80">
        <v>80.0</v>
      </c>
    </row>
    <row r="263">
      <c r="B263" s="78" t="s">
        <v>92</v>
      </c>
      <c r="C263" s="79">
        <v>1.0</v>
      </c>
      <c r="D263" s="79">
        <v>1.0</v>
      </c>
      <c r="E263" s="79">
        <v>9.0</v>
      </c>
      <c r="F263" s="79">
        <v>5.0</v>
      </c>
      <c r="G263" s="79">
        <v>1.0</v>
      </c>
      <c r="H263" s="80">
        <v>136.0</v>
      </c>
    </row>
    <row r="264">
      <c r="B264" s="78" t="s">
        <v>92</v>
      </c>
      <c r="C264" s="79">
        <v>1.0</v>
      </c>
      <c r="D264" s="79">
        <v>1.0</v>
      </c>
      <c r="E264" s="79">
        <v>6.0</v>
      </c>
      <c r="F264" s="79">
        <v>4.0</v>
      </c>
      <c r="G264" s="79">
        <v>1.0</v>
      </c>
      <c r="H264" s="80">
        <v>18.0</v>
      </c>
    </row>
    <row r="265">
      <c r="B265" s="78" t="s">
        <v>92</v>
      </c>
      <c r="C265" s="79">
        <v>1.0</v>
      </c>
      <c r="D265" s="79">
        <v>0.0</v>
      </c>
      <c r="E265" s="79">
        <v>3.0</v>
      </c>
      <c r="F265" s="79">
        <v>3.0</v>
      </c>
      <c r="G265" s="79">
        <v>0.0</v>
      </c>
      <c r="H265" s="80">
        <v>50.0</v>
      </c>
    </row>
    <row r="266">
      <c r="B266" s="78" t="s">
        <v>92</v>
      </c>
      <c r="C266" s="79">
        <v>1.0</v>
      </c>
      <c r="D266" s="79">
        <v>1.0</v>
      </c>
      <c r="E266" s="79">
        <v>8.0</v>
      </c>
      <c r="F266" s="79">
        <v>4.0</v>
      </c>
      <c r="G266" s="79">
        <v>1.0</v>
      </c>
      <c r="H266" s="80">
        <v>153.0</v>
      </c>
    </row>
    <row r="267">
      <c r="B267" s="78" t="s">
        <v>92</v>
      </c>
      <c r="C267" s="79">
        <v>1.0</v>
      </c>
      <c r="D267" s="79">
        <v>1.0</v>
      </c>
      <c r="E267" s="79">
        <v>7.0</v>
      </c>
      <c r="F267" s="79">
        <v>5.0</v>
      </c>
      <c r="G267" s="79">
        <v>1.0</v>
      </c>
      <c r="H267" s="80">
        <v>46.0</v>
      </c>
    </row>
    <row r="268">
      <c r="B268" s="78" t="s">
        <v>92</v>
      </c>
      <c r="C268" s="79">
        <v>1.0</v>
      </c>
      <c r="D268" s="79">
        <v>0.0</v>
      </c>
      <c r="E268" s="79">
        <v>3.0</v>
      </c>
      <c r="F268" s="79">
        <v>4.0</v>
      </c>
      <c r="G268" s="79">
        <v>0.0</v>
      </c>
      <c r="H268" s="80">
        <v>25.0</v>
      </c>
    </row>
    <row r="269">
      <c r="B269" s="78" t="s">
        <v>92</v>
      </c>
      <c r="C269" s="79">
        <v>1.0</v>
      </c>
      <c r="D269" s="79">
        <v>1.0</v>
      </c>
      <c r="E269" s="79">
        <v>8.0</v>
      </c>
      <c r="F269" s="79">
        <v>3.0</v>
      </c>
      <c r="G269" s="79">
        <v>1.0</v>
      </c>
      <c r="H269" s="80">
        <v>161.0</v>
      </c>
    </row>
    <row r="270">
      <c r="B270" s="78" t="s">
        <v>92</v>
      </c>
      <c r="C270" s="79">
        <v>1.0</v>
      </c>
      <c r="D270" s="79">
        <v>1.0</v>
      </c>
      <c r="E270" s="79">
        <v>5.0</v>
      </c>
      <c r="F270" s="79">
        <v>5.0</v>
      </c>
      <c r="G270" s="79">
        <v>1.0</v>
      </c>
      <c r="H270" s="80">
        <v>111.0</v>
      </c>
    </row>
    <row r="271">
      <c r="B271" s="78" t="s">
        <v>92</v>
      </c>
      <c r="C271" s="79">
        <v>1.0</v>
      </c>
      <c r="D271" s="79">
        <v>1.0</v>
      </c>
      <c r="E271" s="79">
        <v>9.0</v>
      </c>
      <c r="F271" s="79">
        <v>3.0</v>
      </c>
      <c r="G271" s="79">
        <v>1.0</v>
      </c>
      <c r="H271" s="80">
        <v>110.0</v>
      </c>
    </row>
    <row r="272">
      <c r="B272" s="78" t="s">
        <v>92</v>
      </c>
      <c r="C272" s="79">
        <v>1.0</v>
      </c>
      <c r="D272" s="79">
        <v>1.0</v>
      </c>
      <c r="E272" s="79">
        <v>4.0</v>
      </c>
      <c r="F272" s="79">
        <v>3.0</v>
      </c>
      <c r="G272" s="79">
        <v>1.0</v>
      </c>
      <c r="H272" s="80">
        <v>62.0</v>
      </c>
    </row>
    <row r="273">
      <c r="B273" s="78" t="s">
        <v>93</v>
      </c>
      <c r="C273" s="79">
        <v>2.0</v>
      </c>
      <c r="D273" s="79">
        <v>1.0</v>
      </c>
      <c r="E273" s="79">
        <v>4.0</v>
      </c>
      <c r="F273" s="79">
        <v>2.0</v>
      </c>
      <c r="G273" s="79">
        <v>1.0</v>
      </c>
      <c r="H273" s="80">
        <v>596.0</v>
      </c>
    </row>
    <row r="274">
      <c r="B274" s="78" t="s">
        <v>93</v>
      </c>
      <c r="C274" s="79">
        <v>2.0</v>
      </c>
      <c r="D274" s="79">
        <v>1.0</v>
      </c>
      <c r="E274" s="79">
        <v>8.0</v>
      </c>
      <c r="F274" s="79">
        <v>3.0</v>
      </c>
      <c r="G274" s="79">
        <v>1.0</v>
      </c>
      <c r="H274" s="80">
        <v>264.0</v>
      </c>
    </row>
    <row r="275">
      <c r="B275" s="78" t="s">
        <v>93</v>
      </c>
      <c r="C275" s="79">
        <v>2.0</v>
      </c>
      <c r="D275" s="79">
        <v>1.0</v>
      </c>
      <c r="E275" s="79">
        <v>4.0</v>
      </c>
      <c r="F275" s="79">
        <v>2.0</v>
      </c>
      <c r="G275" s="79">
        <v>1.0</v>
      </c>
      <c r="H275" s="80">
        <v>71.0</v>
      </c>
    </row>
    <row r="276">
      <c r="B276" s="78" t="s">
        <v>93</v>
      </c>
      <c r="C276" s="79">
        <v>2.0</v>
      </c>
      <c r="D276" s="79">
        <v>0.0</v>
      </c>
      <c r="E276" s="79">
        <v>3.0</v>
      </c>
      <c r="F276" s="79">
        <v>1.0</v>
      </c>
      <c r="G276" s="79">
        <v>1.0</v>
      </c>
      <c r="H276" s="80">
        <v>900.0</v>
      </c>
    </row>
    <row r="277">
      <c r="B277" s="78" t="s">
        <v>93</v>
      </c>
      <c r="C277" s="79">
        <v>2.0</v>
      </c>
      <c r="D277" s="79">
        <v>1.0</v>
      </c>
      <c r="E277" s="79">
        <v>1.0</v>
      </c>
      <c r="F277" s="79">
        <v>4.0</v>
      </c>
      <c r="G277" s="79">
        <v>1.0</v>
      </c>
      <c r="H277" s="80">
        <v>51.0</v>
      </c>
    </row>
    <row r="278">
      <c r="B278" s="78" t="s">
        <v>93</v>
      </c>
      <c r="C278" s="79">
        <v>2.0</v>
      </c>
      <c r="D278" s="79">
        <v>1.0</v>
      </c>
      <c r="E278" s="79">
        <v>4.0</v>
      </c>
      <c r="F278" s="79">
        <v>2.0</v>
      </c>
      <c r="G278" s="79">
        <v>1.0</v>
      </c>
      <c r="H278" s="80">
        <v>61.0</v>
      </c>
    </row>
    <row r="279">
      <c r="B279" s="78" t="s">
        <v>93</v>
      </c>
      <c r="C279" s="79">
        <v>2.0</v>
      </c>
      <c r="D279" s="79">
        <v>1.0</v>
      </c>
      <c r="E279" s="79">
        <v>7.0</v>
      </c>
      <c r="F279" s="79">
        <v>5.0</v>
      </c>
      <c r="G279" s="79">
        <v>1.0</v>
      </c>
      <c r="H279" s="80">
        <v>35.0</v>
      </c>
    </row>
    <row r="280">
      <c r="B280" s="78" t="s">
        <v>93</v>
      </c>
      <c r="C280" s="79">
        <v>2.0</v>
      </c>
      <c r="D280" s="79">
        <v>1.0</v>
      </c>
      <c r="E280" s="79">
        <v>9.0</v>
      </c>
      <c r="F280" s="79">
        <v>2.0</v>
      </c>
      <c r="G280" s="79">
        <v>1.0</v>
      </c>
      <c r="H280" s="80">
        <v>8.0</v>
      </c>
    </row>
    <row r="281">
      <c r="B281" s="78" t="s">
        <v>93</v>
      </c>
      <c r="C281" s="79">
        <v>2.0</v>
      </c>
      <c r="D281" s="79">
        <v>1.0</v>
      </c>
      <c r="E281" s="79">
        <v>8.0</v>
      </c>
      <c r="F281" s="79">
        <v>2.0</v>
      </c>
      <c r="G281" s="79">
        <v>1.0</v>
      </c>
      <c r="H281" s="80">
        <v>54.0</v>
      </c>
    </row>
    <row r="282">
      <c r="B282" s="78" t="s">
        <v>93</v>
      </c>
      <c r="C282" s="79">
        <v>2.0</v>
      </c>
      <c r="D282" s="79">
        <v>1.0</v>
      </c>
      <c r="E282" s="79">
        <v>9.0</v>
      </c>
      <c r="F282" s="79">
        <v>4.0</v>
      </c>
      <c r="G282" s="79">
        <v>1.0</v>
      </c>
      <c r="H282" s="80">
        <v>113.0</v>
      </c>
    </row>
    <row r="283">
      <c r="B283" s="78" t="s">
        <v>93</v>
      </c>
      <c r="C283" s="79">
        <v>2.0</v>
      </c>
      <c r="D283" s="79">
        <v>1.0</v>
      </c>
      <c r="E283" s="79">
        <v>8.0</v>
      </c>
      <c r="F283" s="79">
        <v>5.0</v>
      </c>
      <c r="G283" s="79">
        <v>1.0</v>
      </c>
      <c r="H283" s="80">
        <v>137.0</v>
      </c>
    </row>
    <row r="284">
      <c r="B284" s="78" t="s">
        <v>93</v>
      </c>
      <c r="C284" s="79">
        <v>2.0</v>
      </c>
      <c r="D284" s="79">
        <v>1.0</v>
      </c>
      <c r="E284" s="79">
        <v>5.0</v>
      </c>
      <c r="F284" s="79">
        <v>5.0</v>
      </c>
      <c r="G284" s="79">
        <v>1.0</v>
      </c>
      <c r="H284" s="80">
        <v>90.0</v>
      </c>
    </row>
    <row r="285">
      <c r="B285" s="78" t="s">
        <v>93</v>
      </c>
      <c r="C285" s="79">
        <v>2.0</v>
      </c>
      <c r="D285" s="79">
        <v>1.0</v>
      </c>
      <c r="E285" s="79">
        <v>6.0</v>
      </c>
      <c r="F285" s="79">
        <v>4.0</v>
      </c>
      <c r="G285" s="79">
        <v>1.0</v>
      </c>
      <c r="H285" s="80">
        <v>114.0</v>
      </c>
    </row>
    <row r="286">
      <c r="B286" s="78" t="s">
        <v>93</v>
      </c>
      <c r="C286" s="79">
        <v>2.0</v>
      </c>
      <c r="D286" s="79">
        <v>1.0</v>
      </c>
      <c r="E286" s="79">
        <v>4.0</v>
      </c>
      <c r="F286" s="79">
        <v>5.0</v>
      </c>
      <c r="G286" s="79">
        <v>1.0</v>
      </c>
      <c r="H286" s="80">
        <v>87.0</v>
      </c>
    </row>
    <row r="287">
      <c r="B287" s="78" t="s">
        <v>93</v>
      </c>
      <c r="C287" s="79">
        <v>2.0</v>
      </c>
      <c r="D287" s="79">
        <v>1.0</v>
      </c>
      <c r="E287" s="79">
        <v>1.0</v>
      </c>
      <c r="F287" s="79">
        <v>5.0</v>
      </c>
      <c r="G287" s="79">
        <v>1.0</v>
      </c>
      <c r="H287" s="80">
        <v>58.0</v>
      </c>
    </row>
    <row r="288">
      <c r="B288" s="78" t="s">
        <v>93</v>
      </c>
      <c r="C288" s="79">
        <v>2.0</v>
      </c>
      <c r="D288" s="79">
        <v>1.0</v>
      </c>
      <c r="E288" s="79">
        <v>5.0</v>
      </c>
      <c r="F288" s="79">
        <v>1.0</v>
      </c>
      <c r="G288" s="79">
        <v>1.0</v>
      </c>
      <c r="H288" s="80">
        <v>84.0</v>
      </c>
    </row>
    <row r="289">
      <c r="B289" s="78" t="s">
        <v>93</v>
      </c>
      <c r="C289" s="79">
        <v>2.0</v>
      </c>
      <c r="D289" s="79">
        <v>1.0</v>
      </c>
      <c r="E289" s="79">
        <v>4.0</v>
      </c>
      <c r="F289" s="79">
        <v>4.0</v>
      </c>
      <c r="G289" s="79">
        <v>1.0</v>
      </c>
      <c r="H289" s="80">
        <v>114.0</v>
      </c>
    </row>
    <row r="290">
      <c r="B290" s="78" t="s">
        <v>93</v>
      </c>
      <c r="C290" s="79">
        <v>2.0</v>
      </c>
      <c r="D290" s="79">
        <v>1.0</v>
      </c>
      <c r="E290" s="79">
        <v>2.0</v>
      </c>
      <c r="F290" s="79">
        <v>1.0</v>
      </c>
      <c r="G290" s="79">
        <v>1.0</v>
      </c>
      <c r="H290" s="80">
        <v>128.0</v>
      </c>
    </row>
    <row r="291">
      <c r="B291" s="78" t="s">
        <v>93</v>
      </c>
      <c r="C291" s="79">
        <v>2.0</v>
      </c>
      <c r="D291" s="79">
        <v>1.0</v>
      </c>
      <c r="E291" s="79">
        <v>8.0</v>
      </c>
      <c r="F291" s="79">
        <v>2.0</v>
      </c>
      <c r="G291" s="79">
        <v>1.0</v>
      </c>
      <c r="H291" s="80">
        <v>72.0</v>
      </c>
    </row>
    <row r="292">
      <c r="B292" s="78" t="s">
        <v>93</v>
      </c>
      <c r="C292" s="79">
        <v>2.0</v>
      </c>
      <c r="D292" s="79">
        <v>1.0</v>
      </c>
      <c r="E292" s="79">
        <v>6.0</v>
      </c>
      <c r="F292" s="79">
        <v>4.0</v>
      </c>
      <c r="G292" s="79">
        <v>1.0</v>
      </c>
      <c r="H292" s="80">
        <v>100.0</v>
      </c>
    </row>
    <row r="293">
      <c r="B293" s="78" t="s">
        <v>93</v>
      </c>
      <c r="C293" s="79">
        <v>2.0</v>
      </c>
      <c r="D293" s="79">
        <v>0.0</v>
      </c>
      <c r="E293" s="79">
        <v>3.0</v>
      </c>
      <c r="F293" s="79">
        <v>3.0</v>
      </c>
      <c r="G293" s="79">
        <v>1.0</v>
      </c>
      <c r="H293" s="80">
        <v>900.0</v>
      </c>
    </row>
    <row r="294">
      <c r="B294" s="78" t="s">
        <v>93</v>
      </c>
      <c r="C294" s="79">
        <v>2.0</v>
      </c>
      <c r="D294" s="79">
        <v>1.0</v>
      </c>
      <c r="E294" s="79">
        <v>1.0</v>
      </c>
      <c r="F294" s="79">
        <v>2.0</v>
      </c>
      <c r="G294" s="79">
        <v>1.0</v>
      </c>
      <c r="H294" s="80">
        <v>103.0</v>
      </c>
    </row>
    <row r="295">
      <c r="B295" s="78" t="s">
        <v>93</v>
      </c>
      <c r="C295" s="79">
        <v>2.0</v>
      </c>
      <c r="D295" s="79">
        <v>1.0</v>
      </c>
      <c r="E295" s="79">
        <v>6.0</v>
      </c>
      <c r="F295" s="79">
        <v>2.0</v>
      </c>
      <c r="G295" s="79">
        <v>1.0</v>
      </c>
      <c r="H295" s="80">
        <v>229.0</v>
      </c>
    </row>
    <row r="296">
      <c r="B296" s="78" t="s">
        <v>93</v>
      </c>
      <c r="C296" s="79">
        <v>2.0</v>
      </c>
      <c r="D296" s="79">
        <v>1.0</v>
      </c>
      <c r="E296" s="79">
        <v>5.0</v>
      </c>
      <c r="F296" s="79">
        <v>2.0</v>
      </c>
      <c r="G296" s="79">
        <v>1.0</v>
      </c>
      <c r="H296" s="80">
        <v>115.0</v>
      </c>
    </row>
    <row r="297">
      <c r="B297" s="78" t="s">
        <v>93</v>
      </c>
      <c r="C297" s="79">
        <v>2.0</v>
      </c>
      <c r="D297" s="79">
        <v>1.0</v>
      </c>
      <c r="E297" s="79">
        <v>9.0</v>
      </c>
      <c r="F297" s="79">
        <v>5.0</v>
      </c>
      <c r="G297" s="79">
        <v>1.0</v>
      </c>
      <c r="H297" s="80">
        <v>205.0</v>
      </c>
    </row>
    <row r="298">
      <c r="B298" s="78" t="s">
        <v>93</v>
      </c>
      <c r="C298" s="79">
        <v>2.0</v>
      </c>
      <c r="D298" s="79">
        <v>1.0</v>
      </c>
      <c r="E298" s="79">
        <v>6.0</v>
      </c>
      <c r="F298" s="79">
        <v>1.0</v>
      </c>
      <c r="G298" s="79">
        <v>1.0</v>
      </c>
      <c r="H298" s="80">
        <v>231.0</v>
      </c>
    </row>
    <row r="299">
      <c r="B299" s="78" t="s">
        <v>93</v>
      </c>
      <c r="C299" s="79">
        <v>2.0</v>
      </c>
      <c r="D299" s="79">
        <v>1.0</v>
      </c>
      <c r="E299" s="79">
        <v>4.0</v>
      </c>
      <c r="F299" s="79">
        <v>5.0</v>
      </c>
      <c r="G299" s="79">
        <v>1.0</v>
      </c>
      <c r="H299" s="80">
        <v>195.0</v>
      </c>
    </row>
    <row r="300">
      <c r="B300" s="78" t="s">
        <v>93</v>
      </c>
      <c r="C300" s="79">
        <v>2.0</v>
      </c>
      <c r="D300" s="79">
        <v>1.0</v>
      </c>
      <c r="E300" s="79">
        <v>9.0</v>
      </c>
      <c r="F300" s="79">
        <v>4.0</v>
      </c>
      <c r="G300" s="79">
        <v>1.0</v>
      </c>
      <c r="H300" s="80">
        <v>157.0</v>
      </c>
    </row>
    <row r="301">
      <c r="B301" s="78" t="s">
        <v>93</v>
      </c>
      <c r="C301" s="79">
        <v>2.0</v>
      </c>
      <c r="D301" s="79">
        <v>1.0</v>
      </c>
      <c r="E301" s="79">
        <v>4.0</v>
      </c>
      <c r="F301" s="79">
        <v>5.0</v>
      </c>
      <c r="G301" s="79">
        <v>1.0</v>
      </c>
      <c r="H301" s="80">
        <v>67.0</v>
      </c>
    </row>
    <row r="302">
      <c r="B302" s="78" t="s">
        <v>93</v>
      </c>
      <c r="C302" s="79">
        <v>2.0</v>
      </c>
      <c r="D302" s="79">
        <v>1.0</v>
      </c>
      <c r="E302" s="79">
        <v>7.0</v>
      </c>
      <c r="F302" s="79">
        <v>1.0</v>
      </c>
      <c r="G302" s="79">
        <v>1.0</v>
      </c>
      <c r="H302" s="80">
        <v>254.0</v>
      </c>
    </row>
    <row r="303">
      <c r="B303" s="78" t="s">
        <v>93</v>
      </c>
      <c r="C303" s="79">
        <v>2.0</v>
      </c>
      <c r="D303" s="79">
        <v>0.0</v>
      </c>
      <c r="E303" s="79">
        <v>3.0</v>
      </c>
      <c r="F303" s="79">
        <v>4.0</v>
      </c>
      <c r="G303" s="79">
        <v>1.0</v>
      </c>
      <c r="H303" s="80">
        <v>900.0</v>
      </c>
    </row>
    <row r="304">
      <c r="B304" s="78" t="s">
        <v>93</v>
      </c>
      <c r="C304" s="79">
        <v>2.0</v>
      </c>
      <c r="D304" s="79">
        <v>1.0</v>
      </c>
      <c r="E304" s="79">
        <v>4.0</v>
      </c>
      <c r="F304" s="79">
        <v>5.0</v>
      </c>
      <c r="G304" s="79">
        <v>1.0</v>
      </c>
      <c r="H304" s="80">
        <v>255.0</v>
      </c>
    </row>
    <row r="305">
      <c r="B305" s="78" t="s">
        <v>93</v>
      </c>
      <c r="C305" s="79">
        <v>2.0</v>
      </c>
      <c r="D305" s="79">
        <v>1.0</v>
      </c>
      <c r="E305" s="79">
        <v>6.0</v>
      </c>
      <c r="F305" s="79">
        <v>4.0</v>
      </c>
      <c r="G305" s="79">
        <v>1.0</v>
      </c>
      <c r="H305" s="80">
        <v>114.0</v>
      </c>
    </row>
    <row r="306">
      <c r="B306" s="78" t="s">
        <v>93</v>
      </c>
      <c r="C306" s="79">
        <v>2.0</v>
      </c>
      <c r="D306" s="79">
        <v>1.0</v>
      </c>
      <c r="E306" s="79">
        <v>1.0</v>
      </c>
      <c r="F306" s="79">
        <v>5.0</v>
      </c>
      <c r="G306" s="79">
        <v>1.0</v>
      </c>
      <c r="H306" s="80">
        <v>276.0</v>
      </c>
    </row>
    <row r="307">
      <c r="B307" s="78" t="s">
        <v>93</v>
      </c>
      <c r="C307" s="79">
        <v>2.0</v>
      </c>
      <c r="D307" s="79">
        <v>1.0</v>
      </c>
      <c r="E307" s="79">
        <v>4.0</v>
      </c>
      <c r="F307" s="79">
        <v>3.0</v>
      </c>
      <c r="G307" s="79">
        <v>1.0</v>
      </c>
      <c r="H307" s="80">
        <v>278.0</v>
      </c>
    </row>
    <row r="308">
      <c r="B308" s="78" t="s">
        <v>93</v>
      </c>
      <c r="C308" s="79">
        <v>2.0</v>
      </c>
      <c r="D308" s="79">
        <v>1.0</v>
      </c>
      <c r="E308" s="79">
        <v>9.0</v>
      </c>
      <c r="F308" s="79">
        <v>1.0</v>
      </c>
      <c r="G308" s="79">
        <v>1.0</v>
      </c>
      <c r="H308" s="80">
        <v>233.0</v>
      </c>
    </row>
    <row r="309">
      <c r="B309" s="78" t="s">
        <v>93</v>
      </c>
      <c r="C309" s="79">
        <v>2.0</v>
      </c>
      <c r="D309" s="79">
        <v>1.0</v>
      </c>
      <c r="E309" s="79">
        <v>1.0</v>
      </c>
      <c r="F309" s="79">
        <v>2.0</v>
      </c>
      <c r="G309" s="79">
        <v>1.0</v>
      </c>
      <c r="H309" s="80">
        <v>52.0</v>
      </c>
    </row>
    <row r="310">
      <c r="B310" s="78" t="s">
        <v>93</v>
      </c>
      <c r="C310" s="79">
        <v>2.0</v>
      </c>
      <c r="D310" s="79">
        <v>1.0</v>
      </c>
      <c r="E310" s="79">
        <v>4.0</v>
      </c>
      <c r="F310" s="79">
        <v>5.0</v>
      </c>
      <c r="G310" s="79">
        <v>1.0</v>
      </c>
      <c r="H310" s="80">
        <v>247.0</v>
      </c>
    </row>
    <row r="311">
      <c r="B311" s="78" t="s">
        <v>93</v>
      </c>
      <c r="C311" s="79">
        <v>2.0</v>
      </c>
      <c r="D311" s="79">
        <v>1.0</v>
      </c>
      <c r="E311" s="79">
        <v>1.0</v>
      </c>
      <c r="F311" s="79">
        <v>4.0</v>
      </c>
      <c r="G311" s="79">
        <v>1.0</v>
      </c>
      <c r="H311" s="80">
        <v>273.0</v>
      </c>
    </row>
    <row r="312">
      <c r="B312" s="78" t="s">
        <v>93</v>
      </c>
      <c r="C312" s="79">
        <v>2.0</v>
      </c>
      <c r="D312" s="79">
        <v>1.0</v>
      </c>
      <c r="E312" s="79">
        <v>8.0</v>
      </c>
      <c r="F312" s="79">
        <v>1.0</v>
      </c>
      <c r="G312" s="79">
        <v>1.0</v>
      </c>
      <c r="H312" s="80">
        <v>250.0</v>
      </c>
    </row>
    <row r="313">
      <c r="B313" s="78" t="s">
        <v>93</v>
      </c>
      <c r="C313" s="79">
        <v>2.0</v>
      </c>
      <c r="D313" s="79">
        <v>1.0</v>
      </c>
      <c r="E313" s="79">
        <v>1.0</v>
      </c>
      <c r="F313" s="79">
        <v>3.0</v>
      </c>
      <c r="G313" s="79">
        <v>1.0</v>
      </c>
      <c r="H313" s="80">
        <v>114.0</v>
      </c>
    </row>
    <row r="314">
      <c r="B314" s="78" t="s">
        <v>93</v>
      </c>
      <c r="C314" s="79">
        <v>2.0</v>
      </c>
      <c r="D314" s="79">
        <v>1.0</v>
      </c>
      <c r="E314" s="79">
        <v>9.0</v>
      </c>
      <c r="F314" s="79">
        <v>2.0</v>
      </c>
      <c r="G314" s="79">
        <v>1.0</v>
      </c>
      <c r="H314" s="80">
        <v>241.0</v>
      </c>
    </row>
    <row r="315">
      <c r="B315" s="78" t="s">
        <v>93</v>
      </c>
      <c r="C315" s="79">
        <v>2.0</v>
      </c>
      <c r="D315" s="79">
        <v>1.0</v>
      </c>
      <c r="E315" s="79">
        <v>7.0</v>
      </c>
      <c r="F315" s="79">
        <v>3.0</v>
      </c>
      <c r="G315" s="79">
        <v>1.0</v>
      </c>
      <c r="H315" s="80">
        <v>223.0</v>
      </c>
    </row>
    <row r="316">
      <c r="B316" s="78" t="s">
        <v>93</v>
      </c>
      <c r="C316" s="79">
        <v>2.0</v>
      </c>
      <c r="D316" s="79">
        <v>0.0</v>
      </c>
      <c r="E316" s="79">
        <v>3.0</v>
      </c>
      <c r="F316" s="79">
        <v>5.0</v>
      </c>
      <c r="G316" s="79">
        <v>1.0</v>
      </c>
      <c r="H316" s="80">
        <v>900.0</v>
      </c>
    </row>
    <row r="317">
      <c r="B317" s="78" t="s">
        <v>93</v>
      </c>
      <c r="C317" s="79">
        <v>2.0</v>
      </c>
      <c r="D317" s="79">
        <v>1.0</v>
      </c>
      <c r="E317" s="79">
        <v>9.0</v>
      </c>
      <c r="F317" s="79">
        <v>1.0</v>
      </c>
      <c r="G317" s="79">
        <v>1.0</v>
      </c>
      <c r="H317" s="80">
        <v>313.0</v>
      </c>
    </row>
    <row r="318">
      <c r="B318" s="78" t="s">
        <v>93</v>
      </c>
      <c r="C318" s="79">
        <v>2.0</v>
      </c>
      <c r="D318" s="79">
        <v>1.0</v>
      </c>
      <c r="E318" s="79">
        <v>7.0</v>
      </c>
      <c r="F318" s="79">
        <v>3.0</v>
      </c>
      <c r="G318" s="79">
        <v>1.0</v>
      </c>
      <c r="H318" s="80">
        <v>245.0</v>
      </c>
    </row>
    <row r="319">
      <c r="B319" s="78" t="s">
        <v>93</v>
      </c>
      <c r="C319" s="79">
        <v>2.0</v>
      </c>
      <c r="D319" s="79">
        <v>1.0</v>
      </c>
      <c r="E319" s="79">
        <v>1.0</v>
      </c>
      <c r="F319" s="79">
        <v>2.0</v>
      </c>
      <c r="G319" s="79">
        <v>1.0</v>
      </c>
      <c r="H319" s="80">
        <v>83.0</v>
      </c>
    </row>
    <row r="320">
      <c r="B320" s="78" t="s">
        <v>93</v>
      </c>
      <c r="C320" s="79">
        <v>2.0</v>
      </c>
      <c r="D320" s="79">
        <v>0.0</v>
      </c>
      <c r="E320" s="79">
        <v>3.0</v>
      </c>
      <c r="F320" s="79">
        <v>1.0</v>
      </c>
      <c r="G320" s="79">
        <v>1.0</v>
      </c>
      <c r="H320" s="80">
        <v>900.0</v>
      </c>
    </row>
    <row r="321">
      <c r="B321" s="78" t="s">
        <v>93</v>
      </c>
      <c r="C321" s="79">
        <v>2.0</v>
      </c>
      <c r="D321" s="79">
        <v>1.0</v>
      </c>
      <c r="E321" s="79">
        <v>4.0</v>
      </c>
      <c r="F321" s="79">
        <v>4.0</v>
      </c>
      <c r="G321" s="79">
        <v>1.0</v>
      </c>
      <c r="H321" s="80">
        <v>102.0</v>
      </c>
    </row>
    <row r="322">
      <c r="B322" s="78" t="s">
        <v>93</v>
      </c>
      <c r="C322" s="79">
        <v>2.0</v>
      </c>
      <c r="D322" s="79">
        <v>1.0</v>
      </c>
      <c r="E322" s="79">
        <v>9.0</v>
      </c>
      <c r="F322" s="79">
        <v>1.0</v>
      </c>
      <c r="G322" s="79">
        <v>1.0</v>
      </c>
      <c r="H322" s="80">
        <v>261.0</v>
      </c>
    </row>
    <row r="323">
      <c r="B323" s="78" t="s">
        <v>93</v>
      </c>
      <c r="C323" s="79">
        <v>2.0</v>
      </c>
      <c r="D323" s="79">
        <v>1.0</v>
      </c>
      <c r="E323" s="79">
        <v>4.0</v>
      </c>
      <c r="F323" s="79">
        <v>2.0</v>
      </c>
      <c r="G323" s="79">
        <v>1.0</v>
      </c>
      <c r="H323" s="80">
        <v>259.0</v>
      </c>
    </row>
    <row r="324">
      <c r="B324" s="78" t="s">
        <v>93</v>
      </c>
      <c r="C324" s="79">
        <v>2.0</v>
      </c>
      <c r="D324" s="79">
        <v>1.0</v>
      </c>
      <c r="E324" s="79">
        <v>5.0</v>
      </c>
      <c r="F324" s="79">
        <v>1.0</v>
      </c>
      <c r="G324" s="79">
        <v>1.0</v>
      </c>
      <c r="H324" s="80">
        <v>285.0</v>
      </c>
    </row>
    <row r="325">
      <c r="B325" s="78" t="s">
        <v>93</v>
      </c>
      <c r="C325" s="79">
        <v>2.0</v>
      </c>
      <c r="D325" s="79">
        <v>0.0</v>
      </c>
      <c r="E325" s="79">
        <v>3.0</v>
      </c>
      <c r="F325" s="79">
        <v>3.0</v>
      </c>
      <c r="G325" s="79">
        <v>0.0</v>
      </c>
      <c r="H325" s="80">
        <v>50.0</v>
      </c>
    </row>
    <row r="326">
      <c r="B326" s="78" t="s">
        <v>93</v>
      </c>
      <c r="C326" s="79">
        <v>2.0</v>
      </c>
      <c r="D326" s="79">
        <v>1.0</v>
      </c>
      <c r="E326" s="79">
        <v>9.0</v>
      </c>
      <c r="F326" s="79">
        <v>1.0</v>
      </c>
      <c r="G326" s="79">
        <v>1.0</v>
      </c>
      <c r="H326" s="80">
        <v>159.0</v>
      </c>
    </row>
    <row r="327">
      <c r="B327" s="78" t="s">
        <v>93</v>
      </c>
      <c r="C327" s="79">
        <v>2.0</v>
      </c>
      <c r="D327" s="79">
        <v>1.0</v>
      </c>
      <c r="E327" s="79">
        <v>8.0</v>
      </c>
      <c r="F327" s="79">
        <v>4.0</v>
      </c>
      <c r="G327" s="79">
        <v>1.0</v>
      </c>
      <c r="H327" s="80">
        <v>6.0</v>
      </c>
    </row>
    <row r="328">
      <c r="B328" s="78" t="s">
        <v>93</v>
      </c>
      <c r="C328" s="79">
        <v>2.0</v>
      </c>
      <c r="D328" s="79">
        <v>0.0</v>
      </c>
      <c r="E328" s="79">
        <v>3.0</v>
      </c>
      <c r="F328" s="79">
        <v>4.0</v>
      </c>
      <c r="G328" s="79">
        <v>0.0</v>
      </c>
      <c r="H328" s="80">
        <v>260.0</v>
      </c>
    </row>
    <row r="329">
      <c r="B329" s="78" t="s">
        <v>93</v>
      </c>
      <c r="C329" s="79">
        <v>2.0</v>
      </c>
      <c r="D329" s="79">
        <v>1.0</v>
      </c>
      <c r="E329" s="79">
        <v>1.0</v>
      </c>
      <c r="F329" s="79">
        <v>1.0</v>
      </c>
      <c r="G329" s="79">
        <v>1.0</v>
      </c>
      <c r="H329" s="80">
        <v>92.0</v>
      </c>
    </row>
    <row r="330">
      <c r="B330" s="78" t="s">
        <v>93</v>
      </c>
      <c r="C330" s="79">
        <v>2.0</v>
      </c>
      <c r="D330" s="79">
        <v>1.0</v>
      </c>
      <c r="E330" s="79">
        <v>5.0</v>
      </c>
      <c r="F330" s="79">
        <v>3.0</v>
      </c>
      <c r="G330" s="79">
        <v>1.0</v>
      </c>
      <c r="H330" s="80">
        <v>122.0</v>
      </c>
    </row>
    <row r="331">
      <c r="B331" s="78" t="s">
        <v>93</v>
      </c>
      <c r="C331" s="79">
        <v>2.0</v>
      </c>
      <c r="D331" s="79">
        <v>0.0</v>
      </c>
      <c r="E331" s="79">
        <v>3.0</v>
      </c>
      <c r="F331" s="79">
        <v>4.0</v>
      </c>
      <c r="G331" s="79">
        <v>1.0</v>
      </c>
      <c r="H331" s="80">
        <v>900.0</v>
      </c>
    </row>
    <row r="332">
      <c r="B332" s="78" t="s">
        <v>93</v>
      </c>
      <c r="C332" s="79">
        <v>2.0</v>
      </c>
      <c r="D332" s="79">
        <v>1.0</v>
      </c>
      <c r="E332" s="79">
        <v>8.0</v>
      </c>
      <c r="F332" s="79">
        <v>2.0</v>
      </c>
      <c r="G332" s="79">
        <v>1.0</v>
      </c>
      <c r="H332" s="80">
        <v>45.0</v>
      </c>
    </row>
    <row r="333">
      <c r="B333" s="78" t="s">
        <v>93</v>
      </c>
      <c r="C333" s="79">
        <v>2.0</v>
      </c>
      <c r="D333" s="79">
        <v>1.0</v>
      </c>
      <c r="E333" s="79">
        <v>2.0</v>
      </c>
      <c r="F333" s="79">
        <v>1.0</v>
      </c>
      <c r="G333" s="79">
        <v>1.0</v>
      </c>
      <c r="H333" s="80">
        <v>135.0</v>
      </c>
    </row>
    <row r="334">
      <c r="B334" s="78" t="s">
        <v>93</v>
      </c>
      <c r="C334" s="79">
        <v>2.0</v>
      </c>
      <c r="D334" s="79">
        <v>1.0</v>
      </c>
      <c r="E334" s="79">
        <v>7.0</v>
      </c>
      <c r="F334" s="79">
        <v>3.0</v>
      </c>
      <c r="G334" s="79">
        <v>1.0</v>
      </c>
      <c r="H334" s="80">
        <v>83.0</v>
      </c>
    </row>
    <row r="335">
      <c r="B335" s="78" t="s">
        <v>93</v>
      </c>
      <c r="C335" s="79">
        <v>2.0</v>
      </c>
      <c r="D335" s="79">
        <v>1.0</v>
      </c>
      <c r="E335" s="79">
        <v>5.0</v>
      </c>
      <c r="F335" s="79">
        <v>2.0</v>
      </c>
      <c r="G335" s="79">
        <v>1.0</v>
      </c>
      <c r="H335" s="80">
        <v>44.0</v>
      </c>
    </row>
    <row r="336">
      <c r="B336" s="78" t="s">
        <v>93</v>
      </c>
      <c r="C336" s="79">
        <v>2.0</v>
      </c>
      <c r="D336" s="79">
        <v>1.0</v>
      </c>
      <c r="E336" s="79">
        <v>8.0</v>
      </c>
      <c r="F336" s="79">
        <v>4.0</v>
      </c>
      <c r="G336" s="79">
        <v>1.0</v>
      </c>
      <c r="H336" s="80">
        <v>164.0</v>
      </c>
    </row>
    <row r="337">
      <c r="B337" s="78" t="s">
        <v>93</v>
      </c>
      <c r="C337" s="79">
        <v>2.0</v>
      </c>
      <c r="D337" s="79">
        <v>1.0</v>
      </c>
      <c r="E337" s="79">
        <v>2.0</v>
      </c>
      <c r="F337" s="79">
        <v>5.0</v>
      </c>
      <c r="G337" s="79">
        <v>1.0</v>
      </c>
      <c r="H337" s="80">
        <v>127.0</v>
      </c>
    </row>
    <row r="338">
      <c r="B338" s="78" t="s">
        <v>93</v>
      </c>
      <c r="C338" s="79">
        <v>2.0</v>
      </c>
      <c r="D338" s="79">
        <v>1.0</v>
      </c>
      <c r="E338" s="79">
        <v>9.0</v>
      </c>
      <c r="F338" s="79">
        <v>4.0</v>
      </c>
      <c r="G338" s="79">
        <v>1.0</v>
      </c>
      <c r="H338" s="80">
        <v>12.0</v>
      </c>
    </row>
    <row r="339">
      <c r="B339" s="78" t="s">
        <v>93</v>
      </c>
      <c r="C339" s="79">
        <v>2.0</v>
      </c>
      <c r="D339" s="79">
        <v>1.0</v>
      </c>
      <c r="E339" s="79">
        <v>2.0</v>
      </c>
      <c r="F339" s="79">
        <v>3.0</v>
      </c>
      <c r="G339" s="79">
        <v>1.0</v>
      </c>
      <c r="H339" s="80">
        <v>11.0</v>
      </c>
    </row>
    <row r="340">
      <c r="B340" s="78" t="s">
        <v>93</v>
      </c>
      <c r="C340" s="79">
        <v>2.0</v>
      </c>
      <c r="D340" s="79">
        <v>1.0</v>
      </c>
      <c r="E340" s="79">
        <v>9.0</v>
      </c>
      <c r="F340" s="79">
        <v>4.0</v>
      </c>
      <c r="G340" s="79">
        <v>1.0</v>
      </c>
      <c r="H340" s="80">
        <v>86.0</v>
      </c>
    </row>
    <row r="341">
      <c r="B341" s="78" t="s">
        <v>93</v>
      </c>
      <c r="C341" s="79">
        <v>2.0</v>
      </c>
      <c r="D341" s="79">
        <v>1.0</v>
      </c>
      <c r="E341" s="79">
        <v>1.0</v>
      </c>
      <c r="F341" s="79">
        <v>2.0</v>
      </c>
      <c r="G341" s="79">
        <v>1.0</v>
      </c>
      <c r="H341" s="80">
        <v>75.0</v>
      </c>
    </row>
    <row r="342">
      <c r="B342" s="78" t="s">
        <v>93</v>
      </c>
      <c r="C342" s="79">
        <v>2.0</v>
      </c>
      <c r="D342" s="79">
        <v>1.0</v>
      </c>
      <c r="E342" s="79">
        <v>9.0</v>
      </c>
      <c r="F342" s="79">
        <v>3.0</v>
      </c>
      <c r="G342" s="79">
        <v>1.0</v>
      </c>
      <c r="H342" s="80">
        <v>126.0</v>
      </c>
    </row>
    <row r="343">
      <c r="B343" s="78" t="s">
        <v>93</v>
      </c>
      <c r="C343" s="79">
        <v>2.0</v>
      </c>
      <c r="D343" s="79">
        <v>1.0</v>
      </c>
      <c r="E343" s="79">
        <v>5.0</v>
      </c>
      <c r="F343" s="79">
        <v>4.0</v>
      </c>
      <c r="G343" s="79">
        <v>1.0</v>
      </c>
      <c r="H343" s="80">
        <v>37.0</v>
      </c>
    </row>
    <row r="344">
      <c r="B344" s="78" t="s">
        <v>93</v>
      </c>
      <c r="C344" s="79">
        <v>2.0</v>
      </c>
      <c r="D344" s="79">
        <v>1.0</v>
      </c>
      <c r="E344" s="79">
        <v>2.0</v>
      </c>
      <c r="F344" s="79">
        <v>2.0</v>
      </c>
      <c r="G344" s="79">
        <v>1.0</v>
      </c>
      <c r="H344" s="80">
        <v>24.0</v>
      </c>
    </row>
    <row r="345">
      <c r="B345" s="78" t="s">
        <v>93</v>
      </c>
      <c r="C345" s="79">
        <v>2.0</v>
      </c>
      <c r="D345" s="79">
        <v>1.0</v>
      </c>
      <c r="E345" s="79">
        <v>6.0</v>
      </c>
      <c r="F345" s="79">
        <v>3.0</v>
      </c>
      <c r="G345" s="79">
        <v>1.0</v>
      </c>
      <c r="H345" s="80">
        <v>79.0</v>
      </c>
    </row>
    <row r="346">
      <c r="B346" s="78" t="s">
        <v>93</v>
      </c>
      <c r="C346" s="79">
        <v>2.0</v>
      </c>
      <c r="D346" s="79">
        <v>1.0</v>
      </c>
      <c r="E346" s="79">
        <v>1.0</v>
      </c>
      <c r="F346" s="79">
        <v>3.0</v>
      </c>
      <c r="G346" s="79">
        <v>1.0</v>
      </c>
      <c r="H346" s="80">
        <v>67.0</v>
      </c>
    </row>
    <row r="347">
      <c r="B347" s="78" t="s">
        <v>93</v>
      </c>
      <c r="C347" s="79">
        <v>2.0</v>
      </c>
      <c r="D347" s="79">
        <v>1.0</v>
      </c>
      <c r="E347" s="79">
        <v>7.0</v>
      </c>
      <c r="F347" s="79">
        <v>2.0</v>
      </c>
      <c r="G347" s="79">
        <v>1.0</v>
      </c>
      <c r="H347" s="80">
        <v>298.0</v>
      </c>
    </row>
    <row r="348">
      <c r="B348" s="78" t="s">
        <v>93</v>
      </c>
      <c r="C348" s="79">
        <v>2.0</v>
      </c>
      <c r="D348" s="79">
        <v>1.0</v>
      </c>
      <c r="E348" s="79">
        <v>1.0</v>
      </c>
      <c r="F348" s="79">
        <v>5.0</v>
      </c>
      <c r="G348" s="79">
        <v>1.0</v>
      </c>
      <c r="H348" s="80">
        <v>25.0</v>
      </c>
    </row>
    <row r="349">
      <c r="B349" s="78" t="s">
        <v>93</v>
      </c>
      <c r="C349" s="79">
        <v>2.0</v>
      </c>
      <c r="D349" s="79">
        <v>1.0</v>
      </c>
      <c r="E349" s="79">
        <v>5.0</v>
      </c>
      <c r="F349" s="79">
        <v>4.0</v>
      </c>
      <c r="G349" s="79">
        <v>1.0</v>
      </c>
      <c r="H349" s="80">
        <v>55.0</v>
      </c>
    </row>
    <row r="350">
      <c r="B350" s="78" t="s">
        <v>93</v>
      </c>
      <c r="C350" s="79">
        <v>2.0</v>
      </c>
      <c r="D350" s="79">
        <v>1.0</v>
      </c>
      <c r="E350" s="79">
        <v>2.0</v>
      </c>
      <c r="F350" s="79">
        <v>1.0</v>
      </c>
      <c r="G350" s="79">
        <v>1.0</v>
      </c>
      <c r="H350" s="80">
        <v>25.0</v>
      </c>
    </row>
    <row r="351">
      <c r="B351" s="78" t="s">
        <v>93</v>
      </c>
      <c r="C351" s="79">
        <v>2.0</v>
      </c>
      <c r="D351" s="79">
        <v>1.0</v>
      </c>
      <c r="E351" s="79">
        <v>9.0</v>
      </c>
      <c r="F351" s="79">
        <v>4.0</v>
      </c>
      <c r="G351" s="79">
        <v>1.0</v>
      </c>
      <c r="H351" s="80">
        <v>8.0</v>
      </c>
    </row>
    <row r="352">
      <c r="B352" s="78" t="s">
        <v>93</v>
      </c>
      <c r="C352" s="79">
        <v>2.0</v>
      </c>
      <c r="D352" s="79">
        <v>1.0</v>
      </c>
      <c r="E352" s="79">
        <v>6.0</v>
      </c>
      <c r="F352" s="79">
        <v>3.0</v>
      </c>
      <c r="G352" s="79">
        <v>1.0</v>
      </c>
      <c r="H352" s="80">
        <v>4.0</v>
      </c>
    </row>
    <row r="353">
      <c r="B353" s="78" t="s">
        <v>93</v>
      </c>
      <c r="C353" s="79">
        <v>2.0</v>
      </c>
      <c r="D353" s="79">
        <v>1.0</v>
      </c>
      <c r="E353" s="79">
        <v>8.0</v>
      </c>
      <c r="F353" s="79">
        <v>5.0</v>
      </c>
      <c r="G353" s="79">
        <v>1.0</v>
      </c>
      <c r="H353" s="80">
        <v>32.0</v>
      </c>
    </row>
    <row r="354">
      <c r="B354" s="78" t="s">
        <v>93</v>
      </c>
      <c r="C354" s="79">
        <v>2.0</v>
      </c>
      <c r="D354" s="79">
        <v>0.0</v>
      </c>
      <c r="E354" s="79">
        <v>3.0</v>
      </c>
      <c r="F354" s="79">
        <v>4.0</v>
      </c>
      <c r="G354" s="79">
        <v>0.0</v>
      </c>
      <c r="H354" s="80">
        <v>59.0</v>
      </c>
    </row>
    <row r="355">
      <c r="B355" s="78" t="s">
        <v>93</v>
      </c>
      <c r="C355" s="79">
        <v>2.0</v>
      </c>
      <c r="D355" s="79">
        <v>1.0</v>
      </c>
      <c r="E355" s="79">
        <v>2.0</v>
      </c>
      <c r="F355" s="79">
        <v>1.0</v>
      </c>
      <c r="G355" s="79">
        <v>1.0</v>
      </c>
      <c r="H355" s="80">
        <v>25.0</v>
      </c>
    </row>
    <row r="356">
      <c r="B356" s="78" t="s">
        <v>93</v>
      </c>
      <c r="C356" s="79">
        <v>2.0</v>
      </c>
      <c r="D356" s="79">
        <v>1.0</v>
      </c>
      <c r="E356" s="79">
        <v>1.0</v>
      </c>
      <c r="F356" s="79">
        <v>4.0</v>
      </c>
      <c r="G356" s="79">
        <v>1.0</v>
      </c>
      <c r="H356" s="80">
        <v>61.0</v>
      </c>
    </row>
    <row r="357">
      <c r="B357" s="78" t="s">
        <v>93</v>
      </c>
      <c r="C357" s="79">
        <v>2.0</v>
      </c>
      <c r="D357" s="79">
        <v>1.0</v>
      </c>
      <c r="E357" s="79">
        <v>6.0</v>
      </c>
      <c r="F357" s="79">
        <v>3.0</v>
      </c>
      <c r="G357" s="79">
        <v>1.0</v>
      </c>
      <c r="H357" s="80">
        <v>93.0</v>
      </c>
    </row>
    <row r="358">
      <c r="B358" s="78" t="s">
        <v>93</v>
      </c>
      <c r="C358" s="79">
        <v>2.0</v>
      </c>
      <c r="D358" s="79">
        <v>1.0</v>
      </c>
      <c r="E358" s="79">
        <v>8.0</v>
      </c>
      <c r="F358" s="79">
        <v>4.0</v>
      </c>
      <c r="G358" s="79">
        <v>1.0</v>
      </c>
      <c r="H358" s="80">
        <v>77.0</v>
      </c>
    </row>
    <row r="359">
      <c r="B359" s="78" t="s">
        <v>93</v>
      </c>
      <c r="C359" s="79">
        <v>2.0</v>
      </c>
      <c r="D359" s="79">
        <v>1.0</v>
      </c>
      <c r="E359" s="79">
        <v>7.0</v>
      </c>
      <c r="F359" s="79">
        <v>4.0</v>
      </c>
      <c r="G359" s="79">
        <v>1.0</v>
      </c>
      <c r="H359" s="80">
        <v>199.0</v>
      </c>
    </row>
    <row r="360">
      <c r="B360" s="78" t="s">
        <v>93</v>
      </c>
      <c r="C360" s="79">
        <v>2.0</v>
      </c>
      <c r="D360" s="79">
        <v>1.0</v>
      </c>
      <c r="E360" s="79">
        <v>2.0</v>
      </c>
      <c r="F360" s="79">
        <v>3.0</v>
      </c>
      <c r="G360" s="79">
        <v>1.0</v>
      </c>
      <c r="H360" s="80">
        <v>66.0</v>
      </c>
    </row>
    <row r="361">
      <c r="B361" s="78" t="s">
        <v>93</v>
      </c>
      <c r="C361" s="79">
        <v>2.0</v>
      </c>
      <c r="D361" s="79">
        <v>1.0</v>
      </c>
      <c r="E361" s="79">
        <v>8.0</v>
      </c>
      <c r="F361" s="79">
        <v>3.0</v>
      </c>
      <c r="G361" s="79">
        <v>1.0</v>
      </c>
      <c r="H361" s="80">
        <v>59.0</v>
      </c>
    </row>
    <row r="362">
      <c r="B362" s="78" t="s">
        <v>93</v>
      </c>
      <c r="C362" s="79">
        <v>2.0</v>
      </c>
      <c r="D362" s="79">
        <v>1.0</v>
      </c>
      <c r="E362" s="79">
        <v>7.0</v>
      </c>
      <c r="F362" s="79">
        <v>2.0</v>
      </c>
      <c r="G362" s="79">
        <v>1.0</v>
      </c>
      <c r="H362" s="80">
        <v>122.0</v>
      </c>
    </row>
    <row r="363">
      <c r="B363" s="78" t="s">
        <v>93</v>
      </c>
      <c r="C363" s="79">
        <v>2.0</v>
      </c>
      <c r="D363" s="79">
        <v>1.0</v>
      </c>
      <c r="E363" s="79">
        <v>5.0</v>
      </c>
      <c r="F363" s="79">
        <v>3.0</v>
      </c>
      <c r="G363" s="79">
        <v>1.0</v>
      </c>
      <c r="H363" s="80">
        <v>242.0</v>
      </c>
    </row>
    <row r="364">
      <c r="B364" s="78" t="s">
        <v>93</v>
      </c>
      <c r="C364" s="79">
        <v>2.0</v>
      </c>
      <c r="D364" s="79">
        <v>1.0</v>
      </c>
      <c r="E364" s="79">
        <v>6.0</v>
      </c>
      <c r="F364" s="79">
        <v>1.0</v>
      </c>
      <c r="G364" s="79">
        <v>1.0</v>
      </c>
      <c r="H364" s="80">
        <v>31.0</v>
      </c>
    </row>
    <row r="365">
      <c r="B365" s="78" t="s">
        <v>93</v>
      </c>
      <c r="C365" s="79">
        <v>2.0</v>
      </c>
      <c r="D365" s="79">
        <v>1.0</v>
      </c>
      <c r="E365" s="79">
        <v>7.0</v>
      </c>
      <c r="F365" s="79">
        <v>1.0</v>
      </c>
      <c r="G365" s="79">
        <v>1.0</v>
      </c>
      <c r="H365" s="80">
        <v>43.0</v>
      </c>
    </row>
    <row r="366">
      <c r="B366" s="78" t="s">
        <v>93</v>
      </c>
      <c r="C366" s="79">
        <v>2.0</v>
      </c>
      <c r="D366" s="79">
        <v>0.0</v>
      </c>
      <c r="E366" s="79">
        <v>3.0</v>
      </c>
      <c r="F366" s="79">
        <v>4.0</v>
      </c>
      <c r="G366" s="79">
        <v>0.0</v>
      </c>
      <c r="H366" s="80">
        <v>247.0</v>
      </c>
    </row>
    <row r="367">
      <c r="B367" s="78" t="s">
        <v>93</v>
      </c>
      <c r="C367" s="79">
        <v>2.0</v>
      </c>
      <c r="D367" s="79">
        <v>1.0</v>
      </c>
      <c r="E367" s="79">
        <v>2.0</v>
      </c>
      <c r="F367" s="79">
        <v>3.0</v>
      </c>
      <c r="G367" s="79">
        <v>1.0</v>
      </c>
      <c r="H367" s="80">
        <v>691.0</v>
      </c>
    </row>
    <row r="368">
      <c r="B368" s="78" t="s">
        <v>93</v>
      </c>
      <c r="C368" s="79">
        <v>2.0</v>
      </c>
      <c r="D368" s="79">
        <v>1.0</v>
      </c>
      <c r="E368" s="79">
        <v>8.0</v>
      </c>
      <c r="F368" s="79">
        <v>1.0</v>
      </c>
      <c r="G368" s="79">
        <v>1.0</v>
      </c>
      <c r="H368" s="80">
        <v>125.0</v>
      </c>
    </row>
    <row r="369">
      <c r="B369" s="78" t="s">
        <v>93</v>
      </c>
      <c r="C369" s="79">
        <v>2.0</v>
      </c>
      <c r="D369" s="79">
        <v>1.0</v>
      </c>
      <c r="E369" s="79">
        <v>4.0</v>
      </c>
      <c r="F369" s="79">
        <v>4.0</v>
      </c>
      <c r="G369" s="79">
        <v>1.0</v>
      </c>
      <c r="H369" s="80">
        <v>40.0</v>
      </c>
    </row>
    <row r="370">
      <c r="B370" s="78" t="s">
        <v>93</v>
      </c>
      <c r="C370" s="79">
        <v>2.0</v>
      </c>
      <c r="D370" s="79">
        <v>1.0</v>
      </c>
      <c r="E370" s="79">
        <v>7.0</v>
      </c>
      <c r="F370" s="79">
        <v>3.0</v>
      </c>
      <c r="G370" s="79">
        <v>1.0</v>
      </c>
      <c r="H370" s="80">
        <v>13.0</v>
      </c>
    </row>
    <row r="371">
      <c r="B371" s="78" t="s">
        <v>93</v>
      </c>
      <c r="C371" s="79">
        <v>2.0</v>
      </c>
      <c r="D371" s="79">
        <v>1.0</v>
      </c>
      <c r="E371" s="79">
        <v>5.0</v>
      </c>
      <c r="F371" s="79">
        <v>1.0</v>
      </c>
      <c r="G371" s="79">
        <v>1.0</v>
      </c>
      <c r="H371" s="80">
        <v>106.0</v>
      </c>
    </row>
    <row r="372">
      <c r="B372" s="78" t="s">
        <v>93</v>
      </c>
      <c r="C372" s="79">
        <v>2.0</v>
      </c>
      <c r="D372" s="79">
        <v>1.0</v>
      </c>
      <c r="E372" s="79">
        <v>8.0</v>
      </c>
      <c r="F372" s="79">
        <v>3.0</v>
      </c>
      <c r="G372" s="79">
        <v>1.0</v>
      </c>
      <c r="H372" s="80">
        <v>56.0</v>
      </c>
    </row>
    <row r="373">
      <c r="B373" s="78" t="s">
        <v>93</v>
      </c>
      <c r="C373" s="79">
        <v>2.0</v>
      </c>
      <c r="D373" s="79">
        <v>1.0</v>
      </c>
      <c r="E373" s="79">
        <v>7.0</v>
      </c>
      <c r="F373" s="79">
        <v>2.0</v>
      </c>
      <c r="G373" s="79">
        <v>1.0</v>
      </c>
      <c r="H373" s="80">
        <v>67.0</v>
      </c>
    </row>
    <row r="374">
      <c r="B374" s="78" t="s">
        <v>93</v>
      </c>
      <c r="C374" s="79">
        <v>2.0</v>
      </c>
      <c r="D374" s="79">
        <v>1.0</v>
      </c>
      <c r="E374" s="79">
        <v>1.0</v>
      </c>
      <c r="F374" s="79">
        <v>2.0</v>
      </c>
      <c r="G374" s="79">
        <v>1.0</v>
      </c>
      <c r="H374" s="80">
        <v>48.0</v>
      </c>
    </row>
    <row r="375">
      <c r="B375" s="78" t="s">
        <v>93</v>
      </c>
      <c r="C375" s="79">
        <v>2.0</v>
      </c>
      <c r="D375" s="79">
        <v>1.0</v>
      </c>
      <c r="E375" s="79">
        <v>4.0</v>
      </c>
      <c r="F375" s="79">
        <v>1.0</v>
      </c>
      <c r="G375" s="79">
        <v>1.0</v>
      </c>
      <c r="H375" s="80">
        <v>196.0</v>
      </c>
    </row>
    <row r="376">
      <c r="B376" s="78" t="s">
        <v>93</v>
      </c>
      <c r="C376" s="79">
        <v>2.0</v>
      </c>
      <c r="D376" s="79">
        <v>1.0</v>
      </c>
      <c r="E376" s="79">
        <v>7.0</v>
      </c>
      <c r="F376" s="79">
        <v>3.0</v>
      </c>
      <c r="G376" s="79">
        <v>1.0</v>
      </c>
      <c r="H376" s="80">
        <v>152.0</v>
      </c>
    </row>
    <row r="377">
      <c r="B377" s="78" t="s">
        <v>93</v>
      </c>
      <c r="C377" s="79">
        <v>2.0</v>
      </c>
      <c r="D377" s="79">
        <v>1.0</v>
      </c>
      <c r="E377" s="79">
        <v>9.0</v>
      </c>
      <c r="F377" s="79">
        <v>1.0</v>
      </c>
      <c r="G377" s="79">
        <v>1.0</v>
      </c>
      <c r="H377" s="80">
        <v>13.0</v>
      </c>
    </row>
    <row r="378">
      <c r="B378" s="78" t="s">
        <v>93</v>
      </c>
      <c r="C378" s="79">
        <v>2.0</v>
      </c>
      <c r="D378" s="79">
        <v>0.0</v>
      </c>
      <c r="E378" s="79">
        <v>3.0</v>
      </c>
      <c r="F378" s="79">
        <v>4.0</v>
      </c>
      <c r="G378" s="79">
        <v>0.0</v>
      </c>
      <c r="H378" s="80">
        <v>18.0</v>
      </c>
    </row>
    <row r="379">
      <c r="B379" s="78" t="s">
        <v>93</v>
      </c>
      <c r="C379" s="79">
        <v>2.0</v>
      </c>
      <c r="D379" s="79">
        <v>1.0</v>
      </c>
      <c r="E379" s="79">
        <v>5.0</v>
      </c>
      <c r="F379" s="79">
        <v>4.0</v>
      </c>
      <c r="G379" s="79">
        <v>1.0</v>
      </c>
      <c r="H379" s="80">
        <v>353.0</v>
      </c>
    </row>
    <row r="380">
      <c r="B380" s="78" t="s">
        <v>93</v>
      </c>
      <c r="C380" s="79">
        <v>2.0</v>
      </c>
      <c r="D380" s="79">
        <v>0.0</v>
      </c>
      <c r="E380" s="79">
        <v>3.0</v>
      </c>
      <c r="F380" s="79">
        <v>3.0</v>
      </c>
      <c r="G380" s="79">
        <v>0.0</v>
      </c>
      <c r="H380" s="80">
        <v>40.0</v>
      </c>
    </row>
    <row r="381">
      <c r="B381" s="78" t="s">
        <v>93</v>
      </c>
      <c r="C381" s="79">
        <v>2.0</v>
      </c>
      <c r="D381" s="79">
        <v>1.0</v>
      </c>
      <c r="E381" s="79">
        <v>5.0</v>
      </c>
      <c r="F381" s="79">
        <v>1.0</v>
      </c>
      <c r="G381" s="79">
        <v>1.0</v>
      </c>
      <c r="H381" s="80">
        <v>426.0</v>
      </c>
    </row>
    <row r="382">
      <c r="B382" s="78" t="s">
        <v>93</v>
      </c>
      <c r="C382" s="79">
        <v>2.0</v>
      </c>
      <c r="D382" s="79">
        <v>1.0</v>
      </c>
      <c r="E382" s="79">
        <v>2.0</v>
      </c>
      <c r="F382" s="79">
        <v>1.0</v>
      </c>
      <c r="G382" s="79">
        <v>1.0</v>
      </c>
      <c r="H382" s="80">
        <v>213.0</v>
      </c>
    </row>
    <row r="383">
      <c r="B383" s="78" t="s">
        <v>93</v>
      </c>
      <c r="C383" s="79">
        <v>2.0</v>
      </c>
      <c r="D383" s="79">
        <v>1.0</v>
      </c>
      <c r="E383" s="79">
        <v>5.0</v>
      </c>
      <c r="F383" s="79">
        <v>1.0</v>
      </c>
      <c r="G383" s="79">
        <v>1.0</v>
      </c>
      <c r="H383" s="80">
        <v>86.0</v>
      </c>
    </row>
    <row r="384">
      <c r="B384" s="78" t="s">
        <v>93</v>
      </c>
      <c r="C384" s="79">
        <v>2.0</v>
      </c>
      <c r="D384" s="79">
        <v>0.0</v>
      </c>
      <c r="E384" s="79">
        <v>3.0</v>
      </c>
      <c r="F384" s="79">
        <v>3.0</v>
      </c>
      <c r="G384" s="79">
        <v>1.0</v>
      </c>
      <c r="H384" s="80">
        <v>900.0</v>
      </c>
    </row>
    <row r="385">
      <c r="B385" s="78" t="s">
        <v>93</v>
      </c>
      <c r="C385" s="79">
        <v>2.0</v>
      </c>
      <c r="D385" s="79">
        <v>1.0</v>
      </c>
      <c r="E385" s="79">
        <v>2.0</v>
      </c>
      <c r="F385" s="79">
        <v>4.0</v>
      </c>
      <c r="G385" s="79">
        <v>1.0</v>
      </c>
      <c r="H385" s="80">
        <v>85.0</v>
      </c>
    </row>
    <row r="386">
      <c r="B386" s="78" t="s">
        <v>93</v>
      </c>
      <c r="C386" s="79">
        <v>2.0</v>
      </c>
      <c r="D386" s="79">
        <v>1.0</v>
      </c>
      <c r="E386" s="79">
        <v>5.0</v>
      </c>
      <c r="F386" s="79">
        <v>5.0</v>
      </c>
      <c r="G386" s="79">
        <v>1.0</v>
      </c>
      <c r="H386" s="80">
        <v>143.0</v>
      </c>
    </row>
    <row r="387">
      <c r="B387" s="78" t="s">
        <v>93</v>
      </c>
      <c r="C387" s="79">
        <v>2.0</v>
      </c>
      <c r="D387" s="79">
        <v>1.0</v>
      </c>
      <c r="E387" s="79">
        <v>9.0</v>
      </c>
      <c r="F387" s="79">
        <v>1.0</v>
      </c>
      <c r="G387" s="79">
        <v>1.0</v>
      </c>
      <c r="H387" s="80">
        <v>127.0</v>
      </c>
    </row>
    <row r="388">
      <c r="B388" s="78" t="s">
        <v>93</v>
      </c>
      <c r="C388" s="79">
        <v>2.0</v>
      </c>
      <c r="D388" s="79">
        <v>1.0</v>
      </c>
      <c r="E388" s="79">
        <v>1.0</v>
      </c>
      <c r="F388" s="79">
        <v>1.0</v>
      </c>
      <c r="G388" s="79">
        <v>1.0</v>
      </c>
      <c r="H388" s="80">
        <v>67.0</v>
      </c>
    </row>
    <row r="389">
      <c r="B389" s="78" t="s">
        <v>93</v>
      </c>
      <c r="C389" s="79">
        <v>2.0</v>
      </c>
      <c r="D389" s="79">
        <v>1.0</v>
      </c>
      <c r="E389" s="79">
        <v>6.0</v>
      </c>
      <c r="F389" s="79">
        <v>4.0</v>
      </c>
      <c r="G389" s="79">
        <v>1.0</v>
      </c>
      <c r="H389" s="80">
        <v>122.0</v>
      </c>
    </row>
    <row r="390">
      <c r="B390" s="78" t="s">
        <v>93</v>
      </c>
      <c r="C390" s="79">
        <v>2.0</v>
      </c>
      <c r="D390" s="79">
        <v>1.0</v>
      </c>
      <c r="E390" s="79">
        <v>1.0</v>
      </c>
      <c r="F390" s="79">
        <v>3.0</v>
      </c>
      <c r="G390" s="79">
        <v>1.0</v>
      </c>
      <c r="H390" s="80">
        <v>58.0</v>
      </c>
    </row>
    <row r="391">
      <c r="B391" s="78" t="s">
        <v>93</v>
      </c>
      <c r="C391" s="79">
        <v>2.0</v>
      </c>
      <c r="D391" s="79">
        <v>1.0</v>
      </c>
      <c r="E391" s="79">
        <v>9.0</v>
      </c>
      <c r="F391" s="79">
        <v>2.0</v>
      </c>
      <c r="G391" s="79">
        <v>1.0</v>
      </c>
      <c r="H391" s="80">
        <v>55.0</v>
      </c>
    </row>
    <row r="392">
      <c r="B392" s="78" t="s">
        <v>93</v>
      </c>
      <c r="C392" s="79">
        <v>2.0</v>
      </c>
      <c r="D392" s="79">
        <v>1.0</v>
      </c>
      <c r="E392" s="79">
        <v>7.0</v>
      </c>
      <c r="F392" s="79">
        <v>2.0</v>
      </c>
      <c r="G392" s="79">
        <v>1.0</v>
      </c>
      <c r="H392" s="80">
        <v>65.0</v>
      </c>
    </row>
    <row r="393">
      <c r="B393" s="78" t="s">
        <v>93</v>
      </c>
      <c r="C393" s="79">
        <v>2.0</v>
      </c>
      <c r="D393" s="79">
        <v>1.0</v>
      </c>
      <c r="E393" s="79">
        <v>8.0</v>
      </c>
      <c r="F393" s="79">
        <v>4.0</v>
      </c>
      <c r="G393" s="79">
        <v>1.0</v>
      </c>
      <c r="H393" s="80">
        <v>62.0</v>
      </c>
    </row>
    <row r="394">
      <c r="B394" s="78" t="s">
        <v>93</v>
      </c>
      <c r="C394" s="79">
        <v>2.0</v>
      </c>
      <c r="D394" s="79">
        <v>1.0</v>
      </c>
      <c r="E394" s="79">
        <v>1.0</v>
      </c>
      <c r="F394" s="79">
        <v>5.0</v>
      </c>
      <c r="G394" s="79">
        <v>1.0</v>
      </c>
      <c r="H394" s="80">
        <v>39.0</v>
      </c>
    </row>
    <row r="395">
      <c r="B395" s="78" t="s">
        <v>93</v>
      </c>
      <c r="C395" s="79">
        <v>2.0</v>
      </c>
      <c r="D395" s="79">
        <v>1.0</v>
      </c>
      <c r="E395" s="79">
        <v>7.0</v>
      </c>
      <c r="F395" s="79">
        <v>4.0</v>
      </c>
      <c r="G395" s="79">
        <v>1.0</v>
      </c>
      <c r="H395" s="80">
        <v>77.0</v>
      </c>
    </row>
    <row r="396">
      <c r="B396" s="78" t="s">
        <v>93</v>
      </c>
      <c r="C396" s="79">
        <v>2.0</v>
      </c>
      <c r="D396" s="79">
        <v>1.0</v>
      </c>
      <c r="E396" s="79">
        <v>2.0</v>
      </c>
      <c r="F396" s="79">
        <v>1.0</v>
      </c>
      <c r="G396" s="79">
        <v>1.0</v>
      </c>
      <c r="H396" s="80">
        <v>21.0</v>
      </c>
    </row>
    <row r="397">
      <c r="B397" s="78" t="s">
        <v>93</v>
      </c>
      <c r="C397" s="79">
        <v>2.0</v>
      </c>
      <c r="D397" s="79">
        <v>1.0</v>
      </c>
      <c r="E397" s="79">
        <v>4.0</v>
      </c>
      <c r="F397" s="79">
        <v>1.0</v>
      </c>
      <c r="G397" s="79">
        <v>1.0</v>
      </c>
      <c r="H397" s="80">
        <v>113.0</v>
      </c>
    </row>
    <row r="398">
      <c r="B398" s="78" t="s">
        <v>93</v>
      </c>
      <c r="C398" s="79">
        <v>2.0</v>
      </c>
      <c r="D398" s="79">
        <v>1.0</v>
      </c>
      <c r="E398" s="79">
        <v>9.0</v>
      </c>
      <c r="F398" s="79">
        <v>3.0</v>
      </c>
      <c r="G398" s="79">
        <v>1.0</v>
      </c>
      <c r="H398" s="80">
        <v>39.0</v>
      </c>
    </row>
    <row r="399">
      <c r="B399" s="78" t="s">
        <v>93</v>
      </c>
      <c r="C399" s="79">
        <v>2.0</v>
      </c>
      <c r="D399" s="79">
        <v>1.0</v>
      </c>
      <c r="E399" s="79">
        <v>6.0</v>
      </c>
      <c r="F399" s="79">
        <v>4.0</v>
      </c>
      <c r="G399" s="79">
        <v>1.0</v>
      </c>
      <c r="H399" s="80">
        <v>31.0</v>
      </c>
    </row>
    <row r="400">
      <c r="B400" s="78" t="s">
        <v>93</v>
      </c>
      <c r="C400" s="79">
        <v>2.0</v>
      </c>
      <c r="D400" s="79">
        <v>1.0</v>
      </c>
      <c r="E400" s="79">
        <v>8.0</v>
      </c>
      <c r="F400" s="79">
        <v>1.0</v>
      </c>
      <c r="G400" s="79">
        <v>1.0</v>
      </c>
      <c r="H400" s="80">
        <v>33.0</v>
      </c>
    </row>
    <row r="401">
      <c r="B401" s="78" t="s">
        <v>93</v>
      </c>
      <c r="C401" s="79">
        <v>2.0</v>
      </c>
      <c r="D401" s="79">
        <v>1.0</v>
      </c>
      <c r="E401" s="79">
        <v>9.0</v>
      </c>
      <c r="F401" s="79">
        <v>5.0</v>
      </c>
      <c r="G401" s="79">
        <v>1.0</v>
      </c>
      <c r="H401" s="80">
        <v>53.0</v>
      </c>
    </row>
    <row r="402">
      <c r="B402" s="78" t="s">
        <v>93</v>
      </c>
      <c r="C402" s="79">
        <v>2.0</v>
      </c>
      <c r="D402" s="79">
        <v>1.0</v>
      </c>
      <c r="E402" s="79">
        <v>6.0</v>
      </c>
      <c r="F402" s="79">
        <v>3.0</v>
      </c>
      <c r="G402" s="79">
        <v>1.0</v>
      </c>
      <c r="H402" s="80">
        <v>30.0</v>
      </c>
    </row>
    <row r="403">
      <c r="B403" s="78" t="s">
        <v>93</v>
      </c>
      <c r="C403" s="79">
        <v>2.0</v>
      </c>
      <c r="D403" s="79">
        <v>1.0</v>
      </c>
      <c r="E403" s="79">
        <v>4.0</v>
      </c>
      <c r="F403" s="79">
        <v>2.0</v>
      </c>
      <c r="G403" s="79">
        <v>1.0</v>
      </c>
      <c r="H403" s="80">
        <v>24.0</v>
      </c>
    </row>
    <row r="404">
      <c r="B404" s="78" t="s">
        <v>93</v>
      </c>
      <c r="C404" s="79">
        <v>2.0</v>
      </c>
      <c r="D404" s="79">
        <v>1.0</v>
      </c>
      <c r="E404" s="79">
        <v>2.0</v>
      </c>
      <c r="F404" s="79">
        <v>1.0</v>
      </c>
      <c r="G404" s="79">
        <v>1.0</v>
      </c>
      <c r="H404" s="80">
        <v>221.0</v>
      </c>
    </row>
    <row r="405">
      <c r="B405" s="78" t="s">
        <v>93</v>
      </c>
      <c r="C405" s="79">
        <v>2.0</v>
      </c>
      <c r="D405" s="79">
        <v>1.0</v>
      </c>
      <c r="E405" s="79">
        <v>8.0</v>
      </c>
      <c r="F405" s="79">
        <v>5.0</v>
      </c>
      <c r="G405" s="79">
        <v>1.0</v>
      </c>
      <c r="H405" s="80">
        <v>77.0</v>
      </c>
    </row>
    <row r="406">
      <c r="B406" s="78" t="s">
        <v>93</v>
      </c>
      <c r="C406" s="79">
        <v>2.0</v>
      </c>
      <c r="D406" s="79">
        <v>1.0</v>
      </c>
      <c r="E406" s="79">
        <v>4.0</v>
      </c>
      <c r="F406" s="79">
        <v>3.0</v>
      </c>
      <c r="G406" s="79">
        <v>1.0</v>
      </c>
      <c r="H406" s="80">
        <v>65.0</v>
      </c>
    </row>
    <row r="407">
      <c r="B407" s="78" t="s">
        <v>93</v>
      </c>
      <c r="C407" s="79">
        <v>2.0</v>
      </c>
      <c r="D407" s="79">
        <v>0.0</v>
      </c>
      <c r="E407" s="79">
        <v>3.0</v>
      </c>
      <c r="F407" s="79">
        <v>3.0</v>
      </c>
      <c r="G407" s="79">
        <v>1.0</v>
      </c>
      <c r="H407" s="80">
        <v>900.0</v>
      </c>
    </row>
    <row r="408">
      <c r="B408" s="78" t="s">
        <v>93</v>
      </c>
      <c r="C408" s="79">
        <v>2.0</v>
      </c>
      <c r="D408" s="79">
        <v>1.0</v>
      </c>
      <c r="E408" s="79">
        <v>7.0</v>
      </c>
      <c r="F408" s="79">
        <v>4.0</v>
      </c>
      <c r="G408" s="79">
        <v>1.0</v>
      </c>
      <c r="H408" s="80">
        <v>12.0</v>
      </c>
    </row>
    <row r="409">
      <c r="B409" s="78" t="s">
        <v>93</v>
      </c>
      <c r="C409" s="79">
        <v>2.0</v>
      </c>
      <c r="D409" s="79">
        <v>1.0</v>
      </c>
      <c r="E409" s="79">
        <v>2.0</v>
      </c>
      <c r="F409" s="79">
        <v>1.0</v>
      </c>
      <c r="G409" s="79">
        <v>1.0</v>
      </c>
      <c r="H409" s="80">
        <v>49.0</v>
      </c>
    </row>
    <row r="410">
      <c r="B410" s="78" t="s">
        <v>93</v>
      </c>
      <c r="C410" s="79">
        <v>2.0</v>
      </c>
      <c r="D410" s="79">
        <v>1.0</v>
      </c>
      <c r="E410" s="79">
        <v>5.0</v>
      </c>
      <c r="F410" s="79">
        <v>1.0</v>
      </c>
      <c r="G410" s="79">
        <v>1.0</v>
      </c>
      <c r="H410" s="80">
        <v>50.0</v>
      </c>
    </row>
    <row r="411">
      <c r="B411" s="78" t="s">
        <v>93</v>
      </c>
      <c r="C411" s="79">
        <v>2.0</v>
      </c>
      <c r="D411" s="79">
        <v>1.0</v>
      </c>
      <c r="E411" s="79">
        <v>6.0</v>
      </c>
      <c r="F411" s="79">
        <v>1.0</v>
      </c>
      <c r="G411" s="79">
        <v>1.0</v>
      </c>
      <c r="H411" s="80">
        <v>51.0</v>
      </c>
    </row>
    <row r="412">
      <c r="B412" s="78" t="s">
        <v>93</v>
      </c>
      <c r="C412" s="79">
        <v>2.0</v>
      </c>
      <c r="D412" s="79">
        <v>1.0</v>
      </c>
      <c r="E412" s="79">
        <v>8.0</v>
      </c>
      <c r="F412" s="79">
        <v>4.0</v>
      </c>
      <c r="G412" s="79">
        <v>1.0</v>
      </c>
      <c r="H412" s="80">
        <v>65.0</v>
      </c>
    </row>
    <row r="413">
      <c r="B413" s="78" t="s">
        <v>93</v>
      </c>
      <c r="C413" s="79">
        <v>2.0</v>
      </c>
      <c r="D413" s="79">
        <v>1.0</v>
      </c>
      <c r="E413" s="79">
        <v>6.0</v>
      </c>
      <c r="F413" s="79">
        <v>4.0</v>
      </c>
      <c r="G413" s="79">
        <v>1.0</v>
      </c>
      <c r="H413" s="80">
        <v>83.0</v>
      </c>
    </row>
    <row r="414">
      <c r="B414" s="78" t="s">
        <v>93</v>
      </c>
      <c r="C414" s="79">
        <v>2.0</v>
      </c>
      <c r="D414" s="79">
        <v>1.0</v>
      </c>
      <c r="E414" s="79">
        <v>7.0</v>
      </c>
      <c r="F414" s="79">
        <v>1.0</v>
      </c>
      <c r="G414" s="79">
        <v>1.0</v>
      </c>
      <c r="H414" s="80">
        <v>7.0</v>
      </c>
    </row>
    <row r="415">
      <c r="B415" s="78" t="s">
        <v>93</v>
      </c>
      <c r="C415" s="79">
        <v>2.0</v>
      </c>
      <c r="D415" s="79">
        <v>1.0</v>
      </c>
      <c r="E415" s="79">
        <v>9.0</v>
      </c>
      <c r="F415" s="79">
        <v>1.0</v>
      </c>
      <c r="G415" s="79">
        <v>1.0</v>
      </c>
      <c r="H415" s="80">
        <v>10.0</v>
      </c>
    </row>
    <row r="416">
      <c r="B416" s="78" t="s">
        <v>93</v>
      </c>
      <c r="C416" s="79">
        <v>2.0</v>
      </c>
      <c r="D416" s="79">
        <v>1.0</v>
      </c>
      <c r="E416" s="79">
        <v>8.0</v>
      </c>
      <c r="F416" s="79">
        <v>5.0</v>
      </c>
      <c r="G416" s="79">
        <v>1.0</v>
      </c>
      <c r="H416" s="80">
        <v>30.0</v>
      </c>
    </row>
    <row r="417">
      <c r="B417" s="78" t="s">
        <v>93</v>
      </c>
      <c r="C417" s="79">
        <v>2.0</v>
      </c>
      <c r="D417" s="79">
        <v>1.0</v>
      </c>
      <c r="E417" s="79">
        <v>1.0</v>
      </c>
      <c r="F417" s="79">
        <v>1.0</v>
      </c>
      <c r="G417" s="79">
        <v>1.0</v>
      </c>
      <c r="H417" s="80">
        <v>19.0</v>
      </c>
    </row>
    <row r="418">
      <c r="B418" s="78" t="s">
        <v>93</v>
      </c>
      <c r="C418" s="79">
        <v>2.0</v>
      </c>
      <c r="D418" s="79">
        <v>1.0</v>
      </c>
      <c r="E418" s="79">
        <v>5.0</v>
      </c>
      <c r="F418" s="79">
        <v>2.0</v>
      </c>
      <c r="G418" s="79">
        <v>1.0</v>
      </c>
      <c r="H418" s="80">
        <v>28.0</v>
      </c>
    </row>
    <row r="419">
      <c r="B419" s="78" t="s">
        <v>93</v>
      </c>
      <c r="C419" s="79">
        <v>2.0</v>
      </c>
      <c r="D419" s="79">
        <v>1.0</v>
      </c>
      <c r="E419" s="79">
        <v>2.0</v>
      </c>
      <c r="F419" s="79">
        <v>1.0</v>
      </c>
      <c r="G419" s="79">
        <v>1.0</v>
      </c>
      <c r="H419" s="80">
        <v>253.0</v>
      </c>
    </row>
    <row r="420">
      <c r="B420" s="78" t="s">
        <v>93</v>
      </c>
      <c r="C420" s="79">
        <v>2.0</v>
      </c>
      <c r="D420" s="79">
        <v>1.0</v>
      </c>
      <c r="E420" s="79">
        <v>7.0</v>
      </c>
      <c r="F420" s="79">
        <v>4.0</v>
      </c>
      <c r="G420" s="79">
        <v>1.0</v>
      </c>
      <c r="H420" s="80">
        <v>101.0</v>
      </c>
    </row>
    <row r="421">
      <c r="B421" s="78" t="s">
        <v>93</v>
      </c>
      <c r="C421" s="79">
        <v>2.0</v>
      </c>
      <c r="D421" s="79">
        <v>1.0</v>
      </c>
      <c r="E421" s="79">
        <v>9.0</v>
      </c>
      <c r="F421" s="79">
        <v>2.0</v>
      </c>
      <c r="G421" s="79">
        <v>1.0</v>
      </c>
      <c r="H421" s="80">
        <v>22.0</v>
      </c>
    </row>
    <row r="422">
      <c r="B422" s="78" t="s">
        <v>93</v>
      </c>
      <c r="C422" s="79">
        <v>2.0</v>
      </c>
      <c r="D422" s="79">
        <v>0.0</v>
      </c>
      <c r="E422" s="79">
        <v>3.0</v>
      </c>
      <c r="F422" s="79">
        <v>4.0</v>
      </c>
      <c r="G422" s="79">
        <v>0.0</v>
      </c>
      <c r="H422" s="80">
        <v>778.0</v>
      </c>
    </row>
    <row r="423">
      <c r="B423" s="78" t="s">
        <v>93</v>
      </c>
      <c r="C423" s="79">
        <v>2.0</v>
      </c>
      <c r="D423" s="79">
        <v>1.0</v>
      </c>
      <c r="E423" s="79">
        <v>9.0</v>
      </c>
      <c r="F423" s="79">
        <v>3.0</v>
      </c>
      <c r="G423" s="79">
        <v>1.0</v>
      </c>
      <c r="H423" s="80">
        <v>100.0</v>
      </c>
    </row>
    <row r="424">
      <c r="B424" s="78" t="s">
        <v>93</v>
      </c>
      <c r="C424" s="79">
        <v>2.0</v>
      </c>
      <c r="D424" s="79">
        <v>1.0</v>
      </c>
      <c r="E424" s="79">
        <v>2.0</v>
      </c>
      <c r="F424" s="79">
        <v>3.0</v>
      </c>
      <c r="G424" s="79">
        <v>1.0</v>
      </c>
      <c r="H424" s="80">
        <v>240.0</v>
      </c>
    </row>
    <row r="425">
      <c r="B425" s="78" t="s">
        <v>93</v>
      </c>
      <c r="C425" s="79">
        <v>2.0</v>
      </c>
      <c r="D425" s="79">
        <v>1.0</v>
      </c>
      <c r="E425" s="79">
        <v>9.0</v>
      </c>
      <c r="F425" s="79">
        <v>1.0</v>
      </c>
      <c r="G425" s="79">
        <v>1.0</v>
      </c>
      <c r="H425" s="80">
        <v>30.0</v>
      </c>
    </row>
    <row r="426">
      <c r="B426" s="78" t="s">
        <v>93</v>
      </c>
      <c r="C426" s="79">
        <v>2.0</v>
      </c>
      <c r="D426" s="79">
        <v>1.0</v>
      </c>
      <c r="E426" s="79">
        <v>8.0</v>
      </c>
      <c r="F426" s="79">
        <v>2.0</v>
      </c>
      <c r="G426" s="79">
        <v>1.0</v>
      </c>
      <c r="H426" s="80">
        <v>28.0</v>
      </c>
    </row>
    <row r="427">
      <c r="B427" s="78" t="s">
        <v>93</v>
      </c>
      <c r="C427" s="79">
        <v>2.0</v>
      </c>
      <c r="D427" s="79">
        <v>1.0</v>
      </c>
      <c r="E427" s="79">
        <v>6.0</v>
      </c>
      <c r="F427" s="79">
        <v>4.0</v>
      </c>
      <c r="G427" s="79">
        <v>1.0</v>
      </c>
      <c r="H427" s="80">
        <v>131.0</v>
      </c>
    </row>
    <row r="428">
      <c r="B428" s="78" t="s">
        <v>93</v>
      </c>
      <c r="C428" s="79">
        <v>2.0</v>
      </c>
      <c r="D428" s="79">
        <v>1.0</v>
      </c>
      <c r="E428" s="79">
        <v>5.0</v>
      </c>
      <c r="F428" s="79">
        <v>4.0</v>
      </c>
      <c r="G428" s="79">
        <v>1.0</v>
      </c>
      <c r="H428" s="80">
        <v>36.0</v>
      </c>
    </row>
    <row r="429">
      <c r="B429" s="78" t="s">
        <v>93</v>
      </c>
      <c r="C429" s="79">
        <v>2.0</v>
      </c>
      <c r="D429" s="79">
        <v>1.0</v>
      </c>
      <c r="E429" s="79">
        <v>7.0</v>
      </c>
      <c r="F429" s="79">
        <v>5.0</v>
      </c>
      <c r="G429" s="79">
        <v>1.0</v>
      </c>
      <c r="H429" s="80">
        <v>14.0</v>
      </c>
    </row>
    <row r="430">
      <c r="B430" s="78" t="s">
        <v>93</v>
      </c>
      <c r="C430" s="79">
        <v>2.0</v>
      </c>
      <c r="D430" s="79">
        <v>1.0</v>
      </c>
      <c r="E430" s="79">
        <v>5.0</v>
      </c>
      <c r="F430" s="79">
        <v>1.0</v>
      </c>
      <c r="G430" s="79">
        <v>1.0</v>
      </c>
      <c r="H430" s="80">
        <v>233.0</v>
      </c>
    </row>
    <row r="431">
      <c r="B431" s="78" t="s">
        <v>93</v>
      </c>
      <c r="C431" s="79">
        <v>2.0</v>
      </c>
      <c r="D431" s="79">
        <v>1.0</v>
      </c>
      <c r="E431" s="79">
        <v>1.0</v>
      </c>
      <c r="F431" s="79">
        <v>4.0</v>
      </c>
      <c r="G431" s="79">
        <v>1.0</v>
      </c>
      <c r="H431" s="80">
        <v>65.0</v>
      </c>
    </row>
    <row r="432">
      <c r="B432" s="78" t="s">
        <v>93</v>
      </c>
      <c r="C432" s="79">
        <v>2.0</v>
      </c>
      <c r="D432" s="79">
        <v>1.0</v>
      </c>
      <c r="E432" s="79">
        <v>5.0</v>
      </c>
      <c r="F432" s="79">
        <v>2.0</v>
      </c>
      <c r="G432" s="79">
        <v>1.0</v>
      </c>
      <c r="H432" s="80">
        <v>66.0</v>
      </c>
    </row>
    <row r="433">
      <c r="B433" s="78" t="s">
        <v>93</v>
      </c>
      <c r="C433" s="79">
        <v>2.0</v>
      </c>
      <c r="D433" s="79">
        <v>0.0</v>
      </c>
      <c r="E433" s="79">
        <v>3.0</v>
      </c>
      <c r="F433" s="79">
        <v>5.0</v>
      </c>
      <c r="G433" s="79">
        <v>0.0</v>
      </c>
      <c r="H433" s="80">
        <v>10.0</v>
      </c>
    </row>
    <row r="434">
      <c r="B434" s="78" t="s">
        <v>93</v>
      </c>
      <c r="C434" s="79">
        <v>2.0</v>
      </c>
      <c r="D434" s="79">
        <v>1.0</v>
      </c>
      <c r="E434" s="79">
        <v>7.0</v>
      </c>
      <c r="F434" s="79">
        <v>2.0</v>
      </c>
      <c r="G434" s="79">
        <v>1.0</v>
      </c>
      <c r="H434" s="80">
        <v>390.0</v>
      </c>
    </row>
    <row r="435">
      <c r="B435" s="78" t="s">
        <v>93</v>
      </c>
      <c r="C435" s="79">
        <v>2.0</v>
      </c>
      <c r="D435" s="79">
        <v>1.0</v>
      </c>
      <c r="E435" s="79">
        <v>9.0</v>
      </c>
      <c r="F435" s="79">
        <v>1.0</v>
      </c>
      <c r="G435" s="79">
        <v>1.0</v>
      </c>
      <c r="H435" s="80">
        <v>55.0</v>
      </c>
    </row>
    <row r="436">
      <c r="B436" s="78" t="s">
        <v>93</v>
      </c>
      <c r="C436" s="79">
        <v>2.0</v>
      </c>
      <c r="D436" s="79">
        <v>1.0</v>
      </c>
      <c r="E436" s="79">
        <v>1.0</v>
      </c>
      <c r="F436" s="79">
        <v>3.0</v>
      </c>
      <c r="G436" s="79">
        <v>1.0</v>
      </c>
      <c r="H436" s="80">
        <v>53.0</v>
      </c>
    </row>
    <row r="437">
      <c r="B437" s="78" t="s">
        <v>93</v>
      </c>
      <c r="C437" s="79">
        <v>2.0</v>
      </c>
      <c r="D437" s="79">
        <v>1.0</v>
      </c>
      <c r="E437" s="79">
        <v>2.0</v>
      </c>
      <c r="F437" s="79">
        <v>4.0</v>
      </c>
      <c r="G437" s="79">
        <v>1.0</v>
      </c>
      <c r="H437" s="80">
        <v>200.0</v>
      </c>
    </row>
    <row r="438">
      <c r="B438" s="78" t="s">
        <v>93</v>
      </c>
      <c r="C438" s="79">
        <v>2.0</v>
      </c>
      <c r="D438" s="79">
        <v>0.0</v>
      </c>
      <c r="E438" s="79">
        <v>3.0</v>
      </c>
      <c r="F438" s="79">
        <v>4.0</v>
      </c>
      <c r="G438" s="79">
        <v>0.0</v>
      </c>
      <c r="H438" s="80">
        <v>13.0</v>
      </c>
    </row>
    <row r="439">
      <c r="B439" s="78" t="s">
        <v>93</v>
      </c>
      <c r="C439" s="79">
        <v>2.0</v>
      </c>
      <c r="D439" s="79">
        <v>1.0</v>
      </c>
      <c r="E439" s="79">
        <v>4.0</v>
      </c>
      <c r="F439" s="79">
        <v>5.0</v>
      </c>
      <c r="G439" s="79">
        <v>1.0</v>
      </c>
      <c r="H439" s="80">
        <v>308.0</v>
      </c>
    </row>
    <row r="440">
      <c r="B440" s="78" t="s">
        <v>93</v>
      </c>
      <c r="C440" s="79">
        <v>2.0</v>
      </c>
      <c r="D440" s="79">
        <v>1.0</v>
      </c>
      <c r="E440" s="79">
        <v>2.0</v>
      </c>
      <c r="F440" s="79">
        <v>1.0</v>
      </c>
      <c r="G440" s="79">
        <v>1.0</v>
      </c>
      <c r="H440" s="80">
        <v>39.0</v>
      </c>
    </row>
    <row r="441">
      <c r="B441" s="78" t="s">
        <v>93</v>
      </c>
      <c r="C441" s="79">
        <v>2.0</v>
      </c>
      <c r="D441" s="79">
        <v>1.0</v>
      </c>
      <c r="E441" s="79">
        <v>5.0</v>
      </c>
      <c r="F441" s="79">
        <v>4.0</v>
      </c>
      <c r="G441" s="79">
        <v>1.0</v>
      </c>
      <c r="H441" s="80">
        <v>127.0</v>
      </c>
    </row>
    <row r="442">
      <c r="B442" s="78" t="s">
        <v>93</v>
      </c>
      <c r="C442" s="79">
        <v>2.0</v>
      </c>
      <c r="D442" s="79">
        <v>1.0</v>
      </c>
      <c r="E442" s="79">
        <v>4.0</v>
      </c>
      <c r="F442" s="79">
        <v>3.0</v>
      </c>
      <c r="G442" s="79">
        <v>1.0</v>
      </c>
      <c r="H442" s="80">
        <v>209.0</v>
      </c>
    </row>
    <row r="443">
      <c r="B443" s="78" t="s">
        <v>93</v>
      </c>
      <c r="C443" s="79">
        <v>2.0</v>
      </c>
      <c r="D443" s="79">
        <v>1.0</v>
      </c>
      <c r="E443" s="79">
        <v>6.0</v>
      </c>
      <c r="F443" s="79">
        <v>3.0</v>
      </c>
      <c r="G443" s="79">
        <v>1.0</v>
      </c>
      <c r="H443" s="80">
        <v>8.0</v>
      </c>
    </row>
    <row r="444">
      <c r="B444" s="78" t="s">
        <v>93</v>
      </c>
      <c r="C444" s="79">
        <v>2.0</v>
      </c>
      <c r="D444" s="79">
        <v>0.0</v>
      </c>
      <c r="E444" s="79">
        <v>3.0</v>
      </c>
      <c r="F444" s="79">
        <v>5.0</v>
      </c>
      <c r="G444" s="79">
        <v>0.0</v>
      </c>
      <c r="H444" s="80">
        <v>1.0</v>
      </c>
    </row>
    <row r="445">
      <c r="B445" s="78" t="s">
        <v>93</v>
      </c>
      <c r="C445" s="79">
        <v>2.0</v>
      </c>
      <c r="D445" s="79">
        <v>1.0</v>
      </c>
      <c r="E445" s="79">
        <v>1.0</v>
      </c>
      <c r="F445" s="79">
        <v>2.0</v>
      </c>
      <c r="G445" s="79">
        <v>1.0</v>
      </c>
      <c r="H445" s="80">
        <v>102.0</v>
      </c>
    </row>
    <row r="446">
      <c r="B446" s="78" t="s">
        <v>93</v>
      </c>
      <c r="C446" s="79">
        <v>2.0</v>
      </c>
      <c r="D446" s="79">
        <v>1.0</v>
      </c>
      <c r="E446" s="79">
        <v>4.0</v>
      </c>
      <c r="F446" s="79">
        <v>4.0</v>
      </c>
      <c r="G446" s="79">
        <v>1.0</v>
      </c>
      <c r="H446" s="80">
        <v>232.0</v>
      </c>
    </row>
    <row r="447">
      <c r="B447" s="78" t="s">
        <v>93</v>
      </c>
      <c r="C447" s="79">
        <v>2.0</v>
      </c>
      <c r="D447" s="79">
        <v>1.0</v>
      </c>
      <c r="E447" s="79">
        <v>5.0</v>
      </c>
      <c r="F447" s="79">
        <v>2.0</v>
      </c>
      <c r="G447" s="79">
        <v>1.0</v>
      </c>
      <c r="H447" s="80">
        <v>230.0</v>
      </c>
    </row>
    <row r="448">
      <c r="B448" s="78" t="s">
        <v>93</v>
      </c>
      <c r="C448" s="79">
        <v>2.0</v>
      </c>
      <c r="D448" s="79">
        <v>1.0</v>
      </c>
      <c r="E448" s="79">
        <v>2.0</v>
      </c>
      <c r="F448" s="79">
        <v>5.0</v>
      </c>
      <c r="G448" s="79">
        <v>1.0</v>
      </c>
      <c r="H448" s="80">
        <v>203.0</v>
      </c>
    </row>
    <row r="449">
      <c r="B449" s="78" t="s">
        <v>93</v>
      </c>
      <c r="C449" s="79">
        <v>2.0</v>
      </c>
      <c r="D449" s="79">
        <v>1.0</v>
      </c>
      <c r="E449" s="79">
        <v>6.0</v>
      </c>
      <c r="F449" s="79">
        <v>4.0</v>
      </c>
      <c r="G449" s="79">
        <v>1.0</v>
      </c>
      <c r="H449" s="80">
        <v>9.0</v>
      </c>
    </row>
    <row r="450">
      <c r="B450" s="78" t="s">
        <v>93</v>
      </c>
      <c r="C450" s="79">
        <v>2.0</v>
      </c>
      <c r="D450" s="79">
        <v>1.0</v>
      </c>
      <c r="E450" s="79">
        <v>7.0</v>
      </c>
      <c r="F450" s="79">
        <v>4.0</v>
      </c>
      <c r="G450" s="79">
        <v>1.0</v>
      </c>
      <c r="H450" s="80">
        <v>20.0</v>
      </c>
    </row>
    <row r="451">
      <c r="B451" s="78" t="s">
        <v>93</v>
      </c>
      <c r="C451" s="79">
        <v>2.0</v>
      </c>
      <c r="D451" s="79">
        <v>1.0</v>
      </c>
      <c r="E451" s="79">
        <v>4.0</v>
      </c>
      <c r="F451" s="79">
        <v>5.0</v>
      </c>
      <c r="G451" s="79">
        <v>1.0</v>
      </c>
      <c r="H451" s="80">
        <v>29.0</v>
      </c>
    </row>
    <row r="452">
      <c r="B452" s="78" t="s">
        <v>93</v>
      </c>
      <c r="C452" s="79">
        <v>2.0</v>
      </c>
      <c r="D452" s="79">
        <v>0.0</v>
      </c>
      <c r="E452" s="79">
        <v>3.0</v>
      </c>
      <c r="F452" s="79">
        <v>1.0</v>
      </c>
      <c r="G452" s="79">
        <v>1.0</v>
      </c>
      <c r="H452" s="80">
        <v>900.0</v>
      </c>
    </row>
    <row r="453">
      <c r="B453" s="78" t="s">
        <v>93</v>
      </c>
      <c r="C453" s="79">
        <v>2.0</v>
      </c>
      <c r="D453" s="79">
        <v>1.0</v>
      </c>
      <c r="E453" s="79">
        <v>7.0</v>
      </c>
      <c r="F453" s="79">
        <v>5.0</v>
      </c>
      <c r="G453" s="79">
        <v>1.0</v>
      </c>
      <c r="H453" s="80">
        <v>240.0</v>
      </c>
    </row>
    <row r="454">
      <c r="B454" s="78" t="s">
        <v>93</v>
      </c>
      <c r="C454" s="79">
        <v>2.0</v>
      </c>
      <c r="D454" s="79">
        <v>1.0</v>
      </c>
      <c r="E454" s="79">
        <v>4.0</v>
      </c>
      <c r="F454" s="79">
        <v>5.0</v>
      </c>
      <c r="G454" s="79">
        <v>1.0</v>
      </c>
      <c r="H454" s="80">
        <v>19.0</v>
      </c>
    </row>
    <row r="455">
      <c r="B455" s="78" t="s">
        <v>93</v>
      </c>
      <c r="C455" s="79">
        <v>2.0</v>
      </c>
      <c r="D455" s="79">
        <v>1.0</v>
      </c>
      <c r="E455" s="79">
        <v>8.0</v>
      </c>
      <c r="F455" s="79">
        <v>4.0</v>
      </c>
      <c r="G455" s="79">
        <v>1.0</v>
      </c>
      <c r="H455" s="80">
        <v>31.0</v>
      </c>
    </row>
    <row r="456">
      <c r="B456" s="78" t="s">
        <v>93</v>
      </c>
      <c r="C456" s="79">
        <v>2.0</v>
      </c>
      <c r="D456" s="79">
        <v>1.0</v>
      </c>
      <c r="E456" s="79">
        <v>4.0</v>
      </c>
      <c r="F456" s="79">
        <v>5.0</v>
      </c>
      <c r="G456" s="79">
        <v>1.0</v>
      </c>
      <c r="H456" s="80">
        <v>24.0</v>
      </c>
    </row>
    <row r="457">
      <c r="B457" s="78" t="s">
        <v>93</v>
      </c>
      <c r="C457" s="79">
        <v>2.0</v>
      </c>
      <c r="D457" s="79">
        <v>0.0</v>
      </c>
      <c r="E457" s="79">
        <v>3.0</v>
      </c>
      <c r="F457" s="79">
        <v>4.0</v>
      </c>
      <c r="G457" s="79">
        <v>0.0</v>
      </c>
      <c r="H457" s="80">
        <v>255.0</v>
      </c>
    </row>
    <row r="458">
      <c r="B458" s="78" t="s">
        <v>93</v>
      </c>
      <c r="C458" s="79">
        <v>2.0</v>
      </c>
      <c r="D458" s="79">
        <v>1.0</v>
      </c>
      <c r="E458" s="79">
        <v>7.0</v>
      </c>
      <c r="F458" s="79">
        <v>5.0</v>
      </c>
      <c r="G458" s="79">
        <v>1.0</v>
      </c>
      <c r="H458" s="80">
        <v>373.0</v>
      </c>
    </row>
    <row r="459">
      <c r="B459" s="78" t="s">
        <v>93</v>
      </c>
      <c r="C459" s="79">
        <v>2.0</v>
      </c>
      <c r="D459" s="79">
        <v>1.0</v>
      </c>
      <c r="E459" s="79">
        <v>5.0</v>
      </c>
      <c r="F459" s="79">
        <v>4.0</v>
      </c>
      <c r="G459" s="79">
        <v>1.0</v>
      </c>
      <c r="H459" s="80">
        <v>35.0</v>
      </c>
    </row>
    <row r="460">
      <c r="B460" s="78" t="s">
        <v>93</v>
      </c>
      <c r="C460" s="79">
        <v>2.0</v>
      </c>
      <c r="D460" s="79">
        <v>1.0</v>
      </c>
      <c r="E460" s="79">
        <v>6.0</v>
      </c>
      <c r="F460" s="79">
        <v>1.0</v>
      </c>
      <c r="G460" s="79">
        <v>1.0</v>
      </c>
      <c r="H460" s="80">
        <v>99.0</v>
      </c>
    </row>
    <row r="461">
      <c r="B461" s="78" t="s">
        <v>93</v>
      </c>
      <c r="C461" s="79">
        <v>2.0</v>
      </c>
      <c r="D461" s="79">
        <v>1.0</v>
      </c>
      <c r="E461" s="79">
        <v>9.0</v>
      </c>
      <c r="F461" s="79">
        <v>4.0</v>
      </c>
      <c r="G461" s="79">
        <v>1.0</v>
      </c>
      <c r="H461" s="80">
        <v>92.0</v>
      </c>
    </row>
    <row r="462">
      <c r="B462" s="78" t="s">
        <v>93</v>
      </c>
      <c r="C462" s="79">
        <v>2.0</v>
      </c>
      <c r="D462" s="79">
        <v>1.0</v>
      </c>
      <c r="E462" s="79">
        <v>8.0</v>
      </c>
      <c r="F462" s="79">
        <v>3.0</v>
      </c>
      <c r="G462" s="79">
        <v>1.0</v>
      </c>
      <c r="H462" s="80">
        <v>94.0</v>
      </c>
    </row>
    <row r="463">
      <c r="B463" s="78" t="s">
        <v>93</v>
      </c>
      <c r="C463" s="79">
        <v>2.0</v>
      </c>
      <c r="D463" s="79">
        <v>1.0</v>
      </c>
      <c r="E463" s="79">
        <v>2.0</v>
      </c>
      <c r="F463" s="79">
        <v>2.0</v>
      </c>
      <c r="G463" s="79">
        <v>1.0</v>
      </c>
      <c r="H463" s="80">
        <v>74.0</v>
      </c>
    </row>
    <row r="464">
      <c r="B464" s="78" t="s">
        <v>93</v>
      </c>
      <c r="C464" s="79">
        <v>2.0</v>
      </c>
      <c r="D464" s="79">
        <v>1.0</v>
      </c>
      <c r="E464" s="79">
        <v>6.0</v>
      </c>
      <c r="F464" s="79">
        <v>2.0</v>
      </c>
      <c r="G464" s="79">
        <v>1.0</v>
      </c>
      <c r="H464" s="80">
        <v>133.0</v>
      </c>
    </row>
    <row r="465">
      <c r="B465" s="78" t="s">
        <v>93</v>
      </c>
      <c r="C465" s="79">
        <v>2.0</v>
      </c>
      <c r="D465" s="79">
        <v>0.0</v>
      </c>
      <c r="E465" s="79">
        <v>3.0</v>
      </c>
      <c r="F465" s="79">
        <v>3.0</v>
      </c>
      <c r="G465" s="79">
        <v>1.0</v>
      </c>
      <c r="H465" s="80">
        <v>900.0</v>
      </c>
    </row>
    <row r="466">
      <c r="B466" s="78" t="s">
        <v>93</v>
      </c>
      <c r="C466" s="79">
        <v>2.0</v>
      </c>
      <c r="D466" s="79">
        <v>1.0</v>
      </c>
      <c r="E466" s="79">
        <v>1.0</v>
      </c>
      <c r="F466" s="79">
        <v>3.0</v>
      </c>
      <c r="G466" s="79">
        <v>1.0</v>
      </c>
      <c r="H466" s="80">
        <v>217.0</v>
      </c>
    </row>
    <row r="467">
      <c r="B467" s="78" t="s">
        <v>93</v>
      </c>
      <c r="C467" s="79">
        <v>2.0</v>
      </c>
      <c r="D467" s="79">
        <v>1.0</v>
      </c>
      <c r="E467" s="79">
        <v>2.0</v>
      </c>
      <c r="F467" s="79">
        <v>2.0</v>
      </c>
      <c r="G467" s="79">
        <v>1.0</v>
      </c>
      <c r="H467" s="80">
        <v>201.0</v>
      </c>
    </row>
    <row r="468">
      <c r="B468" s="78" t="s">
        <v>93</v>
      </c>
      <c r="C468" s="79">
        <v>2.0</v>
      </c>
      <c r="D468" s="79">
        <v>1.0</v>
      </c>
      <c r="E468" s="79">
        <v>9.0</v>
      </c>
      <c r="F468" s="79">
        <v>2.0</v>
      </c>
      <c r="G468" s="79">
        <v>1.0</v>
      </c>
      <c r="H468" s="80">
        <v>248.0</v>
      </c>
    </row>
    <row r="469">
      <c r="B469" s="78" t="s">
        <v>93</v>
      </c>
      <c r="C469" s="79">
        <v>2.0</v>
      </c>
      <c r="D469" s="79">
        <v>1.0</v>
      </c>
      <c r="E469" s="79">
        <v>5.0</v>
      </c>
      <c r="F469" s="79">
        <v>4.0</v>
      </c>
      <c r="G469" s="79">
        <v>1.0</v>
      </c>
      <c r="H469" s="80">
        <v>12.0</v>
      </c>
    </row>
    <row r="470">
      <c r="B470" s="78" t="s">
        <v>93</v>
      </c>
      <c r="C470" s="79">
        <v>2.0</v>
      </c>
      <c r="D470" s="79">
        <v>1.0</v>
      </c>
      <c r="E470" s="79">
        <v>6.0</v>
      </c>
      <c r="F470" s="79">
        <v>5.0</v>
      </c>
      <c r="G470" s="79">
        <v>1.0</v>
      </c>
      <c r="H470" s="80">
        <v>221.0</v>
      </c>
    </row>
    <row r="471">
      <c r="B471" s="78" t="s">
        <v>93</v>
      </c>
      <c r="C471" s="79">
        <v>2.0</v>
      </c>
      <c r="D471" s="79">
        <v>1.0</v>
      </c>
      <c r="E471" s="79">
        <v>7.0</v>
      </c>
      <c r="F471" s="79">
        <v>1.0</v>
      </c>
      <c r="G471" s="79">
        <v>1.0</v>
      </c>
      <c r="H471" s="80">
        <v>121.0</v>
      </c>
    </row>
    <row r="472">
      <c r="B472" s="78" t="s">
        <v>93</v>
      </c>
      <c r="C472" s="79">
        <v>2.0</v>
      </c>
      <c r="D472" s="79">
        <v>1.0</v>
      </c>
      <c r="E472" s="79">
        <v>1.0</v>
      </c>
      <c r="F472" s="79">
        <v>4.0</v>
      </c>
      <c r="G472" s="79">
        <v>1.0</v>
      </c>
      <c r="H472" s="80">
        <v>24.0</v>
      </c>
    </row>
    <row r="473">
      <c r="B473" s="78" t="s">
        <v>93</v>
      </c>
      <c r="C473" s="79">
        <v>2.0</v>
      </c>
      <c r="D473" s="79">
        <v>0.0</v>
      </c>
      <c r="E473" s="79">
        <v>3.0</v>
      </c>
      <c r="F473" s="79">
        <v>5.0</v>
      </c>
      <c r="G473" s="79">
        <v>0.0</v>
      </c>
      <c r="H473" s="80">
        <v>73.0</v>
      </c>
    </row>
    <row r="474">
      <c r="B474" s="78" t="s">
        <v>93</v>
      </c>
      <c r="C474" s="79">
        <v>2.0</v>
      </c>
      <c r="D474" s="79">
        <v>1.0</v>
      </c>
      <c r="E474" s="79">
        <v>8.0</v>
      </c>
      <c r="F474" s="79">
        <v>5.0</v>
      </c>
      <c r="G474" s="79">
        <v>1.0</v>
      </c>
      <c r="H474" s="80">
        <v>193.0</v>
      </c>
    </row>
    <row r="475">
      <c r="B475" s="78" t="s">
        <v>93</v>
      </c>
      <c r="C475" s="79">
        <v>2.0</v>
      </c>
      <c r="D475" s="79">
        <v>1.0</v>
      </c>
      <c r="E475" s="79">
        <v>4.0</v>
      </c>
      <c r="F475" s="79">
        <v>2.0</v>
      </c>
      <c r="G475" s="79">
        <v>1.0</v>
      </c>
      <c r="H475" s="80">
        <v>230.0</v>
      </c>
    </row>
    <row r="476">
      <c r="B476" s="78" t="s">
        <v>93</v>
      </c>
      <c r="C476" s="79">
        <v>2.0</v>
      </c>
      <c r="D476" s="79">
        <v>0.0</v>
      </c>
      <c r="E476" s="79">
        <v>3.0</v>
      </c>
      <c r="F476" s="79">
        <v>1.0</v>
      </c>
      <c r="G476" s="79">
        <v>0.0</v>
      </c>
      <c r="H476" s="80">
        <v>22.0</v>
      </c>
    </row>
    <row r="477">
      <c r="B477" s="78" t="s">
        <v>93</v>
      </c>
      <c r="C477" s="79">
        <v>2.0</v>
      </c>
      <c r="D477" s="79">
        <v>1.0</v>
      </c>
      <c r="E477" s="79">
        <v>8.0</v>
      </c>
      <c r="F477" s="79">
        <v>3.0</v>
      </c>
      <c r="G477" s="79">
        <v>1.0</v>
      </c>
      <c r="H477" s="80">
        <v>352.0</v>
      </c>
    </row>
    <row r="478">
      <c r="B478" s="78" t="s">
        <v>93</v>
      </c>
      <c r="C478" s="79">
        <v>2.0</v>
      </c>
      <c r="D478" s="79">
        <v>1.0</v>
      </c>
      <c r="E478" s="79">
        <v>4.0</v>
      </c>
      <c r="F478" s="79">
        <v>4.0</v>
      </c>
      <c r="G478" s="79">
        <v>1.0</v>
      </c>
      <c r="H478" s="80">
        <v>64.0</v>
      </c>
    </row>
    <row r="479">
      <c r="B479" s="78" t="s">
        <v>93</v>
      </c>
      <c r="C479" s="79">
        <v>2.0</v>
      </c>
      <c r="D479" s="79">
        <v>1.0</v>
      </c>
      <c r="E479" s="79">
        <v>6.0</v>
      </c>
      <c r="F479" s="79">
        <v>3.0</v>
      </c>
      <c r="G479" s="79">
        <v>1.0</v>
      </c>
      <c r="H479" s="80">
        <v>47.0</v>
      </c>
    </row>
    <row r="480">
      <c r="B480" s="78" t="s">
        <v>93</v>
      </c>
      <c r="C480" s="79">
        <v>2.0</v>
      </c>
      <c r="D480" s="79">
        <v>1.0</v>
      </c>
      <c r="E480" s="79">
        <v>7.0</v>
      </c>
      <c r="F480" s="79">
        <v>2.0</v>
      </c>
      <c r="G480" s="79">
        <v>1.0</v>
      </c>
      <c r="H480" s="80">
        <v>189.0</v>
      </c>
    </row>
    <row r="481">
      <c r="B481" s="78" t="s">
        <v>93</v>
      </c>
      <c r="C481" s="79">
        <v>2.0</v>
      </c>
      <c r="D481" s="79">
        <v>1.0</v>
      </c>
      <c r="E481" s="79">
        <v>6.0</v>
      </c>
      <c r="F481" s="79">
        <v>5.0</v>
      </c>
      <c r="G481" s="79">
        <v>1.0</v>
      </c>
      <c r="H481" s="80">
        <v>53.0</v>
      </c>
    </row>
    <row r="482">
      <c r="B482" s="78" t="s">
        <v>93</v>
      </c>
      <c r="C482" s="79">
        <v>2.0</v>
      </c>
      <c r="D482" s="79">
        <v>1.0</v>
      </c>
      <c r="E482" s="79">
        <v>1.0</v>
      </c>
      <c r="F482" s="79">
        <v>3.0</v>
      </c>
      <c r="G482" s="79">
        <v>1.0</v>
      </c>
      <c r="H482" s="80">
        <v>108.0</v>
      </c>
    </row>
    <row r="483">
      <c r="B483" s="78" t="s">
        <v>93</v>
      </c>
      <c r="C483" s="79">
        <v>2.0</v>
      </c>
      <c r="D483" s="79">
        <v>1.0</v>
      </c>
      <c r="E483" s="79">
        <v>2.0</v>
      </c>
      <c r="F483" s="79">
        <v>3.0</v>
      </c>
      <c r="G483" s="79">
        <v>1.0</v>
      </c>
      <c r="H483" s="80">
        <v>51.0</v>
      </c>
    </row>
    <row r="484">
      <c r="B484" s="78" t="s">
        <v>93</v>
      </c>
      <c r="C484" s="79">
        <v>2.0</v>
      </c>
      <c r="D484" s="79">
        <v>1.0</v>
      </c>
      <c r="E484" s="79">
        <v>5.0</v>
      </c>
      <c r="F484" s="79">
        <v>5.0</v>
      </c>
      <c r="G484" s="79">
        <v>1.0</v>
      </c>
      <c r="H484" s="80">
        <v>69.0</v>
      </c>
    </row>
    <row r="485">
      <c r="B485" s="78" t="s">
        <v>93</v>
      </c>
      <c r="C485" s="79">
        <v>2.0</v>
      </c>
      <c r="D485" s="79">
        <v>1.0</v>
      </c>
      <c r="E485" s="79">
        <v>8.0</v>
      </c>
      <c r="F485" s="79">
        <v>2.0</v>
      </c>
      <c r="G485" s="79">
        <v>1.0</v>
      </c>
      <c r="H485" s="80">
        <v>77.0</v>
      </c>
    </row>
    <row r="486">
      <c r="B486" s="78" t="s">
        <v>93</v>
      </c>
      <c r="C486" s="79">
        <v>2.0</v>
      </c>
      <c r="D486" s="79">
        <v>1.0</v>
      </c>
      <c r="E486" s="79">
        <v>6.0</v>
      </c>
      <c r="F486" s="79">
        <v>2.0</v>
      </c>
      <c r="G486" s="79">
        <v>1.0</v>
      </c>
      <c r="H486" s="80">
        <v>7.0</v>
      </c>
    </row>
    <row r="487">
      <c r="B487" s="78" t="s">
        <v>93</v>
      </c>
      <c r="C487" s="79">
        <v>2.0</v>
      </c>
      <c r="D487" s="79">
        <v>1.0</v>
      </c>
      <c r="E487" s="79">
        <v>7.0</v>
      </c>
      <c r="F487" s="79">
        <v>2.0</v>
      </c>
      <c r="G487" s="79">
        <v>1.0</v>
      </c>
      <c r="H487" s="80">
        <v>36.0</v>
      </c>
    </row>
    <row r="488">
      <c r="B488" s="78" t="s">
        <v>93</v>
      </c>
      <c r="C488" s="79">
        <v>2.0</v>
      </c>
      <c r="D488" s="79">
        <v>0.0</v>
      </c>
      <c r="E488" s="79">
        <v>3.0</v>
      </c>
      <c r="F488" s="79">
        <v>3.0</v>
      </c>
      <c r="G488" s="79">
        <v>0.0</v>
      </c>
      <c r="H488" s="80">
        <v>235.0</v>
      </c>
    </row>
    <row r="489">
      <c r="B489" s="78" t="s">
        <v>93</v>
      </c>
      <c r="C489" s="79">
        <v>2.0</v>
      </c>
      <c r="D489" s="79">
        <v>1.0</v>
      </c>
      <c r="E489" s="79">
        <v>5.0</v>
      </c>
      <c r="F489" s="79">
        <v>4.0</v>
      </c>
      <c r="G489" s="79">
        <v>1.0</v>
      </c>
      <c r="H489" s="80">
        <v>30.0</v>
      </c>
    </row>
    <row r="490">
      <c r="B490" s="78" t="s">
        <v>93</v>
      </c>
      <c r="C490" s="79">
        <v>2.0</v>
      </c>
      <c r="D490" s="79">
        <v>1.0</v>
      </c>
      <c r="E490" s="79">
        <v>2.0</v>
      </c>
      <c r="F490" s="79">
        <v>3.0</v>
      </c>
      <c r="G490" s="79">
        <v>1.0</v>
      </c>
      <c r="H490" s="80">
        <v>55.0</v>
      </c>
    </row>
    <row r="491">
      <c r="B491" s="78" t="s">
        <v>93</v>
      </c>
      <c r="C491" s="79">
        <v>2.0</v>
      </c>
      <c r="D491" s="79">
        <v>0.0</v>
      </c>
      <c r="E491" s="79">
        <v>3.0</v>
      </c>
      <c r="F491" s="79">
        <v>3.0</v>
      </c>
      <c r="G491" s="79">
        <v>1.0</v>
      </c>
      <c r="H491" s="80">
        <v>900.0</v>
      </c>
    </row>
    <row r="492">
      <c r="B492" s="78" t="s">
        <v>93</v>
      </c>
      <c r="C492" s="79">
        <v>2.0</v>
      </c>
      <c r="D492" s="79">
        <v>1.0</v>
      </c>
      <c r="E492" s="79">
        <v>1.0</v>
      </c>
      <c r="F492" s="79">
        <v>3.0</v>
      </c>
      <c r="G492" s="79">
        <v>1.0</v>
      </c>
      <c r="H492" s="80">
        <v>58.0</v>
      </c>
    </row>
    <row r="493">
      <c r="B493" s="78" t="s">
        <v>93</v>
      </c>
      <c r="C493" s="79">
        <v>2.0</v>
      </c>
      <c r="D493" s="79">
        <v>1.0</v>
      </c>
      <c r="E493" s="79">
        <v>2.0</v>
      </c>
      <c r="F493" s="79">
        <v>3.0</v>
      </c>
      <c r="G493" s="79">
        <v>1.0</v>
      </c>
      <c r="H493" s="80">
        <v>251.0</v>
      </c>
    </row>
    <row r="494">
      <c r="B494" s="78" t="s">
        <v>93</v>
      </c>
      <c r="C494" s="79">
        <v>2.0</v>
      </c>
      <c r="D494" s="79">
        <v>1.0</v>
      </c>
      <c r="E494" s="79">
        <v>6.0</v>
      </c>
      <c r="F494" s="79">
        <v>1.0</v>
      </c>
      <c r="G494" s="79">
        <v>1.0</v>
      </c>
      <c r="H494" s="80">
        <v>70.0</v>
      </c>
    </row>
    <row r="495">
      <c r="B495" s="78" t="s">
        <v>93</v>
      </c>
      <c r="C495" s="79">
        <v>2.0</v>
      </c>
      <c r="D495" s="79">
        <v>1.0</v>
      </c>
      <c r="E495" s="79">
        <v>2.0</v>
      </c>
      <c r="F495" s="79">
        <v>5.0</v>
      </c>
      <c r="G495" s="79">
        <v>1.0</v>
      </c>
      <c r="H495" s="80">
        <v>67.0</v>
      </c>
    </row>
    <row r="496">
      <c r="B496" s="78" t="s">
        <v>93</v>
      </c>
      <c r="C496" s="79">
        <v>2.0</v>
      </c>
      <c r="D496" s="79">
        <v>1.0</v>
      </c>
      <c r="E496" s="79">
        <v>8.0</v>
      </c>
      <c r="F496" s="79">
        <v>5.0</v>
      </c>
      <c r="G496" s="79">
        <v>1.0</v>
      </c>
      <c r="H496" s="80">
        <v>228.0</v>
      </c>
    </row>
    <row r="497">
      <c r="B497" s="81" t="s">
        <v>93</v>
      </c>
      <c r="C497" s="82">
        <v>2.0</v>
      </c>
      <c r="D497" s="82">
        <v>1.0</v>
      </c>
      <c r="E497" s="82">
        <v>6.0</v>
      </c>
      <c r="F497" s="82">
        <v>1.0</v>
      </c>
      <c r="G497" s="82">
        <v>1.0</v>
      </c>
      <c r="H497" s="83">
        <v>78.0</v>
      </c>
    </row>
    <row r="499">
      <c r="C499" s="22" t="s">
        <v>28</v>
      </c>
      <c r="D499" s="22" t="s">
        <v>25</v>
      </c>
      <c r="E499" s="22" t="s">
        <v>16</v>
      </c>
      <c r="F499" s="22" t="s">
        <v>17</v>
      </c>
      <c r="G499" s="22" t="s">
        <v>18</v>
      </c>
      <c r="H499" s="22" t="s">
        <v>29</v>
      </c>
      <c r="I499" s="23" t="s">
        <v>13</v>
      </c>
      <c r="J499" s="22" t="s">
        <v>19</v>
      </c>
    </row>
    <row r="500">
      <c r="B500" s="24" t="s">
        <v>22</v>
      </c>
      <c r="C500" s="27">
        <f>countif(D255:D497, "0")</f>
        <v>27</v>
      </c>
      <c r="D500" s="27">
        <f>sumif(D255:D497, "0", H255:H497)/C500</f>
        <v>445.7777778</v>
      </c>
      <c r="E500" s="27">
        <f t="array" ref="E500">MEDIAN(IF($D$4:$D$246=0, $H$4:$H$246))</f>
        <v>900</v>
      </c>
      <c r="F500" s="60">
        <f>MINIFS( H255:H497, D255:D497, "0", D255:D497, "0")</f>
        <v>1</v>
      </c>
      <c r="G500" s="60">
        <f>MAXIFS( H255:H497, D255:D497, "0", D255:D497, "0")</f>
        <v>900</v>
      </c>
      <c r="H500" s="27">
        <f t="shared" ref="H500:H501" si="2">(C500-I500)/C500*100</f>
        <v>59.25925926</v>
      </c>
      <c r="I500" s="41">
        <f>countifs(D255:D497, "0", G255:G497, "1")</f>
        <v>11</v>
      </c>
      <c r="J500" s="27">
        <f t="array" ref="J500">stdev(if(D255:D497=0, H255:H497))</f>
        <v>412.118106</v>
      </c>
    </row>
    <row r="501">
      <c r="B501" s="24" t="s">
        <v>20</v>
      </c>
      <c r="C501" s="27">
        <f>countif(D255:D497, "1")</f>
        <v>216</v>
      </c>
      <c r="D501" s="27">
        <f>sumif(D255:D497, "1", H255:H497)/C501</f>
        <v>117.2222222</v>
      </c>
      <c r="E501" s="27">
        <f t="array" ref="E501">MEDIAN(IF($D$4:$D$246=1, $H$4:$H$246))</f>
        <v>142</v>
      </c>
      <c r="F501" s="60">
        <f>MINIFS( H255:H497, D255:D497, "1", D255:D497, "1")</f>
        <v>4</v>
      </c>
      <c r="G501" s="60">
        <f>MAXIFS( H255:H497, D255:D497, "1", D255:D497, "1")</f>
        <v>691</v>
      </c>
      <c r="H501" s="27">
        <f t="shared" si="2"/>
        <v>0</v>
      </c>
      <c r="I501" s="41">
        <f>countifs(D255:D497, "1", G255:G497, "1")</f>
        <v>216</v>
      </c>
      <c r="J501" s="27">
        <f t="array" ref="J501">stdev(if(D255:D497=1, H255:H497))</f>
        <v>103.5983598</v>
      </c>
    </row>
    <row r="505">
      <c r="B505" s="2" t="s">
        <v>26</v>
      </c>
      <c r="C505" s="3"/>
      <c r="D505" s="3"/>
      <c r="E505" s="3"/>
      <c r="F505" s="3"/>
      <c r="G505" s="3"/>
      <c r="H505" s="4"/>
    </row>
    <row r="506">
      <c r="B506" s="72" t="s">
        <v>85</v>
      </c>
      <c r="C506" s="72" t="s">
        <v>86</v>
      </c>
      <c r="D506" s="73" t="s">
        <v>87</v>
      </c>
      <c r="E506" s="72" t="s">
        <v>88</v>
      </c>
      <c r="F506" s="72" t="s">
        <v>89</v>
      </c>
      <c r="G506" s="73" t="s">
        <v>90</v>
      </c>
      <c r="H506" s="74" t="s">
        <v>91</v>
      </c>
    </row>
    <row r="507">
      <c r="B507" s="75" t="s">
        <v>92</v>
      </c>
      <c r="C507" s="76">
        <v>1.0</v>
      </c>
      <c r="D507" s="76">
        <v>1.0</v>
      </c>
      <c r="E507" s="76">
        <v>6.0</v>
      </c>
      <c r="F507" s="76">
        <v>5.0</v>
      </c>
      <c r="G507" s="76">
        <v>1.0</v>
      </c>
      <c r="H507" s="77">
        <v>142.0</v>
      </c>
    </row>
    <row r="508">
      <c r="B508" s="78" t="s">
        <v>92</v>
      </c>
      <c r="C508" s="79">
        <v>1.0</v>
      </c>
      <c r="D508" s="79">
        <v>1.0</v>
      </c>
      <c r="E508" s="79">
        <v>4.0</v>
      </c>
      <c r="F508" s="79">
        <v>1.0</v>
      </c>
      <c r="G508" s="79">
        <v>1.0</v>
      </c>
      <c r="H508" s="80">
        <v>196.0</v>
      </c>
    </row>
    <row r="509">
      <c r="B509" s="78" t="s">
        <v>92</v>
      </c>
      <c r="C509" s="79">
        <v>1.0</v>
      </c>
      <c r="D509" s="79">
        <v>1.0</v>
      </c>
      <c r="E509" s="79">
        <v>7.0</v>
      </c>
      <c r="F509" s="79">
        <v>3.0</v>
      </c>
      <c r="G509" s="79">
        <v>1.0</v>
      </c>
      <c r="H509" s="80">
        <v>66.0</v>
      </c>
    </row>
    <row r="510">
      <c r="B510" s="78" t="s">
        <v>92</v>
      </c>
      <c r="C510" s="79">
        <v>1.0</v>
      </c>
      <c r="D510" s="79">
        <v>1.0</v>
      </c>
      <c r="E510" s="79">
        <v>5.0</v>
      </c>
      <c r="F510" s="79">
        <v>4.0</v>
      </c>
      <c r="G510" s="79">
        <v>1.0</v>
      </c>
      <c r="H510" s="80">
        <v>15.0</v>
      </c>
    </row>
    <row r="511">
      <c r="B511" s="78" t="s">
        <v>92</v>
      </c>
      <c r="C511" s="79">
        <v>1.0</v>
      </c>
      <c r="D511" s="79">
        <v>1.0</v>
      </c>
      <c r="E511" s="79">
        <v>4.0</v>
      </c>
      <c r="F511" s="79">
        <v>1.0</v>
      </c>
      <c r="G511" s="79">
        <v>1.0</v>
      </c>
      <c r="H511" s="80">
        <v>75.0</v>
      </c>
    </row>
    <row r="512">
      <c r="B512" s="78" t="s">
        <v>92</v>
      </c>
      <c r="C512" s="79">
        <v>1.0</v>
      </c>
      <c r="D512" s="79">
        <v>1.0</v>
      </c>
      <c r="E512" s="79">
        <v>9.0</v>
      </c>
      <c r="F512" s="79">
        <v>1.0</v>
      </c>
      <c r="G512" s="79">
        <v>1.0</v>
      </c>
      <c r="H512" s="80">
        <v>42.0</v>
      </c>
    </row>
    <row r="513">
      <c r="B513" s="78" t="s">
        <v>92</v>
      </c>
      <c r="C513" s="79">
        <v>1.0</v>
      </c>
      <c r="D513" s="79">
        <v>1.0</v>
      </c>
      <c r="E513" s="79">
        <v>8.0</v>
      </c>
      <c r="F513" s="79">
        <v>2.0</v>
      </c>
      <c r="G513" s="79">
        <v>1.0</v>
      </c>
      <c r="H513" s="80">
        <v>100.0</v>
      </c>
    </row>
    <row r="514">
      <c r="B514" s="78" t="s">
        <v>92</v>
      </c>
      <c r="C514" s="79">
        <v>1.0</v>
      </c>
      <c r="D514" s="79">
        <v>1.0</v>
      </c>
      <c r="E514" s="79">
        <v>2.0</v>
      </c>
      <c r="F514" s="79">
        <v>4.0</v>
      </c>
      <c r="G514" s="79">
        <v>1.0</v>
      </c>
      <c r="H514" s="80">
        <v>71.0</v>
      </c>
    </row>
    <row r="515">
      <c r="B515" s="78" t="s">
        <v>92</v>
      </c>
      <c r="C515" s="79">
        <v>1.0</v>
      </c>
      <c r="D515" s="79">
        <v>1.0</v>
      </c>
      <c r="E515" s="79">
        <v>6.0</v>
      </c>
      <c r="F515" s="79">
        <v>5.0</v>
      </c>
      <c r="G515" s="79">
        <v>1.0</v>
      </c>
      <c r="H515" s="80">
        <v>15.0</v>
      </c>
    </row>
    <row r="516">
      <c r="B516" s="78" t="s">
        <v>92</v>
      </c>
      <c r="C516" s="79">
        <v>1.0</v>
      </c>
      <c r="D516" s="79">
        <v>1.0</v>
      </c>
      <c r="E516" s="79">
        <v>8.0</v>
      </c>
      <c r="F516" s="79">
        <v>5.0</v>
      </c>
      <c r="G516" s="79">
        <v>1.0</v>
      </c>
      <c r="H516" s="80">
        <v>876.0</v>
      </c>
    </row>
    <row r="517">
      <c r="B517" s="78" t="s">
        <v>92</v>
      </c>
      <c r="C517" s="79">
        <v>1.0</v>
      </c>
      <c r="D517" s="79">
        <v>1.0</v>
      </c>
      <c r="E517" s="79">
        <v>5.0</v>
      </c>
      <c r="F517" s="79">
        <v>1.0</v>
      </c>
      <c r="G517" s="79">
        <v>0.0</v>
      </c>
      <c r="H517" s="80">
        <v>900.0</v>
      </c>
    </row>
    <row r="518">
      <c r="B518" s="78" t="s">
        <v>92</v>
      </c>
      <c r="C518" s="79">
        <v>1.0</v>
      </c>
      <c r="D518" s="79">
        <v>1.0</v>
      </c>
      <c r="E518" s="79">
        <v>7.0</v>
      </c>
      <c r="F518" s="79">
        <v>1.0</v>
      </c>
      <c r="G518" s="79">
        <v>0.0</v>
      </c>
      <c r="H518" s="80">
        <v>900.0</v>
      </c>
    </row>
    <row r="519">
      <c r="B519" s="78" t="s">
        <v>92</v>
      </c>
      <c r="C519" s="79">
        <v>1.0</v>
      </c>
      <c r="D519" s="79">
        <v>1.0</v>
      </c>
      <c r="E519" s="79">
        <v>1.0</v>
      </c>
      <c r="F519" s="79">
        <v>2.0</v>
      </c>
      <c r="G519" s="79">
        <v>1.0</v>
      </c>
      <c r="H519" s="80">
        <v>21.0</v>
      </c>
    </row>
    <row r="520">
      <c r="B520" s="78" t="s">
        <v>92</v>
      </c>
      <c r="C520" s="79">
        <v>1.0</v>
      </c>
      <c r="D520" s="79">
        <v>1.0</v>
      </c>
      <c r="E520" s="79">
        <v>2.0</v>
      </c>
      <c r="F520" s="79">
        <v>3.0</v>
      </c>
      <c r="G520" s="79">
        <v>1.0</v>
      </c>
      <c r="H520" s="80">
        <v>125.0</v>
      </c>
    </row>
    <row r="521">
      <c r="B521" s="78" t="s">
        <v>92</v>
      </c>
      <c r="C521" s="79">
        <v>1.0</v>
      </c>
      <c r="D521" s="79">
        <v>0.0</v>
      </c>
      <c r="E521" s="79">
        <v>3.0</v>
      </c>
      <c r="F521" s="79">
        <v>1.0</v>
      </c>
      <c r="G521" s="79">
        <v>1.0</v>
      </c>
      <c r="H521" s="80">
        <v>900.0</v>
      </c>
    </row>
    <row r="522">
      <c r="B522" s="78" t="s">
        <v>92</v>
      </c>
      <c r="C522" s="79">
        <v>1.0</v>
      </c>
      <c r="D522" s="79">
        <v>1.0</v>
      </c>
      <c r="E522" s="79">
        <v>1.0</v>
      </c>
      <c r="F522" s="79">
        <v>1.0</v>
      </c>
      <c r="G522" s="79">
        <v>1.0</v>
      </c>
      <c r="H522" s="80">
        <v>45.0</v>
      </c>
    </row>
    <row r="523">
      <c r="B523" s="78" t="s">
        <v>92</v>
      </c>
      <c r="C523" s="79">
        <v>1.0</v>
      </c>
      <c r="D523" s="79">
        <v>1.0</v>
      </c>
      <c r="E523" s="79">
        <v>9.0</v>
      </c>
      <c r="F523" s="79">
        <v>3.0</v>
      </c>
      <c r="G523" s="79">
        <v>1.0</v>
      </c>
      <c r="H523" s="80">
        <v>131.0</v>
      </c>
    </row>
    <row r="524">
      <c r="B524" s="78" t="s">
        <v>92</v>
      </c>
      <c r="C524" s="79">
        <v>1.0</v>
      </c>
      <c r="D524" s="79">
        <v>0.0</v>
      </c>
      <c r="E524" s="79">
        <v>3.0</v>
      </c>
      <c r="F524" s="79">
        <v>5.0</v>
      </c>
      <c r="G524" s="79">
        <v>0.0</v>
      </c>
      <c r="H524" s="80">
        <v>85.0</v>
      </c>
    </row>
    <row r="525">
      <c r="B525" s="78" t="s">
        <v>93</v>
      </c>
      <c r="C525" s="79">
        <v>2.0</v>
      </c>
      <c r="D525" s="79">
        <v>1.0</v>
      </c>
      <c r="E525" s="79">
        <v>1.0</v>
      </c>
      <c r="F525" s="79">
        <v>2.0</v>
      </c>
      <c r="G525" s="79">
        <v>0.0</v>
      </c>
      <c r="H525" s="80">
        <v>900.0</v>
      </c>
    </row>
    <row r="526">
      <c r="B526" s="78" t="s">
        <v>93</v>
      </c>
      <c r="C526" s="79">
        <v>2.0</v>
      </c>
      <c r="D526" s="79">
        <v>1.0</v>
      </c>
      <c r="E526" s="79">
        <v>8.0</v>
      </c>
      <c r="F526" s="79">
        <v>4.0</v>
      </c>
      <c r="G526" s="79">
        <v>1.0</v>
      </c>
      <c r="H526" s="80">
        <v>147.0</v>
      </c>
    </row>
    <row r="527">
      <c r="B527" s="78" t="s">
        <v>93</v>
      </c>
      <c r="C527" s="79">
        <v>2.0</v>
      </c>
      <c r="D527" s="79">
        <v>1.0</v>
      </c>
      <c r="E527" s="79">
        <v>1.0</v>
      </c>
      <c r="F527" s="79">
        <v>2.0</v>
      </c>
      <c r="G527" s="79">
        <v>1.0</v>
      </c>
      <c r="H527" s="80">
        <v>259.0</v>
      </c>
    </row>
    <row r="528">
      <c r="B528" s="78" t="s">
        <v>93</v>
      </c>
      <c r="C528" s="79">
        <v>2.0</v>
      </c>
      <c r="D528" s="79">
        <v>1.0</v>
      </c>
      <c r="E528" s="79">
        <v>4.0</v>
      </c>
      <c r="F528" s="79">
        <v>5.0</v>
      </c>
      <c r="G528" s="79">
        <v>1.0</v>
      </c>
      <c r="H528" s="80">
        <v>58.0</v>
      </c>
    </row>
    <row r="529">
      <c r="B529" s="78" t="s">
        <v>93</v>
      </c>
      <c r="C529" s="79">
        <v>2.0</v>
      </c>
      <c r="D529" s="79">
        <v>1.0</v>
      </c>
      <c r="E529" s="79">
        <v>1.0</v>
      </c>
      <c r="F529" s="79">
        <v>3.0</v>
      </c>
      <c r="G529" s="79">
        <v>1.0</v>
      </c>
      <c r="H529" s="80">
        <v>27.0</v>
      </c>
    </row>
    <row r="530">
      <c r="B530" s="78" t="s">
        <v>93</v>
      </c>
      <c r="C530" s="79">
        <v>2.0</v>
      </c>
      <c r="D530" s="79">
        <v>1.0</v>
      </c>
      <c r="E530" s="79">
        <v>4.0</v>
      </c>
      <c r="F530" s="79">
        <v>4.0</v>
      </c>
      <c r="G530" s="79">
        <v>1.0</v>
      </c>
      <c r="H530" s="80">
        <v>42.0</v>
      </c>
    </row>
    <row r="531">
      <c r="B531" s="78" t="s">
        <v>93</v>
      </c>
      <c r="C531" s="79">
        <v>2.0</v>
      </c>
      <c r="D531" s="79">
        <v>1.0</v>
      </c>
      <c r="E531" s="79">
        <v>1.0</v>
      </c>
      <c r="F531" s="79">
        <v>5.0</v>
      </c>
      <c r="G531" s="79">
        <v>1.0</v>
      </c>
      <c r="H531" s="80">
        <v>91.0</v>
      </c>
    </row>
    <row r="532">
      <c r="B532" s="78" t="s">
        <v>93</v>
      </c>
      <c r="C532" s="79">
        <v>2.0</v>
      </c>
      <c r="D532" s="79">
        <v>1.0</v>
      </c>
      <c r="E532" s="79">
        <v>6.0</v>
      </c>
      <c r="F532" s="79">
        <v>5.0</v>
      </c>
      <c r="G532" s="79">
        <v>1.0</v>
      </c>
      <c r="H532" s="80">
        <v>16.0</v>
      </c>
    </row>
    <row r="533">
      <c r="B533" s="78" t="s">
        <v>93</v>
      </c>
      <c r="C533" s="79">
        <v>2.0</v>
      </c>
      <c r="D533" s="79">
        <v>1.0</v>
      </c>
      <c r="E533" s="79">
        <v>7.0</v>
      </c>
      <c r="F533" s="79">
        <v>1.0</v>
      </c>
      <c r="G533" s="79">
        <v>1.0</v>
      </c>
      <c r="H533" s="80">
        <v>17.0</v>
      </c>
    </row>
    <row r="534">
      <c r="B534" s="78" t="s">
        <v>93</v>
      </c>
      <c r="C534" s="79">
        <v>2.0</v>
      </c>
      <c r="D534" s="79">
        <v>1.0</v>
      </c>
      <c r="E534" s="79">
        <v>2.0</v>
      </c>
      <c r="F534" s="79">
        <v>1.0</v>
      </c>
      <c r="G534" s="79">
        <v>1.0</v>
      </c>
      <c r="H534" s="80">
        <v>243.0</v>
      </c>
    </row>
    <row r="535">
      <c r="B535" s="78" t="s">
        <v>93</v>
      </c>
      <c r="C535" s="79">
        <v>2.0</v>
      </c>
      <c r="D535" s="79">
        <v>1.0</v>
      </c>
      <c r="E535" s="79">
        <v>6.0</v>
      </c>
      <c r="F535" s="79">
        <v>1.0</v>
      </c>
      <c r="G535" s="79">
        <v>1.0</v>
      </c>
      <c r="H535" s="80">
        <v>143.0</v>
      </c>
    </row>
    <row r="536">
      <c r="B536" s="78" t="s">
        <v>93</v>
      </c>
      <c r="C536" s="79">
        <v>2.0</v>
      </c>
      <c r="D536" s="79">
        <v>1.0</v>
      </c>
      <c r="E536" s="79">
        <v>2.0</v>
      </c>
      <c r="F536" s="79">
        <v>2.0</v>
      </c>
      <c r="G536" s="79">
        <v>1.0</v>
      </c>
      <c r="H536" s="80">
        <v>295.0</v>
      </c>
    </row>
    <row r="537">
      <c r="B537" s="78" t="s">
        <v>93</v>
      </c>
      <c r="C537" s="79">
        <v>2.0</v>
      </c>
      <c r="D537" s="79">
        <v>0.0</v>
      </c>
      <c r="E537" s="79">
        <v>3.0</v>
      </c>
      <c r="F537" s="79">
        <v>2.0</v>
      </c>
      <c r="G537" s="79">
        <v>0.0</v>
      </c>
      <c r="H537" s="80">
        <v>199.0</v>
      </c>
    </row>
    <row r="538">
      <c r="B538" s="78" t="s">
        <v>93</v>
      </c>
      <c r="C538" s="79">
        <v>2.0</v>
      </c>
      <c r="D538" s="79">
        <v>1.0</v>
      </c>
      <c r="E538" s="79">
        <v>1.0</v>
      </c>
      <c r="F538" s="79">
        <v>1.0</v>
      </c>
      <c r="G538" s="79">
        <v>1.0</v>
      </c>
      <c r="H538" s="80">
        <v>356.0</v>
      </c>
    </row>
    <row r="539">
      <c r="B539" s="78" t="s">
        <v>93</v>
      </c>
      <c r="C539" s="79">
        <v>2.0</v>
      </c>
      <c r="D539" s="79">
        <v>1.0</v>
      </c>
      <c r="E539" s="79">
        <v>9.0</v>
      </c>
      <c r="F539" s="79">
        <v>3.0</v>
      </c>
      <c r="G539" s="79">
        <v>1.0</v>
      </c>
      <c r="H539" s="80">
        <v>429.0</v>
      </c>
    </row>
    <row r="540">
      <c r="B540" s="78" t="s">
        <v>93</v>
      </c>
      <c r="C540" s="79">
        <v>2.0</v>
      </c>
      <c r="D540" s="79">
        <v>0.0</v>
      </c>
      <c r="E540" s="79">
        <v>3.0</v>
      </c>
      <c r="F540" s="79">
        <v>2.0</v>
      </c>
      <c r="G540" s="79">
        <v>0.0</v>
      </c>
      <c r="H540" s="80">
        <v>233.0</v>
      </c>
    </row>
    <row r="541">
      <c r="B541" s="78" t="s">
        <v>93</v>
      </c>
      <c r="C541" s="79">
        <v>2.0</v>
      </c>
      <c r="D541" s="79">
        <v>1.0</v>
      </c>
      <c r="E541" s="79">
        <v>2.0</v>
      </c>
      <c r="F541" s="79">
        <v>1.0</v>
      </c>
      <c r="G541" s="79">
        <v>1.0</v>
      </c>
      <c r="H541" s="80">
        <v>235.0</v>
      </c>
    </row>
    <row r="542">
      <c r="B542" s="78" t="s">
        <v>93</v>
      </c>
      <c r="C542" s="79">
        <v>2.0</v>
      </c>
      <c r="D542" s="79">
        <v>0.0</v>
      </c>
      <c r="E542" s="79">
        <v>3.0</v>
      </c>
      <c r="F542" s="79">
        <v>4.0</v>
      </c>
      <c r="G542" s="79">
        <v>0.0</v>
      </c>
      <c r="H542" s="80">
        <v>95.0</v>
      </c>
    </row>
    <row r="543">
      <c r="B543" s="78" t="s">
        <v>93</v>
      </c>
      <c r="C543" s="79">
        <v>2.0</v>
      </c>
      <c r="D543" s="79">
        <v>1.0</v>
      </c>
      <c r="E543" s="79">
        <v>2.0</v>
      </c>
      <c r="F543" s="79">
        <v>4.0</v>
      </c>
      <c r="G543" s="79">
        <v>1.0</v>
      </c>
      <c r="H543" s="80">
        <v>5.0</v>
      </c>
    </row>
    <row r="544">
      <c r="B544" s="78" t="s">
        <v>93</v>
      </c>
      <c r="C544" s="79">
        <v>2.0</v>
      </c>
      <c r="D544" s="79">
        <v>1.0</v>
      </c>
      <c r="E544" s="79">
        <v>4.0</v>
      </c>
      <c r="F544" s="79">
        <v>2.0</v>
      </c>
      <c r="G544" s="79">
        <v>1.0</v>
      </c>
      <c r="H544" s="80">
        <v>30.0</v>
      </c>
    </row>
    <row r="545">
      <c r="B545" s="78" t="s">
        <v>93</v>
      </c>
      <c r="C545" s="79">
        <v>2.0</v>
      </c>
      <c r="D545" s="79">
        <v>1.0</v>
      </c>
      <c r="E545" s="79">
        <v>5.0</v>
      </c>
      <c r="F545" s="79">
        <v>2.0</v>
      </c>
      <c r="G545" s="79">
        <v>1.0</v>
      </c>
      <c r="H545" s="80">
        <v>257.0</v>
      </c>
    </row>
    <row r="546">
      <c r="B546" s="78" t="s">
        <v>93</v>
      </c>
      <c r="C546" s="79">
        <v>2.0</v>
      </c>
      <c r="D546" s="79">
        <v>1.0</v>
      </c>
      <c r="E546" s="79">
        <v>9.0</v>
      </c>
      <c r="F546" s="79">
        <v>1.0</v>
      </c>
      <c r="G546" s="79">
        <v>1.0</v>
      </c>
      <c r="H546" s="80">
        <v>408.0</v>
      </c>
    </row>
    <row r="547">
      <c r="B547" s="78" t="s">
        <v>93</v>
      </c>
      <c r="C547" s="79">
        <v>2.0</v>
      </c>
      <c r="D547" s="79">
        <v>0.0</v>
      </c>
      <c r="E547" s="79">
        <v>3.0</v>
      </c>
      <c r="F547" s="79">
        <v>3.0</v>
      </c>
      <c r="G547" s="79">
        <v>0.0</v>
      </c>
      <c r="H547" s="80">
        <v>76.0</v>
      </c>
    </row>
    <row r="548">
      <c r="B548" s="78" t="s">
        <v>93</v>
      </c>
      <c r="C548" s="79">
        <v>2.0</v>
      </c>
      <c r="D548" s="79">
        <v>1.0</v>
      </c>
      <c r="E548" s="79">
        <v>4.0</v>
      </c>
      <c r="F548" s="79">
        <v>5.0</v>
      </c>
      <c r="G548" s="79">
        <v>1.0</v>
      </c>
      <c r="H548" s="80">
        <v>87.0</v>
      </c>
    </row>
    <row r="549">
      <c r="B549" s="78" t="s">
        <v>93</v>
      </c>
      <c r="C549" s="79">
        <v>2.0</v>
      </c>
      <c r="D549" s="79">
        <v>1.0</v>
      </c>
      <c r="E549" s="79">
        <v>5.0</v>
      </c>
      <c r="F549" s="79">
        <v>5.0</v>
      </c>
      <c r="G549" s="79">
        <v>1.0</v>
      </c>
      <c r="H549" s="80">
        <v>73.0</v>
      </c>
    </row>
    <row r="550">
      <c r="B550" s="78" t="s">
        <v>93</v>
      </c>
      <c r="C550" s="79">
        <v>2.0</v>
      </c>
      <c r="D550" s="79">
        <v>1.0</v>
      </c>
      <c r="E550" s="79">
        <v>2.0</v>
      </c>
      <c r="F550" s="79">
        <v>2.0</v>
      </c>
      <c r="G550" s="79">
        <v>1.0</v>
      </c>
      <c r="H550" s="80">
        <v>402.0</v>
      </c>
    </row>
    <row r="551">
      <c r="B551" s="78" t="s">
        <v>93</v>
      </c>
      <c r="C551" s="79">
        <v>2.0</v>
      </c>
      <c r="D551" s="79">
        <v>1.0</v>
      </c>
      <c r="E551" s="79">
        <v>6.0</v>
      </c>
      <c r="F551" s="79">
        <v>3.0</v>
      </c>
      <c r="G551" s="79">
        <v>1.0</v>
      </c>
      <c r="H551" s="80">
        <v>36.0</v>
      </c>
    </row>
    <row r="552">
      <c r="B552" s="78" t="s">
        <v>93</v>
      </c>
      <c r="C552" s="79">
        <v>2.0</v>
      </c>
      <c r="D552" s="79">
        <v>1.0</v>
      </c>
      <c r="E552" s="79">
        <v>5.0</v>
      </c>
      <c r="F552" s="79">
        <v>5.0</v>
      </c>
      <c r="G552" s="79">
        <v>1.0</v>
      </c>
      <c r="H552" s="80">
        <v>340.0</v>
      </c>
    </row>
    <row r="553">
      <c r="B553" s="78" t="s">
        <v>93</v>
      </c>
      <c r="C553" s="79">
        <v>2.0</v>
      </c>
      <c r="D553" s="79">
        <v>1.0</v>
      </c>
      <c r="E553" s="79">
        <v>8.0</v>
      </c>
      <c r="F553" s="79">
        <v>1.0</v>
      </c>
      <c r="G553" s="79">
        <v>0.0</v>
      </c>
      <c r="H553" s="80">
        <v>900.0</v>
      </c>
    </row>
    <row r="554">
      <c r="B554" s="78" t="s">
        <v>93</v>
      </c>
      <c r="C554" s="79">
        <v>2.0</v>
      </c>
      <c r="D554" s="79">
        <v>1.0</v>
      </c>
      <c r="E554" s="79">
        <v>1.0</v>
      </c>
      <c r="F554" s="79">
        <v>4.0</v>
      </c>
      <c r="G554" s="79">
        <v>1.0</v>
      </c>
      <c r="H554" s="80">
        <v>747.0</v>
      </c>
    </row>
    <row r="555">
      <c r="B555" s="78" t="s">
        <v>93</v>
      </c>
      <c r="C555" s="79">
        <v>2.0</v>
      </c>
      <c r="D555" s="79">
        <v>0.0</v>
      </c>
      <c r="E555" s="79">
        <v>3.0</v>
      </c>
      <c r="F555" s="79">
        <v>3.0</v>
      </c>
      <c r="G555" s="79">
        <v>1.0</v>
      </c>
      <c r="H555" s="80">
        <v>900.0</v>
      </c>
    </row>
    <row r="556">
      <c r="B556" s="78" t="s">
        <v>93</v>
      </c>
      <c r="C556" s="79">
        <v>2.0</v>
      </c>
      <c r="D556" s="79">
        <v>1.0</v>
      </c>
      <c r="E556" s="79">
        <v>9.0</v>
      </c>
      <c r="F556" s="79">
        <v>3.0</v>
      </c>
      <c r="G556" s="79">
        <v>1.0</v>
      </c>
      <c r="H556" s="80">
        <v>47.0</v>
      </c>
    </row>
    <row r="557">
      <c r="B557" s="78" t="s">
        <v>93</v>
      </c>
      <c r="C557" s="79">
        <v>2.0</v>
      </c>
      <c r="D557" s="79">
        <v>1.0</v>
      </c>
      <c r="E557" s="79">
        <v>2.0</v>
      </c>
      <c r="F557" s="79">
        <v>2.0</v>
      </c>
      <c r="G557" s="79">
        <v>1.0</v>
      </c>
      <c r="H557" s="80">
        <v>128.0</v>
      </c>
    </row>
    <row r="558">
      <c r="B558" s="78" t="s">
        <v>93</v>
      </c>
      <c r="C558" s="79">
        <v>2.0</v>
      </c>
      <c r="D558" s="79">
        <v>1.0</v>
      </c>
      <c r="E558" s="79">
        <v>4.0</v>
      </c>
      <c r="F558" s="79">
        <v>1.0</v>
      </c>
      <c r="G558" s="79">
        <v>1.0</v>
      </c>
      <c r="H558" s="80">
        <v>31.0</v>
      </c>
    </row>
    <row r="559">
      <c r="B559" s="78" t="s">
        <v>93</v>
      </c>
      <c r="C559" s="79">
        <v>2.0</v>
      </c>
      <c r="D559" s="79">
        <v>1.0</v>
      </c>
      <c r="E559" s="79">
        <v>6.0</v>
      </c>
      <c r="F559" s="79">
        <v>3.0</v>
      </c>
      <c r="G559" s="79">
        <v>0.0</v>
      </c>
      <c r="H559" s="80">
        <v>900.0</v>
      </c>
    </row>
    <row r="560">
      <c r="B560" s="78" t="s">
        <v>93</v>
      </c>
      <c r="C560" s="79">
        <v>2.0</v>
      </c>
      <c r="D560" s="79">
        <v>1.0</v>
      </c>
      <c r="E560" s="79">
        <v>4.0</v>
      </c>
      <c r="F560" s="79">
        <v>2.0</v>
      </c>
      <c r="G560" s="79">
        <v>1.0</v>
      </c>
      <c r="H560" s="80">
        <v>350.0</v>
      </c>
    </row>
    <row r="561">
      <c r="B561" s="78" t="s">
        <v>93</v>
      </c>
      <c r="C561" s="79">
        <v>2.0</v>
      </c>
      <c r="D561" s="79">
        <v>1.0</v>
      </c>
      <c r="E561" s="79">
        <v>9.0</v>
      </c>
      <c r="F561" s="79">
        <v>2.0</v>
      </c>
      <c r="G561" s="79">
        <v>1.0</v>
      </c>
      <c r="H561" s="80">
        <v>89.0</v>
      </c>
    </row>
    <row r="562">
      <c r="B562" s="78" t="s">
        <v>93</v>
      </c>
      <c r="C562" s="79">
        <v>2.0</v>
      </c>
      <c r="D562" s="79">
        <v>1.0</v>
      </c>
      <c r="E562" s="79">
        <v>8.0</v>
      </c>
      <c r="F562" s="79">
        <v>4.0</v>
      </c>
      <c r="G562" s="79">
        <v>1.0</v>
      </c>
      <c r="H562" s="80">
        <v>63.0</v>
      </c>
    </row>
    <row r="563">
      <c r="B563" s="78" t="s">
        <v>93</v>
      </c>
      <c r="C563" s="79">
        <v>2.0</v>
      </c>
      <c r="D563" s="79">
        <v>1.0</v>
      </c>
      <c r="E563" s="79">
        <v>7.0</v>
      </c>
      <c r="F563" s="79">
        <v>4.0</v>
      </c>
      <c r="G563" s="79">
        <v>1.0</v>
      </c>
      <c r="H563" s="80">
        <v>242.0</v>
      </c>
    </row>
    <row r="564">
      <c r="B564" s="78" t="s">
        <v>93</v>
      </c>
      <c r="C564" s="79">
        <v>2.0</v>
      </c>
      <c r="D564" s="79">
        <v>1.0</v>
      </c>
      <c r="E564" s="79">
        <v>6.0</v>
      </c>
      <c r="F564" s="79">
        <v>1.0</v>
      </c>
      <c r="G564" s="79">
        <v>1.0</v>
      </c>
      <c r="H564" s="80">
        <v>259.0</v>
      </c>
    </row>
    <row r="565">
      <c r="B565" s="78" t="s">
        <v>93</v>
      </c>
      <c r="C565" s="79">
        <v>2.0</v>
      </c>
      <c r="D565" s="79">
        <v>1.0</v>
      </c>
      <c r="E565" s="79">
        <v>9.0</v>
      </c>
      <c r="F565" s="79">
        <v>5.0</v>
      </c>
      <c r="G565" s="79">
        <v>1.0</v>
      </c>
      <c r="H565" s="80">
        <v>162.0</v>
      </c>
    </row>
    <row r="566">
      <c r="B566" s="78" t="s">
        <v>93</v>
      </c>
      <c r="C566" s="79">
        <v>2.0</v>
      </c>
      <c r="D566" s="79">
        <v>1.0</v>
      </c>
      <c r="E566" s="79">
        <v>6.0</v>
      </c>
      <c r="F566" s="79">
        <v>3.0</v>
      </c>
      <c r="G566" s="79">
        <v>1.0</v>
      </c>
      <c r="H566" s="80">
        <v>228.0</v>
      </c>
    </row>
    <row r="567">
      <c r="B567" s="78" t="s">
        <v>93</v>
      </c>
      <c r="C567" s="79">
        <v>2.0</v>
      </c>
      <c r="D567" s="79">
        <v>0.0</v>
      </c>
      <c r="E567" s="79">
        <v>3.0</v>
      </c>
      <c r="F567" s="79">
        <v>1.0</v>
      </c>
      <c r="G567" s="79">
        <v>0.0</v>
      </c>
      <c r="H567" s="80">
        <v>226.0</v>
      </c>
    </row>
    <row r="568">
      <c r="B568" s="78" t="s">
        <v>93</v>
      </c>
      <c r="C568" s="79">
        <v>2.0</v>
      </c>
      <c r="D568" s="79">
        <v>1.0</v>
      </c>
      <c r="E568" s="79">
        <v>2.0</v>
      </c>
      <c r="F568" s="79">
        <v>4.0</v>
      </c>
      <c r="G568" s="79">
        <v>1.0</v>
      </c>
      <c r="H568" s="80">
        <v>210.0</v>
      </c>
    </row>
    <row r="569">
      <c r="B569" s="78" t="s">
        <v>93</v>
      </c>
      <c r="C569" s="79">
        <v>2.0</v>
      </c>
      <c r="D569" s="79">
        <v>1.0</v>
      </c>
      <c r="E569" s="79">
        <v>4.0</v>
      </c>
      <c r="F569" s="79">
        <v>4.0</v>
      </c>
      <c r="G569" s="79">
        <v>1.0</v>
      </c>
      <c r="H569" s="80">
        <v>72.0</v>
      </c>
    </row>
    <row r="570">
      <c r="B570" s="78" t="s">
        <v>93</v>
      </c>
      <c r="C570" s="79">
        <v>2.0</v>
      </c>
      <c r="D570" s="79">
        <v>1.0</v>
      </c>
      <c r="E570" s="79">
        <v>5.0</v>
      </c>
      <c r="F570" s="79">
        <v>2.0</v>
      </c>
      <c r="G570" s="79">
        <v>1.0</v>
      </c>
      <c r="H570" s="80">
        <v>213.0</v>
      </c>
    </row>
    <row r="571">
      <c r="B571" s="78" t="s">
        <v>93</v>
      </c>
      <c r="C571" s="79">
        <v>2.0</v>
      </c>
      <c r="D571" s="79">
        <v>1.0</v>
      </c>
      <c r="E571" s="79">
        <v>2.0</v>
      </c>
      <c r="F571" s="79">
        <v>1.0</v>
      </c>
      <c r="G571" s="79">
        <v>1.0</v>
      </c>
      <c r="H571" s="80">
        <v>153.0</v>
      </c>
    </row>
    <row r="572">
      <c r="B572" s="78" t="s">
        <v>93</v>
      </c>
      <c r="C572" s="79">
        <v>2.0</v>
      </c>
      <c r="D572" s="79">
        <v>1.0</v>
      </c>
      <c r="E572" s="79">
        <v>5.0</v>
      </c>
      <c r="F572" s="79">
        <v>5.0</v>
      </c>
      <c r="G572" s="79">
        <v>1.0</v>
      </c>
      <c r="H572" s="80">
        <v>181.0</v>
      </c>
    </row>
    <row r="573">
      <c r="B573" s="78" t="s">
        <v>93</v>
      </c>
      <c r="C573" s="79">
        <v>2.0</v>
      </c>
      <c r="D573" s="79">
        <v>1.0</v>
      </c>
      <c r="E573" s="79">
        <v>7.0</v>
      </c>
      <c r="F573" s="79">
        <v>4.0</v>
      </c>
      <c r="G573" s="79">
        <v>1.0</v>
      </c>
      <c r="H573" s="80">
        <v>127.0</v>
      </c>
    </row>
    <row r="574">
      <c r="B574" s="78" t="s">
        <v>93</v>
      </c>
      <c r="C574" s="79">
        <v>2.0</v>
      </c>
      <c r="D574" s="79">
        <v>1.0</v>
      </c>
      <c r="E574" s="79">
        <v>1.0</v>
      </c>
      <c r="F574" s="79">
        <v>4.0</v>
      </c>
      <c r="G574" s="79">
        <v>1.0</v>
      </c>
      <c r="H574" s="80">
        <v>133.0</v>
      </c>
    </row>
    <row r="575">
      <c r="B575" s="78" t="s">
        <v>93</v>
      </c>
      <c r="C575" s="79">
        <v>2.0</v>
      </c>
      <c r="D575" s="79">
        <v>1.0</v>
      </c>
      <c r="E575" s="79">
        <v>7.0</v>
      </c>
      <c r="F575" s="79">
        <v>4.0</v>
      </c>
      <c r="G575" s="79">
        <v>1.0</v>
      </c>
      <c r="H575" s="80">
        <v>103.0</v>
      </c>
    </row>
    <row r="576">
      <c r="B576" s="78" t="s">
        <v>93</v>
      </c>
      <c r="C576" s="79">
        <v>2.0</v>
      </c>
      <c r="D576" s="79">
        <v>1.0</v>
      </c>
      <c r="E576" s="79">
        <v>6.0</v>
      </c>
      <c r="F576" s="79">
        <v>3.0</v>
      </c>
      <c r="G576" s="79">
        <v>1.0</v>
      </c>
      <c r="H576" s="80">
        <v>34.0</v>
      </c>
    </row>
    <row r="577">
      <c r="B577" s="78" t="s">
        <v>93</v>
      </c>
      <c r="C577" s="79">
        <v>2.0</v>
      </c>
      <c r="D577" s="79">
        <v>1.0</v>
      </c>
      <c r="E577" s="79">
        <v>5.0</v>
      </c>
      <c r="F577" s="79">
        <v>4.0</v>
      </c>
      <c r="G577" s="79">
        <v>0.0</v>
      </c>
      <c r="H577" s="80">
        <v>900.0</v>
      </c>
    </row>
    <row r="578">
      <c r="B578" s="78" t="s">
        <v>93</v>
      </c>
      <c r="C578" s="79">
        <v>2.0</v>
      </c>
      <c r="D578" s="79">
        <v>1.0</v>
      </c>
      <c r="E578" s="79">
        <v>6.0</v>
      </c>
      <c r="F578" s="79">
        <v>1.0</v>
      </c>
      <c r="G578" s="79">
        <v>1.0</v>
      </c>
      <c r="H578" s="80">
        <v>660.0</v>
      </c>
    </row>
    <row r="579">
      <c r="B579" s="78" t="s">
        <v>93</v>
      </c>
      <c r="C579" s="79">
        <v>2.0</v>
      </c>
      <c r="D579" s="79">
        <v>1.0</v>
      </c>
      <c r="E579" s="79">
        <v>2.0</v>
      </c>
      <c r="F579" s="79">
        <v>2.0</v>
      </c>
      <c r="G579" s="79">
        <v>1.0</v>
      </c>
      <c r="H579" s="80">
        <v>184.0</v>
      </c>
    </row>
    <row r="580">
      <c r="B580" s="78" t="s">
        <v>93</v>
      </c>
      <c r="C580" s="79">
        <v>2.0</v>
      </c>
      <c r="D580" s="79">
        <v>1.0</v>
      </c>
      <c r="E580" s="79">
        <v>7.0</v>
      </c>
      <c r="F580" s="79">
        <v>3.0</v>
      </c>
      <c r="G580" s="79">
        <v>1.0</v>
      </c>
      <c r="H580" s="80">
        <v>69.0</v>
      </c>
    </row>
    <row r="581">
      <c r="B581" s="78" t="s">
        <v>93</v>
      </c>
      <c r="C581" s="79">
        <v>2.0</v>
      </c>
      <c r="D581" s="79">
        <v>1.0</v>
      </c>
      <c r="E581" s="79">
        <v>9.0</v>
      </c>
      <c r="F581" s="79">
        <v>2.0</v>
      </c>
      <c r="G581" s="79">
        <v>1.0</v>
      </c>
      <c r="H581" s="80">
        <v>52.0</v>
      </c>
    </row>
    <row r="582">
      <c r="B582" s="78" t="s">
        <v>93</v>
      </c>
      <c r="C582" s="79">
        <v>2.0</v>
      </c>
      <c r="D582" s="79">
        <v>1.0</v>
      </c>
      <c r="E582" s="79">
        <v>7.0</v>
      </c>
      <c r="F582" s="79">
        <v>5.0</v>
      </c>
      <c r="G582" s="79">
        <v>1.0</v>
      </c>
      <c r="H582" s="80">
        <v>111.0</v>
      </c>
    </row>
    <row r="583">
      <c r="B583" s="78" t="s">
        <v>93</v>
      </c>
      <c r="C583" s="79">
        <v>2.0</v>
      </c>
      <c r="D583" s="79">
        <v>1.0</v>
      </c>
      <c r="E583" s="79">
        <v>4.0</v>
      </c>
      <c r="F583" s="79">
        <v>5.0</v>
      </c>
      <c r="G583" s="79">
        <v>1.0</v>
      </c>
      <c r="H583" s="80">
        <v>170.0</v>
      </c>
    </row>
    <row r="584">
      <c r="B584" s="78" t="s">
        <v>93</v>
      </c>
      <c r="C584" s="79">
        <v>2.0</v>
      </c>
      <c r="D584" s="79">
        <v>1.0</v>
      </c>
      <c r="E584" s="79">
        <v>8.0</v>
      </c>
      <c r="F584" s="79">
        <v>5.0</v>
      </c>
      <c r="G584" s="79">
        <v>1.0</v>
      </c>
      <c r="H584" s="80">
        <v>140.0</v>
      </c>
    </row>
    <row r="585">
      <c r="B585" s="78" t="s">
        <v>93</v>
      </c>
      <c r="C585" s="79">
        <v>2.0</v>
      </c>
      <c r="D585" s="79">
        <v>1.0</v>
      </c>
      <c r="E585" s="79">
        <v>1.0</v>
      </c>
      <c r="F585" s="79">
        <v>2.0</v>
      </c>
      <c r="G585" s="79">
        <v>1.0</v>
      </c>
      <c r="H585" s="80">
        <v>80.0</v>
      </c>
    </row>
    <row r="586">
      <c r="B586" s="78" t="s">
        <v>93</v>
      </c>
      <c r="C586" s="79">
        <v>2.0</v>
      </c>
      <c r="D586" s="79">
        <v>1.0</v>
      </c>
      <c r="E586" s="79">
        <v>4.0</v>
      </c>
      <c r="F586" s="79">
        <v>4.0</v>
      </c>
      <c r="G586" s="79">
        <v>1.0</v>
      </c>
      <c r="H586" s="80">
        <v>64.0</v>
      </c>
    </row>
    <row r="587">
      <c r="B587" s="78" t="s">
        <v>93</v>
      </c>
      <c r="C587" s="79">
        <v>2.0</v>
      </c>
      <c r="D587" s="79">
        <v>1.0</v>
      </c>
      <c r="E587" s="79">
        <v>9.0</v>
      </c>
      <c r="F587" s="79">
        <v>2.0</v>
      </c>
      <c r="G587" s="79">
        <v>1.0</v>
      </c>
      <c r="H587" s="80">
        <v>174.0</v>
      </c>
    </row>
    <row r="588">
      <c r="B588" s="78" t="s">
        <v>93</v>
      </c>
      <c r="C588" s="79">
        <v>2.0</v>
      </c>
      <c r="D588" s="79">
        <v>1.0</v>
      </c>
      <c r="E588" s="79">
        <v>1.0</v>
      </c>
      <c r="F588" s="79">
        <v>4.0</v>
      </c>
      <c r="G588" s="79">
        <v>1.0</v>
      </c>
      <c r="H588" s="80">
        <v>106.0</v>
      </c>
    </row>
    <row r="589">
      <c r="B589" s="78" t="s">
        <v>93</v>
      </c>
      <c r="C589" s="79">
        <v>2.0</v>
      </c>
      <c r="D589" s="79">
        <v>1.0</v>
      </c>
      <c r="E589" s="79">
        <v>9.0</v>
      </c>
      <c r="F589" s="79">
        <v>3.0</v>
      </c>
      <c r="G589" s="79">
        <v>0.0</v>
      </c>
      <c r="H589" s="80">
        <v>900.0</v>
      </c>
    </row>
    <row r="590">
      <c r="B590" s="78" t="s">
        <v>93</v>
      </c>
      <c r="C590" s="79">
        <v>2.0</v>
      </c>
      <c r="D590" s="79">
        <v>1.0</v>
      </c>
      <c r="E590" s="79">
        <v>7.0</v>
      </c>
      <c r="F590" s="79">
        <v>3.0</v>
      </c>
      <c r="G590" s="79">
        <v>0.0</v>
      </c>
      <c r="H590" s="80">
        <v>900.0</v>
      </c>
    </row>
    <row r="591">
      <c r="B591" s="78" t="s">
        <v>93</v>
      </c>
      <c r="C591" s="79">
        <v>2.0</v>
      </c>
      <c r="D591" s="79">
        <v>1.0</v>
      </c>
      <c r="E591" s="79">
        <v>5.0</v>
      </c>
      <c r="F591" s="79">
        <v>4.0</v>
      </c>
      <c r="G591" s="79">
        <v>1.0</v>
      </c>
      <c r="H591" s="80">
        <v>76.0</v>
      </c>
    </row>
    <row r="592">
      <c r="B592" s="78" t="s">
        <v>93</v>
      </c>
      <c r="C592" s="79">
        <v>2.0</v>
      </c>
      <c r="D592" s="79">
        <v>1.0</v>
      </c>
      <c r="E592" s="79">
        <v>9.0</v>
      </c>
      <c r="F592" s="79">
        <v>2.0</v>
      </c>
      <c r="G592" s="79">
        <v>0.0</v>
      </c>
      <c r="H592" s="80">
        <v>900.0</v>
      </c>
    </row>
    <row r="593">
      <c r="B593" s="78" t="s">
        <v>93</v>
      </c>
      <c r="C593" s="79">
        <v>2.0</v>
      </c>
      <c r="D593" s="79">
        <v>1.0</v>
      </c>
      <c r="E593" s="79">
        <v>6.0</v>
      </c>
      <c r="F593" s="79">
        <v>2.0</v>
      </c>
      <c r="G593" s="79">
        <v>1.0</v>
      </c>
      <c r="H593" s="80">
        <v>231.0</v>
      </c>
    </row>
    <row r="594">
      <c r="B594" s="78" t="s">
        <v>93</v>
      </c>
      <c r="C594" s="79">
        <v>2.0</v>
      </c>
      <c r="D594" s="79">
        <v>1.0</v>
      </c>
      <c r="E594" s="79">
        <v>2.0</v>
      </c>
      <c r="F594" s="79">
        <v>4.0</v>
      </c>
      <c r="G594" s="79">
        <v>1.0</v>
      </c>
      <c r="H594" s="80">
        <v>236.0</v>
      </c>
    </row>
    <row r="595">
      <c r="B595" s="78" t="s">
        <v>93</v>
      </c>
      <c r="C595" s="79">
        <v>2.0</v>
      </c>
      <c r="D595" s="79">
        <v>1.0</v>
      </c>
      <c r="E595" s="79">
        <v>1.0</v>
      </c>
      <c r="F595" s="79">
        <v>4.0</v>
      </c>
      <c r="G595" s="79">
        <v>1.0</v>
      </c>
      <c r="H595" s="80">
        <v>175.0</v>
      </c>
    </row>
    <row r="596">
      <c r="B596" s="78" t="s">
        <v>93</v>
      </c>
      <c r="C596" s="79">
        <v>2.0</v>
      </c>
      <c r="D596" s="79">
        <v>1.0</v>
      </c>
      <c r="E596" s="79">
        <v>6.0</v>
      </c>
      <c r="F596" s="79">
        <v>4.0</v>
      </c>
      <c r="G596" s="79">
        <v>1.0</v>
      </c>
      <c r="H596" s="80">
        <v>202.0</v>
      </c>
    </row>
    <row r="597">
      <c r="B597" s="78" t="s">
        <v>93</v>
      </c>
      <c r="C597" s="79">
        <v>2.0</v>
      </c>
      <c r="D597" s="79">
        <v>1.0</v>
      </c>
      <c r="E597" s="79">
        <v>2.0</v>
      </c>
      <c r="F597" s="79">
        <v>3.0</v>
      </c>
      <c r="G597" s="79">
        <v>1.0</v>
      </c>
      <c r="H597" s="80">
        <v>125.0</v>
      </c>
    </row>
    <row r="598">
      <c r="B598" s="78" t="s">
        <v>93</v>
      </c>
      <c r="C598" s="79">
        <v>2.0</v>
      </c>
      <c r="D598" s="79">
        <v>1.0</v>
      </c>
      <c r="E598" s="79">
        <v>4.0</v>
      </c>
      <c r="F598" s="79">
        <v>2.0</v>
      </c>
      <c r="G598" s="79">
        <v>1.0</v>
      </c>
      <c r="H598" s="80">
        <v>89.0</v>
      </c>
    </row>
    <row r="599">
      <c r="B599" s="78" t="s">
        <v>93</v>
      </c>
      <c r="C599" s="79">
        <v>2.0</v>
      </c>
      <c r="D599" s="79">
        <v>1.0</v>
      </c>
      <c r="E599" s="79">
        <v>6.0</v>
      </c>
      <c r="F599" s="79">
        <v>2.0</v>
      </c>
      <c r="G599" s="79">
        <v>1.0</v>
      </c>
      <c r="H599" s="80">
        <v>238.0</v>
      </c>
    </row>
    <row r="600">
      <c r="B600" s="78" t="s">
        <v>93</v>
      </c>
      <c r="C600" s="79">
        <v>2.0</v>
      </c>
      <c r="D600" s="79">
        <v>0.0</v>
      </c>
      <c r="E600" s="79">
        <v>3.0</v>
      </c>
      <c r="F600" s="79">
        <v>5.0</v>
      </c>
      <c r="G600" s="79">
        <v>0.0</v>
      </c>
      <c r="H600" s="80">
        <v>93.0</v>
      </c>
    </row>
    <row r="601">
      <c r="B601" s="78" t="s">
        <v>93</v>
      </c>
      <c r="C601" s="79">
        <v>2.0</v>
      </c>
      <c r="D601" s="79">
        <v>1.0</v>
      </c>
      <c r="E601" s="79">
        <v>7.0</v>
      </c>
      <c r="F601" s="79">
        <v>1.0</v>
      </c>
      <c r="G601" s="79">
        <v>1.0</v>
      </c>
      <c r="H601" s="80">
        <v>434.0</v>
      </c>
    </row>
    <row r="602">
      <c r="B602" s="78" t="s">
        <v>93</v>
      </c>
      <c r="C602" s="79">
        <v>2.0</v>
      </c>
      <c r="D602" s="79">
        <v>1.0</v>
      </c>
      <c r="E602" s="79">
        <v>9.0</v>
      </c>
      <c r="F602" s="79">
        <v>4.0</v>
      </c>
      <c r="G602" s="79">
        <v>1.0</v>
      </c>
      <c r="H602" s="80">
        <v>6.0</v>
      </c>
    </row>
    <row r="603">
      <c r="B603" s="78" t="s">
        <v>93</v>
      </c>
      <c r="C603" s="79">
        <v>2.0</v>
      </c>
      <c r="D603" s="79">
        <v>1.0</v>
      </c>
      <c r="E603" s="79">
        <v>7.0</v>
      </c>
      <c r="F603" s="79">
        <v>1.0</v>
      </c>
      <c r="G603" s="79">
        <v>1.0</v>
      </c>
      <c r="H603" s="80">
        <v>819.0</v>
      </c>
    </row>
    <row r="604">
      <c r="B604" s="78" t="s">
        <v>93</v>
      </c>
      <c r="C604" s="79">
        <v>2.0</v>
      </c>
      <c r="D604" s="79">
        <v>0.0</v>
      </c>
      <c r="E604" s="79">
        <v>3.0</v>
      </c>
      <c r="F604" s="79">
        <v>5.0</v>
      </c>
      <c r="G604" s="79">
        <v>1.0</v>
      </c>
      <c r="H604" s="80">
        <v>900.0</v>
      </c>
    </row>
    <row r="605">
      <c r="B605" s="78" t="s">
        <v>93</v>
      </c>
      <c r="C605" s="79">
        <v>2.0</v>
      </c>
      <c r="D605" s="79">
        <v>1.0</v>
      </c>
      <c r="E605" s="79">
        <v>6.0</v>
      </c>
      <c r="F605" s="79">
        <v>1.0</v>
      </c>
      <c r="G605" s="79">
        <v>1.0</v>
      </c>
      <c r="H605" s="80">
        <v>159.0</v>
      </c>
    </row>
    <row r="606">
      <c r="B606" s="78" t="s">
        <v>93</v>
      </c>
      <c r="C606" s="79">
        <v>2.0</v>
      </c>
      <c r="D606" s="79">
        <v>1.0</v>
      </c>
      <c r="E606" s="79">
        <v>7.0</v>
      </c>
      <c r="F606" s="79">
        <v>2.0</v>
      </c>
      <c r="G606" s="79">
        <v>1.0</v>
      </c>
      <c r="H606" s="80">
        <v>230.0</v>
      </c>
    </row>
    <row r="607">
      <c r="B607" s="78" t="s">
        <v>93</v>
      </c>
      <c r="C607" s="79">
        <v>2.0</v>
      </c>
      <c r="D607" s="79">
        <v>1.0</v>
      </c>
      <c r="E607" s="79">
        <v>5.0</v>
      </c>
      <c r="F607" s="79">
        <v>4.0</v>
      </c>
      <c r="G607" s="79">
        <v>1.0</v>
      </c>
      <c r="H607" s="80">
        <v>50.0</v>
      </c>
    </row>
    <row r="608">
      <c r="B608" s="78" t="s">
        <v>93</v>
      </c>
      <c r="C608" s="79">
        <v>2.0</v>
      </c>
      <c r="D608" s="79">
        <v>1.0</v>
      </c>
      <c r="E608" s="79">
        <v>8.0</v>
      </c>
      <c r="F608" s="79">
        <v>4.0</v>
      </c>
      <c r="G608" s="79">
        <v>1.0</v>
      </c>
      <c r="H608" s="80">
        <v>25.0</v>
      </c>
    </row>
    <row r="609">
      <c r="B609" s="78" t="s">
        <v>93</v>
      </c>
      <c r="C609" s="79">
        <v>2.0</v>
      </c>
      <c r="D609" s="79">
        <v>1.0</v>
      </c>
      <c r="E609" s="79">
        <v>9.0</v>
      </c>
      <c r="F609" s="79">
        <v>5.0</v>
      </c>
      <c r="G609" s="79">
        <v>1.0</v>
      </c>
      <c r="H609" s="80">
        <v>203.0</v>
      </c>
    </row>
    <row r="610">
      <c r="B610" s="78" t="s">
        <v>93</v>
      </c>
      <c r="C610" s="79">
        <v>2.0</v>
      </c>
      <c r="D610" s="79">
        <v>1.0</v>
      </c>
      <c r="E610" s="79">
        <v>8.0</v>
      </c>
      <c r="F610" s="79">
        <v>2.0</v>
      </c>
      <c r="G610" s="79">
        <v>1.0</v>
      </c>
      <c r="H610" s="80">
        <v>11.0</v>
      </c>
    </row>
    <row r="611">
      <c r="B611" s="78" t="s">
        <v>93</v>
      </c>
      <c r="C611" s="79">
        <v>2.0</v>
      </c>
      <c r="D611" s="79">
        <v>1.0</v>
      </c>
      <c r="E611" s="79">
        <v>6.0</v>
      </c>
      <c r="F611" s="79">
        <v>1.0</v>
      </c>
      <c r="G611" s="79">
        <v>1.0</v>
      </c>
      <c r="H611" s="80">
        <v>259.0</v>
      </c>
    </row>
    <row r="612">
      <c r="B612" s="78" t="s">
        <v>93</v>
      </c>
      <c r="C612" s="79">
        <v>2.0</v>
      </c>
      <c r="D612" s="79">
        <v>1.0</v>
      </c>
      <c r="E612" s="79">
        <v>1.0</v>
      </c>
      <c r="F612" s="79">
        <v>2.0</v>
      </c>
      <c r="G612" s="79">
        <v>1.0</v>
      </c>
      <c r="H612" s="80">
        <v>259.0</v>
      </c>
    </row>
    <row r="613">
      <c r="B613" s="78" t="s">
        <v>93</v>
      </c>
      <c r="C613" s="79">
        <v>2.0</v>
      </c>
      <c r="D613" s="79">
        <v>1.0</v>
      </c>
      <c r="E613" s="79">
        <v>7.0</v>
      </c>
      <c r="F613" s="79">
        <v>1.0</v>
      </c>
      <c r="G613" s="79">
        <v>1.0</v>
      </c>
      <c r="H613" s="80">
        <v>72.0</v>
      </c>
    </row>
    <row r="614">
      <c r="B614" s="78" t="s">
        <v>93</v>
      </c>
      <c r="C614" s="79">
        <v>2.0</v>
      </c>
      <c r="D614" s="79">
        <v>0.0</v>
      </c>
      <c r="E614" s="79">
        <v>3.0</v>
      </c>
      <c r="F614" s="79">
        <v>4.0</v>
      </c>
      <c r="G614" s="79">
        <v>0.0</v>
      </c>
      <c r="H614" s="80">
        <v>3.0</v>
      </c>
    </row>
    <row r="615">
      <c r="B615" s="78" t="s">
        <v>93</v>
      </c>
      <c r="C615" s="79">
        <v>2.0</v>
      </c>
      <c r="D615" s="79">
        <v>1.0</v>
      </c>
      <c r="E615" s="79">
        <v>7.0</v>
      </c>
      <c r="F615" s="79">
        <v>2.0</v>
      </c>
      <c r="G615" s="79">
        <v>1.0</v>
      </c>
      <c r="H615" s="80">
        <v>26.0</v>
      </c>
    </row>
    <row r="616">
      <c r="B616" s="78" t="s">
        <v>93</v>
      </c>
      <c r="C616" s="79">
        <v>2.0</v>
      </c>
      <c r="D616" s="79">
        <v>1.0</v>
      </c>
      <c r="E616" s="79">
        <v>1.0</v>
      </c>
      <c r="F616" s="79">
        <v>5.0</v>
      </c>
      <c r="G616" s="79">
        <v>1.0</v>
      </c>
      <c r="H616" s="80">
        <v>83.0</v>
      </c>
    </row>
    <row r="617">
      <c r="B617" s="78" t="s">
        <v>93</v>
      </c>
      <c r="C617" s="79">
        <v>2.0</v>
      </c>
      <c r="D617" s="79">
        <v>0.0</v>
      </c>
      <c r="E617" s="79">
        <v>3.0</v>
      </c>
      <c r="F617" s="79">
        <v>5.0</v>
      </c>
      <c r="G617" s="79">
        <v>0.0</v>
      </c>
      <c r="H617" s="80">
        <v>64.0</v>
      </c>
    </row>
    <row r="618">
      <c r="B618" s="78" t="s">
        <v>93</v>
      </c>
      <c r="C618" s="79">
        <v>2.0</v>
      </c>
      <c r="D618" s="79">
        <v>1.0</v>
      </c>
      <c r="E618" s="79">
        <v>5.0</v>
      </c>
      <c r="F618" s="79">
        <v>5.0</v>
      </c>
      <c r="G618" s="79">
        <v>1.0</v>
      </c>
      <c r="H618" s="80">
        <v>80.0</v>
      </c>
    </row>
    <row r="619">
      <c r="B619" s="78" t="s">
        <v>93</v>
      </c>
      <c r="C619" s="79">
        <v>2.0</v>
      </c>
      <c r="D619" s="79">
        <v>1.0</v>
      </c>
      <c r="E619" s="79">
        <v>8.0</v>
      </c>
      <c r="F619" s="79">
        <v>1.0</v>
      </c>
      <c r="G619" s="79">
        <v>1.0</v>
      </c>
      <c r="H619" s="80">
        <v>81.0</v>
      </c>
    </row>
    <row r="620">
      <c r="B620" s="78" t="s">
        <v>93</v>
      </c>
      <c r="C620" s="79">
        <v>2.0</v>
      </c>
      <c r="D620" s="79">
        <v>1.0</v>
      </c>
      <c r="E620" s="79">
        <v>2.0</v>
      </c>
      <c r="F620" s="79">
        <v>5.0</v>
      </c>
      <c r="G620" s="79">
        <v>1.0</v>
      </c>
      <c r="H620" s="80">
        <v>84.0</v>
      </c>
    </row>
    <row r="621">
      <c r="B621" s="78" t="s">
        <v>93</v>
      </c>
      <c r="C621" s="79">
        <v>2.0</v>
      </c>
      <c r="D621" s="79">
        <v>1.0</v>
      </c>
      <c r="E621" s="79">
        <v>4.0</v>
      </c>
      <c r="F621" s="79">
        <v>2.0</v>
      </c>
      <c r="G621" s="79">
        <v>1.0</v>
      </c>
      <c r="H621" s="80">
        <v>68.0</v>
      </c>
    </row>
    <row r="622">
      <c r="B622" s="78" t="s">
        <v>93</v>
      </c>
      <c r="C622" s="79">
        <v>2.0</v>
      </c>
      <c r="D622" s="79">
        <v>1.0</v>
      </c>
      <c r="E622" s="79">
        <v>5.0</v>
      </c>
      <c r="F622" s="79">
        <v>1.0</v>
      </c>
      <c r="G622" s="79">
        <v>1.0</v>
      </c>
      <c r="H622" s="80">
        <v>29.0</v>
      </c>
    </row>
    <row r="623">
      <c r="B623" s="78" t="s">
        <v>93</v>
      </c>
      <c r="C623" s="79">
        <v>2.0</v>
      </c>
      <c r="D623" s="79">
        <v>0.0</v>
      </c>
      <c r="E623" s="79">
        <v>3.0</v>
      </c>
      <c r="F623" s="79">
        <v>4.0</v>
      </c>
      <c r="G623" s="79">
        <v>0.0</v>
      </c>
      <c r="H623" s="80">
        <v>92.0</v>
      </c>
    </row>
    <row r="624">
      <c r="B624" s="78" t="s">
        <v>93</v>
      </c>
      <c r="C624" s="79">
        <v>2.0</v>
      </c>
      <c r="D624" s="79">
        <v>1.0</v>
      </c>
      <c r="E624" s="79">
        <v>2.0</v>
      </c>
      <c r="F624" s="79">
        <v>1.0</v>
      </c>
      <c r="G624" s="79">
        <v>1.0</v>
      </c>
      <c r="H624" s="80">
        <v>164.0</v>
      </c>
    </row>
    <row r="625">
      <c r="B625" s="78" t="s">
        <v>93</v>
      </c>
      <c r="C625" s="79">
        <v>2.0</v>
      </c>
      <c r="D625" s="79">
        <v>1.0</v>
      </c>
      <c r="E625" s="79">
        <v>4.0</v>
      </c>
      <c r="F625" s="79">
        <v>2.0</v>
      </c>
      <c r="G625" s="79">
        <v>1.0</v>
      </c>
      <c r="H625" s="80">
        <v>233.0</v>
      </c>
    </row>
    <row r="626">
      <c r="B626" s="78" t="s">
        <v>93</v>
      </c>
      <c r="C626" s="79">
        <v>2.0</v>
      </c>
      <c r="D626" s="79">
        <v>1.0</v>
      </c>
      <c r="E626" s="79">
        <v>5.0</v>
      </c>
      <c r="F626" s="79">
        <v>1.0</v>
      </c>
      <c r="G626" s="79">
        <v>1.0</v>
      </c>
      <c r="H626" s="80">
        <v>65.0</v>
      </c>
    </row>
    <row r="627">
      <c r="B627" s="78" t="s">
        <v>93</v>
      </c>
      <c r="C627" s="79">
        <v>2.0</v>
      </c>
      <c r="D627" s="79">
        <v>1.0</v>
      </c>
      <c r="E627" s="79">
        <v>9.0</v>
      </c>
      <c r="F627" s="79">
        <v>4.0</v>
      </c>
      <c r="G627" s="79">
        <v>1.0</v>
      </c>
      <c r="H627" s="80">
        <v>358.0</v>
      </c>
    </row>
    <row r="628">
      <c r="B628" s="78" t="s">
        <v>93</v>
      </c>
      <c r="C628" s="79">
        <v>2.0</v>
      </c>
      <c r="D628" s="79">
        <v>0.0</v>
      </c>
      <c r="E628" s="79">
        <v>3.0</v>
      </c>
      <c r="F628" s="79">
        <v>1.0</v>
      </c>
      <c r="G628" s="79">
        <v>1.0</v>
      </c>
      <c r="H628" s="80">
        <v>900.0</v>
      </c>
    </row>
    <row r="629">
      <c r="B629" s="78" t="s">
        <v>93</v>
      </c>
      <c r="C629" s="79">
        <v>2.0</v>
      </c>
      <c r="D629" s="79">
        <v>1.0</v>
      </c>
      <c r="E629" s="79">
        <v>8.0</v>
      </c>
      <c r="F629" s="79">
        <v>4.0</v>
      </c>
      <c r="G629" s="79">
        <v>1.0</v>
      </c>
      <c r="H629" s="80">
        <v>97.0</v>
      </c>
    </row>
    <row r="630">
      <c r="B630" s="78" t="s">
        <v>93</v>
      </c>
      <c r="C630" s="79">
        <v>2.0</v>
      </c>
      <c r="D630" s="79">
        <v>1.0</v>
      </c>
      <c r="E630" s="79">
        <v>2.0</v>
      </c>
      <c r="F630" s="79">
        <v>4.0</v>
      </c>
      <c r="G630" s="79">
        <v>1.0</v>
      </c>
      <c r="H630" s="80">
        <v>257.0</v>
      </c>
    </row>
    <row r="631">
      <c r="B631" s="78" t="s">
        <v>93</v>
      </c>
      <c r="C631" s="79">
        <v>2.0</v>
      </c>
      <c r="D631" s="79">
        <v>0.0</v>
      </c>
      <c r="E631" s="79">
        <v>3.0</v>
      </c>
      <c r="F631" s="79">
        <v>5.0</v>
      </c>
      <c r="G631" s="79">
        <v>1.0</v>
      </c>
      <c r="H631" s="80">
        <v>900.0</v>
      </c>
    </row>
    <row r="632">
      <c r="B632" s="78" t="s">
        <v>93</v>
      </c>
      <c r="C632" s="79">
        <v>2.0</v>
      </c>
      <c r="D632" s="79">
        <v>1.0</v>
      </c>
      <c r="E632" s="79">
        <v>2.0</v>
      </c>
      <c r="F632" s="79">
        <v>2.0</v>
      </c>
      <c r="G632" s="79">
        <v>1.0</v>
      </c>
      <c r="H632" s="80">
        <v>406.0</v>
      </c>
    </row>
    <row r="633">
      <c r="B633" s="78" t="s">
        <v>93</v>
      </c>
      <c r="C633" s="79">
        <v>2.0</v>
      </c>
      <c r="D633" s="79">
        <v>1.0</v>
      </c>
      <c r="E633" s="79">
        <v>6.0</v>
      </c>
      <c r="F633" s="79">
        <v>2.0</v>
      </c>
      <c r="G633" s="79">
        <v>1.0</v>
      </c>
      <c r="H633" s="80">
        <v>120.0</v>
      </c>
    </row>
    <row r="634">
      <c r="B634" s="78" t="s">
        <v>93</v>
      </c>
      <c r="C634" s="79">
        <v>2.0</v>
      </c>
      <c r="D634" s="79">
        <v>1.0</v>
      </c>
      <c r="E634" s="79">
        <v>9.0</v>
      </c>
      <c r="F634" s="79">
        <v>2.0</v>
      </c>
      <c r="G634" s="79">
        <v>1.0</v>
      </c>
      <c r="H634" s="80">
        <v>122.0</v>
      </c>
    </row>
    <row r="635">
      <c r="B635" s="78" t="s">
        <v>93</v>
      </c>
      <c r="C635" s="79">
        <v>2.0</v>
      </c>
      <c r="D635" s="79">
        <v>1.0</v>
      </c>
      <c r="E635" s="79">
        <v>6.0</v>
      </c>
      <c r="F635" s="79">
        <v>2.0</v>
      </c>
      <c r="G635" s="79">
        <v>1.0</v>
      </c>
      <c r="H635" s="80">
        <v>91.0</v>
      </c>
    </row>
    <row r="636">
      <c r="B636" s="78" t="s">
        <v>93</v>
      </c>
      <c r="C636" s="79">
        <v>2.0</v>
      </c>
      <c r="D636" s="79">
        <v>1.0</v>
      </c>
      <c r="E636" s="79">
        <v>4.0</v>
      </c>
      <c r="F636" s="79">
        <v>4.0</v>
      </c>
      <c r="G636" s="79">
        <v>1.0</v>
      </c>
      <c r="H636" s="80">
        <v>93.0</v>
      </c>
    </row>
    <row r="637">
      <c r="B637" s="78" t="s">
        <v>93</v>
      </c>
      <c r="C637" s="79">
        <v>2.0</v>
      </c>
      <c r="D637" s="79">
        <v>1.0</v>
      </c>
      <c r="E637" s="79">
        <v>7.0</v>
      </c>
      <c r="F637" s="79">
        <v>4.0</v>
      </c>
      <c r="G637" s="79">
        <v>1.0</v>
      </c>
      <c r="H637" s="80">
        <v>88.0</v>
      </c>
    </row>
    <row r="638">
      <c r="B638" s="78" t="s">
        <v>93</v>
      </c>
      <c r="C638" s="79">
        <v>2.0</v>
      </c>
      <c r="D638" s="79">
        <v>1.0</v>
      </c>
      <c r="E638" s="79">
        <v>8.0</v>
      </c>
      <c r="F638" s="79">
        <v>5.0</v>
      </c>
      <c r="G638" s="79">
        <v>1.0</v>
      </c>
      <c r="H638" s="80">
        <v>159.0</v>
      </c>
    </row>
    <row r="639">
      <c r="B639" s="78" t="s">
        <v>93</v>
      </c>
      <c r="C639" s="79">
        <v>2.0</v>
      </c>
      <c r="D639" s="79">
        <v>1.0</v>
      </c>
      <c r="E639" s="79">
        <v>7.0</v>
      </c>
      <c r="F639" s="79">
        <v>5.0</v>
      </c>
      <c r="G639" s="79">
        <v>1.0</v>
      </c>
      <c r="H639" s="80">
        <v>71.0</v>
      </c>
    </row>
    <row r="640">
      <c r="B640" s="78" t="s">
        <v>93</v>
      </c>
      <c r="C640" s="79">
        <v>2.0</v>
      </c>
      <c r="D640" s="79">
        <v>0.0</v>
      </c>
      <c r="E640" s="79">
        <v>3.0</v>
      </c>
      <c r="F640" s="79">
        <v>5.0</v>
      </c>
      <c r="G640" s="79">
        <v>0.0</v>
      </c>
      <c r="H640" s="80">
        <v>93.0</v>
      </c>
    </row>
    <row r="641">
      <c r="B641" s="78" t="s">
        <v>93</v>
      </c>
      <c r="C641" s="79">
        <v>2.0</v>
      </c>
      <c r="D641" s="79">
        <v>1.0</v>
      </c>
      <c r="E641" s="79">
        <v>4.0</v>
      </c>
      <c r="F641" s="79">
        <v>4.0</v>
      </c>
      <c r="G641" s="79">
        <v>1.0</v>
      </c>
      <c r="H641" s="80">
        <v>387.0</v>
      </c>
    </row>
    <row r="642">
      <c r="B642" s="78" t="s">
        <v>93</v>
      </c>
      <c r="C642" s="79">
        <v>2.0</v>
      </c>
      <c r="D642" s="79">
        <v>1.0</v>
      </c>
      <c r="E642" s="79">
        <v>1.0</v>
      </c>
      <c r="F642" s="79">
        <v>2.0</v>
      </c>
      <c r="G642" s="79">
        <v>1.0</v>
      </c>
      <c r="H642" s="80">
        <v>7.0</v>
      </c>
    </row>
    <row r="643">
      <c r="B643" s="78" t="s">
        <v>93</v>
      </c>
      <c r="C643" s="79">
        <v>2.0</v>
      </c>
      <c r="D643" s="79">
        <v>1.0</v>
      </c>
      <c r="E643" s="79">
        <v>7.0</v>
      </c>
      <c r="F643" s="79">
        <v>4.0</v>
      </c>
      <c r="G643" s="79">
        <v>1.0</v>
      </c>
      <c r="H643" s="80">
        <v>51.0</v>
      </c>
    </row>
    <row r="644">
      <c r="B644" s="78" t="s">
        <v>93</v>
      </c>
      <c r="C644" s="79">
        <v>2.0</v>
      </c>
      <c r="D644" s="79">
        <v>1.0</v>
      </c>
      <c r="E644" s="79">
        <v>4.0</v>
      </c>
      <c r="F644" s="79">
        <v>3.0</v>
      </c>
      <c r="G644" s="79">
        <v>1.0</v>
      </c>
      <c r="H644" s="80">
        <v>199.0</v>
      </c>
    </row>
    <row r="645">
      <c r="B645" s="78" t="s">
        <v>93</v>
      </c>
      <c r="C645" s="79">
        <v>2.0</v>
      </c>
      <c r="D645" s="79">
        <v>1.0</v>
      </c>
      <c r="E645" s="79">
        <v>8.0</v>
      </c>
      <c r="F645" s="79">
        <v>3.0</v>
      </c>
      <c r="G645" s="79">
        <v>1.0</v>
      </c>
      <c r="H645" s="80">
        <v>76.0</v>
      </c>
    </row>
    <row r="646">
      <c r="B646" s="78" t="s">
        <v>93</v>
      </c>
      <c r="C646" s="79">
        <v>2.0</v>
      </c>
      <c r="D646" s="79">
        <v>1.0</v>
      </c>
      <c r="E646" s="79">
        <v>9.0</v>
      </c>
      <c r="F646" s="79">
        <v>2.0</v>
      </c>
      <c r="G646" s="79">
        <v>1.0</v>
      </c>
      <c r="H646" s="80">
        <v>25.0</v>
      </c>
    </row>
    <row r="647">
      <c r="B647" s="78" t="s">
        <v>93</v>
      </c>
      <c r="C647" s="79">
        <v>2.0</v>
      </c>
      <c r="D647" s="79">
        <v>0.0</v>
      </c>
      <c r="E647" s="79">
        <v>3.0</v>
      </c>
      <c r="F647" s="79">
        <v>4.0</v>
      </c>
      <c r="G647" s="79">
        <v>1.0</v>
      </c>
      <c r="H647" s="80">
        <v>900.0</v>
      </c>
    </row>
    <row r="648">
      <c r="B648" s="78" t="s">
        <v>93</v>
      </c>
      <c r="C648" s="79">
        <v>2.0</v>
      </c>
      <c r="D648" s="79">
        <v>1.0</v>
      </c>
      <c r="E648" s="79">
        <v>4.0</v>
      </c>
      <c r="F648" s="79">
        <v>1.0</v>
      </c>
      <c r="G648" s="79">
        <v>1.0</v>
      </c>
      <c r="H648" s="80">
        <v>112.0</v>
      </c>
    </row>
    <row r="649">
      <c r="B649" s="78" t="s">
        <v>93</v>
      </c>
      <c r="C649" s="79">
        <v>2.0</v>
      </c>
      <c r="D649" s="79">
        <v>1.0</v>
      </c>
      <c r="E649" s="79">
        <v>7.0</v>
      </c>
      <c r="F649" s="79">
        <v>3.0</v>
      </c>
      <c r="G649" s="79">
        <v>1.0</v>
      </c>
      <c r="H649" s="80">
        <v>547.0</v>
      </c>
    </row>
    <row r="650">
      <c r="B650" s="78" t="s">
        <v>93</v>
      </c>
      <c r="C650" s="79">
        <v>2.0</v>
      </c>
      <c r="D650" s="79">
        <v>1.0</v>
      </c>
      <c r="E650" s="79">
        <v>2.0</v>
      </c>
      <c r="F650" s="79">
        <v>2.0</v>
      </c>
      <c r="G650" s="79">
        <v>1.0</v>
      </c>
      <c r="H650" s="80">
        <v>495.0</v>
      </c>
    </row>
    <row r="651">
      <c r="B651" s="78" t="s">
        <v>93</v>
      </c>
      <c r="C651" s="79">
        <v>2.0</v>
      </c>
      <c r="D651" s="79">
        <v>1.0</v>
      </c>
      <c r="E651" s="79">
        <v>7.0</v>
      </c>
      <c r="F651" s="79">
        <v>2.0</v>
      </c>
      <c r="G651" s="79">
        <v>1.0</v>
      </c>
      <c r="H651" s="80">
        <v>104.0</v>
      </c>
    </row>
    <row r="652">
      <c r="B652" s="78" t="s">
        <v>93</v>
      </c>
      <c r="C652" s="79">
        <v>2.0</v>
      </c>
      <c r="D652" s="79">
        <v>1.0</v>
      </c>
      <c r="E652" s="79">
        <v>5.0</v>
      </c>
      <c r="F652" s="79">
        <v>2.0</v>
      </c>
      <c r="G652" s="79">
        <v>1.0</v>
      </c>
      <c r="H652" s="80">
        <v>7.0</v>
      </c>
    </row>
    <row r="653">
      <c r="B653" s="78" t="s">
        <v>93</v>
      </c>
      <c r="C653" s="79">
        <v>2.0</v>
      </c>
      <c r="D653" s="79">
        <v>1.0</v>
      </c>
      <c r="E653" s="79">
        <v>7.0</v>
      </c>
      <c r="F653" s="79">
        <v>4.0</v>
      </c>
      <c r="G653" s="79">
        <v>1.0</v>
      </c>
      <c r="H653" s="80">
        <v>188.0</v>
      </c>
    </row>
    <row r="654">
      <c r="B654" s="78" t="s">
        <v>93</v>
      </c>
      <c r="C654" s="79">
        <v>2.0</v>
      </c>
      <c r="D654" s="79">
        <v>1.0</v>
      </c>
      <c r="E654" s="79">
        <v>6.0</v>
      </c>
      <c r="F654" s="79">
        <v>3.0</v>
      </c>
      <c r="G654" s="79">
        <v>1.0</v>
      </c>
      <c r="H654" s="80">
        <v>876.0</v>
      </c>
    </row>
    <row r="655">
      <c r="B655" s="78" t="s">
        <v>93</v>
      </c>
      <c r="C655" s="79">
        <v>2.0</v>
      </c>
      <c r="D655" s="79">
        <v>1.0</v>
      </c>
      <c r="E655" s="79">
        <v>8.0</v>
      </c>
      <c r="F655" s="79">
        <v>5.0</v>
      </c>
      <c r="G655" s="79">
        <v>1.0</v>
      </c>
      <c r="H655" s="80">
        <v>175.0</v>
      </c>
    </row>
    <row r="656">
      <c r="B656" s="78" t="s">
        <v>93</v>
      </c>
      <c r="C656" s="79">
        <v>2.0</v>
      </c>
      <c r="D656" s="79">
        <v>1.0</v>
      </c>
      <c r="E656" s="79">
        <v>5.0</v>
      </c>
      <c r="F656" s="79">
        <v>4.0</v>
      </c>
      <c r="G656" s="79">
        <v>1.0</v>
      </c>
      <c r="H656" s="80">
        <v>63.0</v>
      </c>
    </row>
    <row r="657">
      <c r="B657" s="78" t="s">
        <v>93</v>
      </c>
      <c r="C657" s="79">
        <v>2.0</v>
      </c>
      <c r="D657" s="79">
        <v>1.0</v>
      </c>
      <c r="E657" s="79">
        <v>8.0</v>
      </c>
      <c r="F657" s="79">
        <v>5.0</v>
      </c>
      <c r="G657" s="79">
        <v>1.0</v>
      </c>
      <c r="H657" s="80">
        <v>106.0</v>
      </c>
    </row>
    <row r="658">
      <c r="B658" s="78" t="s">
        <v>93</v>
      </c>
      <c r="C658" s="79">
        <v>2.0</v>
      </c>
      <c r="D658" s="79">
        <v>1.0</v>
      </c>
      <c r="E658" s="79">
        <v>2.0</v>
      </c>
      <c r="F658" s="79">
        <v>4.0</v>
      </c>
      <c r="G658" s="79">
        <v>1.0</v>
      </c>
      <c r="H658" s="80">
        <v>144.0</v>
      </c>
    </row>
    <row r="659">
      <c r="B659" s="78" t="s">
        <v>93</v>
      </c>
      <c r="C659" s="79">
        <v>2.0</v>
      </c>
      <c r="D659" s="79">
        <v>1.0</v>
      </c>
      <c r="E659" s="79">
        <v>6.0</v>
      </c>
      <c r="F659" s="79">
        <v>1.0</v>
      </c>
      <c r="G659" s="79">
        <v>1.0</v>
      </c>
      <c r="H659" s="80">
        <v>260.0</v>
      </c>
    </row>
    <row r="660">
      <c r="B660" s="78" t="s">
        <v>93</v>
      </c>
      <c r="C660" s="79">
        <v>2.0</v>
      </c>
      <c r="D660" s="79">
        <v>1.0</v>
      </c>
      <c r="E660" s="79">
        <v>9.0</v>
      </c>
      <c r="F660" s="79">
        <v>4.0</v>
      </c>
      <c r="G660" s="79">
        <v>1.0</v>
      </c>
      <c r="H660" s="80">
        <v>90.0</v>
      </c>
    </row>
    <row r="661">
      <c r="B661" s="78" t="s">
        <v>93</v>
      </c>
      <c r="C661" s="79">
        <v>2.0</v>
      </c>
      <c r="D661" s="79">
        <v>1.0</v>
      </c>
      <c r="E661" s="79">
        <v>8.0</v>
      </c>
      <c r="F661" s="79">
        <v>3.0</v>
      </c>
      <c r="G661" s="79">
        <v>1.0</v>
      </c>
      <c r="H661" s="80">
        <v>402.0</v>
      </c>
    </row>
    <row r="662">
      <c r="B662" s="78" t="s">
        <v>93</v>
      </c>
      <c r="C662" s="79">
        <v>2.0</v>
      </c>
      <c r="D662" s="79">
        <v>1.0</v>
      </c>
      <c r="E662" s="79">
        <v>4.0</v>
      </c>
      <c r="F662" s="79">
        <v>2.0</v>
      </c>
      <c r="G662" s="79">
        <v>1.0</v>
      </c>
      <c r="H662" s="80">
        <v>36.0</v>
      </c>
    </row>
    <row r="663">
      <c r="B663" s="78" t="s">
        <v>93</v>
      </c>
      <c r="C663" s="79">
        <v>2.0</v>
      </c>
      <c r="D663" s="79">
        <v>1.0</v>
      </c>
      <c r="E663" s="79">
        <v>2.0</v>
      </c>
      <c r="F663" s="79">
        <v>5.0</v>
      </c>
      <c r="G663" s="79">
        <v>1.0</v>
      </c>
      <c r="H663" s="80">
        <v>262.0</v>
      </c>
    </row>
    <row r="664">
      <c r="B664" s="78" t="s">
        <v>93</v>
      </c>
      <c r="C664" s="79">
        <v>2.0</v>
      </c>
      <c r="D664" s="79">
        <v>1.0</v>
      </c>
      <c r="E664" s="79">
        <v>5.0</v>
      </c>
      <c r="F664" s="79">
        <v>3.0</v>
      </c>
      <c r="G664" s="79">
        <v>1.0</v>
      </c>
      <c r="H664" s="80">
        <v>167.0</v>
      </c>
    </row>
    <row r="665">
      <c r="B665" s="78" t="s">
        <v>93</v>
      </c>
      <c r="C665" s="79">
        <v>2.0</v>
      </c>
      <c r="D665" s="79">
        <v>1.0</v>
      </c>
      <c r="E665" s="79">
        <v>9.0</v>
      </c>
      <c r="F665" s="79">
        <v>1.0</v>
      </c>
      <c r="G665" s="79">
        <v>1.0</v>
      </c>
      <c r="H665" s="80">
        <v>52.0</v>
      </c>
    </row>
    <row r="666">
      <c r="B666" s="78" t="s">
        <v>93</v>
      </c>
      <c r="C666" s="79">
        <v>2.0</v>
      </c>
      <c r="D666" s="79">
        <v>0.0</v>
      </c>
      <c r="E666" s="79">
        <v>3.0</v>
      </c>
      <c r="F666" s="79">
        <v>4.0</v>
      </c>
      <c r="G666" s="79">
        <v>0.0</v>
      </c>
      <c r="H666" s="80">
        <v>23.0</v>
      </c>
    </row>
    <row r="667">
      <c r="B667" s="78" t="s">
        <v>93</v>
      </c>
      <c r="C667" s="79">
        <v>2.0</v>
      </c>
      <c r="D667" s="79">
        <v>1.0</v>
      </c>
      <c r="E667" s="79">
        <v>1.0</v>
      </c>
      <c r="F667" s="79">
        <v>2.0</v>
      </c>
      <c r="G667" s="79">
        <v>1.0</v>
      </c>
      <c r="H667" s="80">
        <v>237.0</v>
      </c>
    </row>
    <row r="668">
      <c r="B668" s="78" t="s">
        <v>93</v>
      </c>
      <c r="C668" s="79">
        <v>2.0</v>
      </c>
      <c r="D668" s="79">
        <v>1.0</v>
      </c>
      <c r="E668" s="79">
        <v>4.0</v>
      </c>
      <c r="F668" s="79">
        <v>1.0</v>
      </c>
      <c r="G668" s="79">
        <v>1.0</v>
      </c>
      <c r="H668" s="80">
        <v>1.0</v>
      </c>
    </row>
    <row r="669">
      <c r="B669" s="78" t="s">
        <v>93</v>
      </c>
      <c r="C669" s="79">
        <v>2.0</v>
      </c>
      <c r="D669" s="79">
        <v>1.0</v>
      </c>
      <c r="E669" s="79">
        <v>6.0</v>
      </c>
      <c r="F669" s="79">
        <v>1.0</v>
      </c>
      <c r="G669" s="79">
        <v>0.0</v>
      </c>
      <c r="H669" s="80">
        <v>900.0</v>
      </c>
    </row>
    <row r="670">
      <c r="B670" s="78" t="s">
        <v>93</v>
      </c>
      <c r="C670" s="79">
        <v>2.0</v>
      </c>
      <c r="D670" s="79">
        <v>1.0</v>
      </c>
      <c r="E670" s="79">
        <v>9.0</v>
      </c>
      <c r="F670" s="79">
        <v>3.0</v>
      </c>
      <c r="G670" s="79">
        <v>1.0</v>
      </c>
      <c r="H670" s="80">
        <v>561.0</v>
      </c>
    </row>
    <row r="671">
      <c r="B671" s="78" t="s">
        <v>93</v>
      </c>
      <c r="C671" s="79">
        <v>2.0</v>
      </c>
      <c r="D671" s="79">
        <v>1.0</v>
      </c>
      <c r="E671" s="79">
        <v>1.0</v>
      </c>
      <c r="F671" s="79">
        <v>4.0</v>
      </c>
      <c r="G671" s="79">
        <v>1.0</v>
      </c>
      <c r="H671" s="80">
        <v>102.0</v>
      </c>
    </row>
    <row r="672">
      <c r="B672" s="78" t="s">
        <v>93</v>
      </c>
      <c r="C672" s="79">
        <v>2.0</v>
      </c>
      <c r="D672" s="79">
        <v>1.0</v>
      </c>
      <c r="E672" s="79">
        <v>5.0</v>
      </c>
      <c r="F672" s="79">
        <v>5.0</v>
      </c>
      <c r="G672" s="79">
        <v>1.0</v>
      </c>
      <c r="H672" s="80">
        <v>527.0</v>
      </c>
    </row>
    <row r="673">
      <c r="B673" s="78" t="s">
        <v>93</v>
      </c>
      <c r="C673" s="79">
        <v>2.0</v>
      </c>
      <c r="D673" s="79">
        <v>0.0</v>
      </c>
      <c r="E673" s="79">
        <v>3.0</v>
      </c>
      <c r="F673" s="79">
        <v>4.0</v>
      </c>
      <c r="G673" s="79">
        <v>1.0</v>
      </c>
      <c r="H673" s="80">
        <v>900.0</v>
      </c>
    </row>
    <row r="674">
      <c r="B674" s="78" t="s">
        <v>93</v>
      </c>
      <c r="C674" s="79">
        <v>2.0</v>
      </c>
      <c r="D674" s="79">
        <v>1.0</v>
      </c>
      <c r="E674" s="79">
        <v>6.0</v>
      </c>
      <c r="F674" s="79">
        <v>2.0</v>
      </c>
      <c r="G674" s="79">
        <v>1.0</v>
      </c>
      <c r="H674" s="80">
        <v>112.0</v>
      </c>
    </row>
    <row r="675">
      <c r="B675" s="78" t="s">
        <v>93</v>
      </c>
      <c r="C675" s="79">
        <v>2.0</v>
      </c>
      <c r="D675" s="79">
        <v>1.0</v>
      </c>
      <c r="E675" s="79">
        <v>1.0</v>
      </c>
      <c r="F675" s="79">
        <v>1.0</v>
      </c>
      <c r="G675" s="79">
        <v>1.0</v>
      </c>
      <c r="H675" s="80">
        <v>239.0</v>
      </c>
    </row>
    <row r="676">
      <c r="B676" s="78" t="s">
        <v>93</v>
      </c>
      <c r="C676" s="79">
        <v>2.0</v>
      </c>
      <c r="D676" s="79">
        <v>1.0</v>
      </c>
      <c r="E676" s="79">
        <v>6.0</v>
      </c>
      <c r="F676" s="79">
        <v>5.0</v>
      </c>
      <c r="G676" s="79">
        <v>1.0</v>
      </c>
      <c r="H676" s="80">
        <v>38.0</v>
      </c>
    </row>
    <row r="677">
      <c r="B677" s="78" t="s">
        <v>93</v>
      </c>
      <c r="C677" s="79">
        <v>2.0</v>
      </c>
      <c r="D677" s="79">
        <v>1.0</v>
      </c>
      <c r="E677" s="79">
        <v>8.0</v>
      </c>
      <c r="F677" s="79">
        <v>1.0</v>
      </c>
      <c r="G677" s="79">
        <v>1.0</v>
      </c>
      <c r="H677" s="80">
        <v>8.0</v>
      </c>
    </row>
    <row r="678">
      <c r="B678" s="78" t="s">
        <v>93</v>
      </c>
      <c r="C678" s="79">
        <v>2.0</v>
      </c>
      <c r="D678" s="79">
        <v>1.0</v>
      </c>
      <c r="E678" s="79">
        <v>5.0</v>
      </c>
      <c r="F678" s="79">
        <v>2.0</v>
      </c>
      <c r="G678" s="79">
        <v>1.0</v>
      </c>
      <c r="H678" s="80">
        <v>217.0</v>
      </c>
    </row>
    <row r="679">
      <c r="B679" s="78" t="s">
        <v>93</v>
      </c>
      <c r="C679" s="79">
        <v>2.0</v>
      </c>
      <c r="D679" s="79">
        <v>1.0</v>
      </c>
      <c r="E679" s="79">
        <v>8.0</v>
      </c>
      <c r="F679" s="79">
        <v>5.0</v>
      </c>
      <c r="G679" s="79">
        <v>1.0</v>
      </c>
      <c r="H679" s="80">
        <v>251.0</v>
      </c>
    </row>
    <row r="680">
      <c r="B680" s="78" t="s">
        <v>93</v>
      </c>
      <c r="C680" s="79">
        <v>2.0</v>
      </c>
      <c r="D680" s="79">
        <v>1.0</v>
      </c>
      <c r="E680" s="79">
        <v>7.0</v>
      </c>
      <c r="F680" s="79">
        <v>1.0</v>
      </c>
      <c r="G680" s="79">
        <v>1.0</v>
      </c>
      <c r="H680" s="80">
        <v>249.0</v>
      </c>
    </row>
    <row r="681">
      <c r="B681" s="78" t="s">
        <v>93</v>
      </c>
      <c r="C681" s="79">
        <v>2.0</v>
      </c>
      <c r="D681" s="79">
        <v>1.0</v>
      </c>
      <c r="E681" s="79">
        <v>2.0</v>
      </c>
      <c r="F681" s="79">
        <v>4.0</v>
      </c>
      <c r="G681" s="79">
        <v>1.0</v>
      </c>
      <c r="H681" s="80">
        <v>241.0</v>
      </c>
    </row>
    <row r="682">
      <c r="B682" s="78" t="s">
        <v>93</v>
      </c>
      <c r="C682" s="79">
        <v>2.0</v>
      </c>
      <c r="D682" s="79">
        <v>1.0</v>
      </c>
      <c r="E682" s="79">
        <v>8.0</v>
      </c>
      <c r="F682" s="79">
        <v>3.0</v>
      </c>
      <c r="G682" s="79">
        <v>1.0</v>
      </c>
      <c r="H682" s="80">
        <v>18.0</v>
      </c>
    </row>
    <row r="683">
      <c r="B683" s="78" t="s">
        <v>93</v>
      </c>
      <c r="C683" s="79">
        <v>2.0</v>
      </c>
      <c r="D683" s="79">
        <v>1.0</v>
      </c>
      <c r="E683" s="79">
        <v>5.0</v>
      </c>
      <c r="F683" s="79">
        <v>1.0</v>
      </c>
      <c r="G683" s="79">
        <v>1.0</v>
      </c>
      <c r="H683" s="80">
        <v>244.0</v>
      </c>
    </row>
    <row r="684">
      <c r="B684" s="78" t="s">
        <v>93</v>
      </c>
      <c r="C684" s="79">
        <v>2.0</v>
      </c>
      <c r="D684" s="79">
        <v>1.0</v>
      </c>
      <c r="E684" s="79">
        <v>8.0</v>
      </c>
      <c r="F684" s="79">
        <v>5.0</v>
      </c>
      <c r="G684" s="79">
        <v>0.0</v>
      </c>
      <c r="H684" s="80">
        <v>900.0</v>
      </c>
    </row>
    <row r="685">
      <c r="B685" s="78" t="s">
        <v>93</v>
      </c>
      <c r="C685" s="79">
        <v>2.0</v>
      </c>
      <c r="D685" s="79">
        <v>1.0</v>
      </c>
      <c r="E685" s="79">
        <v>1.0</v>
      </c>
      <c r="F685" s="79">
        <v>1.0</v>
      </c>
      <c r="G685" s="79">
        <v>1.0</v>
      </c>
      <c r="H685" s="80">
        <v>226.0</v>
      </c>
    </row>
    <row r="686">
      <c r="B686" s="78" t="s">
        <v>93</v>
      </c>
      <c r="C686" s="79">
        <v>2.0</v>
      </c>
      <c r="D686" s="79">
        <v>1.0</v>
      </c>
      <c r="E686" s="79">
        <v>4.0</v>
      </c>
      <c r="F686" s="79">
        <v>3.0</v>
      </c>
      <c r="G686" s="79">
        <v>1.0</v>
      </c>
      <c r="H686" s="80">
        <v>219.0</v>
      </c>
    </row>
    <row r="687">
      <c r="B687" s="78" t="s">
        <v>93</v>
      </c>
      <c r="C687" s="79">
        <v>2.0</v>
      </c>
      <c r="D687" s="79">
        <v>0.0</v>
      </c>
      <c r="E687" s="79">
        <v>3.0</v>
      </c>
      <c r="F687" s="79">
        <v>1.0</v>
      </c>
      <c r="G687" s="79">
        <v>0.0</v>
      </c>
      <c r="H687" s="80">
        <v>52.0</v>
      </c>
    </row>
    <row r="688">
      <c r="B688" s="78" t="s">
        <v>93</v>
      </c>
      <c r="C688" s="79">
        <v>2.0</v>
      </c>
      <c r="D688" s="79">
        <v>1.0</v>
      </c>
      <c r="E688" s="79">
        <v>6.0</v>
      </c>
      <c r="F688" s="79">
        <v>1.0</v>
      </c>
      <c r="G688" s="79">
        <v>0.0</v>
      </c>
      <c r="H688" s="80">
        <v>900.0</v>
      </c>
    </row>
    <row r="689">
      <c r="B689" s="78" t="s">
        <v>93</v>
      </c>
      <c r="C689" s="79">
        <v>2.0</v>
      </c>
      <c r="D689" s="79">
        <v>1.0</v>
      </c>
      <c r="E689" s="79">
        <v>9.0</v>
      </c>
      <c r="F689" s="79">
        <v>1.0</v>
      </c>
      <c r="G689" s="79">
        <v>0.0</v>
      </c>
      <c r="H689" s="80">
        <v>900.0</v>
      </c>
    </row>
    <row r="690">
      <c r="B690" s="78" t="s">
        <v>93</v>
      </c>
      <c r="C690" s="79">
        <v>2.0</v>
      </c>
      <c r="D690" s="79">
        <v>1.0</v>
      </c>
      <c r="E690" s="79">
        <v>2.0</v>
      </c>
      <c r="F690" s="79">
        <v>2.0</v>
      </c>
      <c r="G690" s="79">
        <v>1.0</v>
      </c>
      <c r="H690" s="80">
        <v>580.0</v>
      </c>
    </row>
    <row r="691">
      <c r="B691" s="78" t="s">
        <v>93</v>
      </c>
      <c r="C691" s="79">
        <v>2.0</v>
      </c>
      <c r="D691" s="79">
        <v>1.0</v>
      </c>
      <c r="E691" s="79">
        <v>1.0</v>
      </c>
      <c r="F691" s="79">
        <v>2.0</v>
      </c>
      <c r="G691" s="79">
        <v>1.0</v>
      </c>
      <c r="H691" s="80">
        <v>722.0</v>
      </c>
    </row>
    <row r="692">
      <c r="B692" s="78" t="s">
        <v>93</v>
      </c>
      <c r="C692" s="79">
        <v>2.0</v>
      </c>
      <c r="D692" s="79">
        <v>1.0</v>
      </c>
      <c r="E692" s="79">
        <v>5.0</v>
      </c>
      <c r="F692" s="79">
        <v>1.0</v>
      </c>
      <c r="G692" s="79">
        <v>1.0</v>
      </c>
      <c r="H692" s="80">
        <v>122.0</v>
      </c>
    </row>
    <row r="693">
      <c r="B693" s="78" t="s">
        <v>93</v>
      </c>
      <c r="C693" s="79">
        <v>2.0</v>
      </c>
      <c r="D693" s="79">
        <v>1.0</v>
      </c>
      <c r="E693" s="79">
        <v>8.0</v>
      </c>
      <c r="F693" s="79">
        <v>2.0</v>
      </c>
      <c r="G693" s="79">
        <v>1.0</v>
      </c>
      <c r="H693" s="80">
        <v>93.0</v>
      </c>
    </row>
    <row r="694">
      <c r="B694" s="78" t="s">
        <v>93</v>
      </c>
      <c r="C694" s="79">
        <v>2.0</v>
      </c>
      <c r="D694" s="79">
        <v>1.0</v>
      </c>
      <c r="E694" s="79">
        <v>5.0</v>
      </c>
      <c r="F694" s="79">
        <v>5.0</v>
      </c>
      <c r="G694" s="79">
        <v>1.0</v>
      </c>
      <c r="H694" s="80">
        <v>142.0</v>
      </c>
    </row>
    <row r="695">
      <c r="B695" s="78" t="s">
        <v>93</v>
      </c>
      <c r="C695" s="79">
        <v>2.0</v>
      </c>
      <c r="D695" s="79">
        <v>1.0</v>
      </c>
      <c r="E695" s="79">
        <v>7.0</v>
      </c>
      <c r="F695" s="79">
        <v>1.0</v>
      </c>
      <c r="G695" s="79">
        <v>1.0</v>
      </c>
      <c r="H695" s="80">
        <v>201.0</v>
      </c>
    </row>
    <row r="696">
      <c r="B696" s="78" t="s">
        <v>93</v>
      </c>
      <c r="C696" s="79">
        <v>2.0</v>
      </c>
      <c r="D696" s="79">
        <v>1.0</v>
      </c>
      <c r="E696" s="79">
        <v>4.0</v>
      </c>
      <c r="F696" s="79">
        <v>2.0</v>
      </c>
      <c r="G696" s="79">
        <v>1.0</v>
      </c>
      <c r="H696" s="80">
        <v>90.0</v>
      </c>
    </row>
    <row r="697">
      <c r="B697" s="78" t="s">
        <v>93</v>
      </c>
      <c r="C697" s="79">
        <v>2.0</v>
      </c>
      <c r="D697" s="79">
        <v>1.0</v>
      </c>
      <c r="E697" s="79">
        <v>8.0</v>
      </c>
      <c r="F697" s="79">
        <v>3.0</v>
      </c>
      <c r="G697" s="79">
        <v>0.0</v>
      </c>
      <c r="H697" s="80">
        <v>900.0</v>
      </c>
    </row>
    <row r="698">
      <c r="B698" s="78" t="s">
        <v>93</v>
      </c>
      <c r="C698" s="79">
        <v>2.0</v>
      </c>
      <c r="D698" s="79">
        <v>1.0</v>
      </c>
      <c r="E698" s="79">
        <v>7.0</v>
      </c>
      <c r="F698" s="79">
        <v>5.0</v>
      </c>
      <c r="G698" s="79">
        <v>1.0</v>
      </c>
      <c r="H698" s="80">
        <v>247.0</v>
      </c>
    </row>
    <row r="699">
      <c r="B699" s="78" t="s">
        <v>93</v>
      </c>
      <c r="C699" s="79">
        <v>2.0</v>
      </c>
      <c r="D699" s="79">
        <v>0.0</v>
      </c>
      <c r="E699" s="79">
        <v>3.0</v>
      </c>
      <c r="F699" s="79">
        <v>4.0</v>
      </c>
      <c r="G699" s="79">
        <v>1.0</v>
      </c>
      <c r="H699" s="80">
        <v>900.0</v>
      </c>
    </row>
    <row r="700">
      <c r="B700" s="78" t="s">
        <v>93</v>
      </c>
      <c r="C700" s="79">
        <v>2.0</v>
      </c>
      <c r="D700" s="79">
        <v>1.0</v>
      </c>
      <c r="E700" s="79">
        <v>9.0</v>
      </c>
      <c r="F700" s="79">
        <v>2.0</v>
      </c>
      <c r="G700" s="79">
        <v>1.0</v>
      </c>
      <c r="H700" s="80">
        <v>328.0</v>
      </c>
    </row>
    <row r="701">
      <c r="B701" s="78" t="s">
        <v>93</v>
      </c>
      <c r="C701" s="79">
        <v>2.0</v>
      </c>
      <c r="D701" s="79">
        <v>0.0</v>
      </c>
      <c r="E701" s="79">
        <v>3.0</v>
      </c>
      <c r="F701" s="79">
        <v>5.0</v>
      </c>
      <c r="G701" s="79">
        <v>1.0</v>
      </c>
      <c r="H701" s="80">
        <v>900.0</v>
      </c>
    </row>
    <row r="702">
      <c r="B702" s="78" t="s">
        <v>93</v>
      </c>
      <c r="C702" s="79">
        <v>2.0</v>
      </c>
      <c r="D702" s="79">
        <v>1.0</v>
      </c>
      <c r="E702" s="79">
        <v>8.0</v>
      </c>
      <c r="F702" s="79">
        <v>5.0</v>
      </c>
      <c r="G702" s="79">
        <v>1.0</v>
      </c>
      <c r="H702" s="80">
        <v>64.0</v>
      </c>
    </row>
    <row r="703">
      <c r="B703" s="78" t="s">
        <v>93</v>
      </c>
      <c r="C703" s="79">
        <v>2.0</v>
      </c>
      <c r="D703" s="79">
        <v>1.0</v>
      </c>
      <c r="E703" s="79">
        <v>1.0</v>
      </c>
      <c r="F703" s="79">
        <v>5.0</v>
      </c>
      <c r="G703" s="79">
        <v>1.0</v>
      </c>
      <c r="H703" s="80">
        <v>74.0</v>
      </c>
    </row>
    <row r="704">
      <c r="B704" s="78" t="s">
        <v>93</v>
      </c>
      <c r="C704" s="79">
        <v>2.0</v>
      </c>
      <c r="D704" s="79">
        <v>1.0</v>
      </c>
      <c r="E704" s="79">
        <v>4.0</v>
      </c>
      <c r="F704" s="79">
        <v>4.0</v>
      </c>
      <c r="G704" s="79">
        <v>1.0</v>
      </c>
      <c r="H704" s="80">
        <v>23.0</v>
      </c>
    </row>
    <row r="705">
      <c r="B705" s="78" t="s">
        <v>93</v>
      </c>
      <c r="C705" s="79">
        <v>2.0</v>
      </c>
      <c r="D705" s="79">
        <v>0.0</v>
      </c>
      <c r="E705" s="79">
        <v>3.0</v>
      </c>
      <c r="F705" s="79">
        <v>5.0</v>
      </c>
      <c r="G705" s="79">
        <v>1.0</v>
      </c>
      <c r="H705" s="80">
        <v>900.0</v>
      </c>
    </row>
    <row r="706">
      <c r="B706" s="78" t="s">
        <v>93</v>
      </c>
      <c r="C706" s="79">
        <v>2.0</v>
      </c>
      <c r="D706" s="79">
        <v>1.0</v>
      </c>
      <c r="E706" s="79">
        <v>1.0</v>
      </c>
      <c r="F706" s="79">
        <v>4.0</v>
      </c>
      <c r="G706" s="79">
        <v>1.0</v>
      </c>
      <c r="H706" s="80">
        <v>287.0</v>
      </c>
    </row>
    <row r="707">
      <c r="B707" s="78" t="s">
        <v>93</v>
      </c>
      <c r="C707" s="79">
        <v>2.0</v>
      </c>
      <c r="D707" s="79">
        <v>1.0</v>
      </c>
      <c r="E707" s="79">
        <v>2.0</v>
      </c>
      <c r="F707" s="79">
        <v>4.0</v>
      </c>
      <c r="G707" s="79">
        <v>1.0</v>
      </c>
      <c r="H707" s="80">
        <v>271.0</v>
      </c>
    </row>
    <row r="708">
      <c r="B708" s="78" t="s">
        <v>93</v>
      </c>
      <c r="C708" s="79">
        <v>2.0</v>
      </c>
      <c r="D708" s="79">
        <v>1.0</v>
      </c>
      <c r="E708" s="79">
        <v>7.0</v>
      </c>
      <c r="F708" s="79">
        <v>5.0</v>
      </c>
      <c r="G708" s="79">
        <v>1.0</v>
      </c>
      <c r="H708" s="80">
        <v>234.0</v>
      </c>
    </row>
    <row r="709">
      <c r="B709" s="78" t="s">
        <v>93</v>
      </c>
      <c r="C709" s="79">
        <v>2.0</v>
      </c>
      <c r="D709" s="79">
        <v>1.0</v>
      </c>
      <c r="E709" s="79">
        <v>1.0</v>
      </c>
      <c r="F709" s="79">
        <v>2.0</v>
      </c>
      <c r="G709" s="79">
        <v>1.0</v>
      </c>
      <c r="H709" s="80">
        <v>39.0</v>
      </c>
    </row>
    <row r="710">
      <c r="B710" s="78" t="s">
        <v>93</v>
      </c>
      <c r="C710" s="79">
        <v>2.0</v>
      </c>
      <c r="D710" s="79">
        <v>1.0</v>
      </c>
      <c r="E710" s="79">
        <v>8.0</v>
      </c>
      <c r="F710" s="79">
        <v>3.0</v>
      </c>
      <c r="G710" s="79">
        <v>1.0</v>
      </c>
      <c r="H710" s="80">
        <v>273.0</v>
      </c>
    </row>
    <row r="711">
      <c r="B711" s="78" t="s">
        <v>93</v>
      </c>
      <c r="C711" s="79">
        <v>2.0</v>
      </c>
      <c r="D711" s="79">
        <v>1.0</v>
      </c>
      <c r="E711" s="79">
        <v>6.0</v>
      </c>
      <c r="F711" s="79">
        <v>5.0</v>
      </c>
      <c r="G711" s="79">
        <v>1.0</v>
      </c>
      <c r="H711" s="80">
        <v>242.0</v>
      </c>
    </row>
    <row r="712">
      <c r="B712" s="78" t="s">
        <v>93</v>
      </c>
      <c r="C712" s="79">
        <v>2.0</v>
      </c>
      <c r="D712" s="79">
        <v>1.0</v>
      </c>
      <c r="E712" s="79">
        <v>4.0</v>
      </c>
      <c r="F712" s="79">
        <v>2.0</v>
      </c>
      <c r="G712" s="79">
        <v>1.0</v>
      </c>
      <c r="H712" s="80">
        <v>308.0</v>
      </c>
    </row>
    <row r="713">
      <c r="B713" s="78" t="s">
        <v>93</v>
      </c>
      <c r="C713" s="79">
        <v>2.0</v>
      </c>
      <c r="D713" s="79">
        <v>1.0</v>
      </c>
      <c r="E713" s="79">
        <v>2.0</v>
      </c>
      <c r="F713" s="79">
        <v>5.0</v>
      </c>
      <c r="G713" s="79">
        <v>1.0</v>
      </c>
      <c r="H713" s="80">
        <v>267.0</v>
      </c>
    </row>
    <row r="714">
      <c r="B714" s="78" t="s">
        <v>93</v>
      </c>
      <c r="C714" s="79">
        <v>2.0</v>
      </c>
      <c r="D714" s="79">
        <v>1.0</v>
      </c>
      <c r="E714" s="79">
        <v>8.0</v>
      </c>
      <c r="F714" s="79">
        <v>5.0</v>
      </c>
      <c r="G714" s="79">
        <v>1.0</v>
      </c>
      <c r="H714" s="80">
        <v>242.0</v>
      </c>
    </row>
    <row r="715">
      <c r="B715" s="78" t="s">
        <v>93</v>
      </c>
      <c r="C715" s="79">
        <v>2.0</v>
      </c>
      <c r="D715" s="79">
        <v>1.0</v>
      </c>
      <c r="E715" s="79">
        <v>9.0</v>
      </c>
      <c r="F715" s="79">
        <v>2.0</v>
      </c>
      <c r="G715" s="79">
        <v>1.0</v>
      </c>
      <c r="H715" s="80">
        <v>252.0</v>
      </c>
    </row>
    <row r="716">
      <c r="B716" s="78" t="s">
        <v>93</v>
      </c>
      <c r="C716" s="79">
        <v>2.0</v>
      </c>
      <c r="D716" s="79">
        <v>1.0</v>
      </c>
      <c r="E716" s="79">
        <v>2.0</v>
      </c>
      <c r="F716" s="79">
        <v>1.0</v>
      </c>
      <c r="G716" s="79">
        <v>1.0</v>
      </c>
      <c r="H716" s="80">
        <v>126.0</v>
      </c>
    </row>
    <row r="717">
      <c r="B717" s="78" t="s">
        <v>93</v>
      </c>
      <c r="C717" s="79">
        <v>2.0</v>
      </c>
      <c r="D717" s="79">
        <v>1.0</v>
      </c>
      <c r="E717" s="79">
        <v>5.0</v>
      </c>
      <c r="F717" s="79">
        <v>2.0</v>
      </c>
      <c r="G717" s="79">
        <v>1.0</v>
      </c>
      <c r="H717" s="80">
        <v>51.0</v>
      </c>
    </row>
    <row r="718">
      <c r="B718" s="78" t="s">
        <v>93</v>
      </c>
      <c r="C718" s="79">
        <v>2.0</v>
      </c>
      <c r="D718" s="79">
        <v>1.0</v>
      </c>
      <c r="E718" s="79">
        <v>1.0</v>
      </c>
      <c r="F718" s="79">
        <v>1.0</v>
      </c>
      <c r="G718" s="79">
        <v>1.0</v>
      </c>
      <c r="H718" s="80">
        <v>282.0</v>
      </c>
    </row>
    <row r="719">
      <c r="B719" s="78" t="s">
        <v>93</v>
      </c>
      <c r="C719" s="79">
        <v>2.0</v>
      </c>
      <c r="D719" s="79">
        <v>1.0</v>
      </c>
      <c r="E719" s="79">
        <v>2.0</v>
      </c>
      <c r="F719" s="79">
        <v>1.0</v>
      </c>
      <c r="G719" s="79">
        <v>1.0</v>
      </c>
      <c r="H719" s="80">
        <v>105.0</v>
      </c>
    </row>
    <row r="720">
      <c r="B720" s="78" t="s">
        <v>93</v>
      </c>
      <c r="C720" s="79">
        <v>2.0</v>
      </c>
      <c r="D720" s="79">
        <v>1.0</v>
      </c>
      <c r="E720" s="79">
        <v>6.0</v>
      </c>
      <c r="F720" s="79">
        <v>4.0</v>
      </c>
      <c r="G720" s="79">
        <v>1.0</v>
      </c>
      <c r="H720" s="80">
        <v>125.0</v>
      </c>
    </row>
    <row r="721">
      <c r="B721" s="78" t="s">
        <v>93</v>
      </c>
      <c r="C721" s="79">
        <v>2.0</v>
      </c>
      <c r="D721" s="79">
        <v>1.0</v>
      </c>
      <c r="E721" s="79">
        <v>9.0</v>
      </c>
      <c r="F721" s="79">
        <v>4.0</v>
      </c>
      <c r="G721" s="79">
        <v>1.0</v>
      </c>
      <c r="H721" s="80">
        <v>240.0</v>
      </c>
    </row>
    <row r="722">
      <c r="B722" s="78" t="s">
        <v>93</v>
      </c>
      <c r="C722" s="79">
        <v>2.0</v>
      </c>
      <c r="D722" s="79">
        <v>1.0</v>
      </c>
      <c r="E722" s="79">
        <v>1.0</v>
      </c>
      <c r="F722" s="79">
        <v>5.0</v>
      </c>
      <c r="G722" s="79">
        <v>1.0</v>
      </c>
      <c r="H722" s="80">
        <v>49.0</v>
      </c>
    </row>
    <row r="723">
      <c r="B723" s="78" t="s">
        <v>93</v>
      </c>
      <c r="C723" s="79">
        <v>2.0</v>
      </c>
      <c r="D723" s="79">
        <v>1.0</v>
      </c>
      <c r="E723" s="79">
        <v>9.0</v>
      </c>
      <c r="F723" s="79">
        <v>1.0</v>
      </c>
      <c r="G723" s="79">
        <v>1.0</v>
      </c>
      <c r="H723" s="80">
        <v>292.0</v>
      </c>
    </row>
    <row r="724">
      <c r="B724" s="78" t="s">
        <v>93</v>
      </c>
      <c r="C724" s="79">
        <v>2.0</v>
      </c>
      <c r="D724" s="79">
        <v>0.0</v>
      </c>
      <c r="E724" s="79">
        <v>3.0</v>
      </c>
      <c r="F724" s="79">
        <v>3.0</v>
      </c>
      <c r="G724" s="79">
        <v>1.0</v>
      </c>
      <c r="H724" s="80">
        <v>900.0</v>
      </c>
    </row>
    <row r="725">
      <c r="B725" s="78" t="s">
        <v>93</v>
      </c>
      <c r="C725" s="79">
        <v>2.0</v>
      </c>
      <c r="D725" s="79">
        <v>1.0</v>
      </c>
      <c r="E725" s="79">
        <v>9.0</v>
      </c>
      <c r="F725" s="79">
        <v>4.0</v>
      </c>
      <c r="G725" s="79">
        <v>1.0</v>
      </c>
      <c r="H725" s="80">
        <v>332.0</v>
      </c>
    </row>
    <row r="726">
      <c r="B726" s="78" t="s">
        <v>93</v>
      </c>
      <c r="C726" s="79">
        <v>2.0</v>
      </c>
      <c r="D726" s="79">
        <v>0.0</v>
      </c>
      <c r="E726" s="79">
        <v>3.0</v>
      </c>
      <c r="F726" s="79">
        <v>3.0</v>
      </c>
      <c r="G726" s="79">
        <v>1.0</v>
      </c>
      <c r="H726" s="80">
        <v>900.0</v>
      </c>
    </row>
    <row r="727">
      <c r="B727" s="78" t="s">
        <v>93</v>
      </c>
      <c r="C727" s="79">
        <v>2.0</v>
      </c>
      <c r="D727" s="79">
        <v>1.0</v>
      </c>
      <c r="E727" s="79">
        <v>5.0</v>
      </c>
      <c r="F727" s="79">
        <v>3.0</v>
      </c>
      <c r="G727" s="79">
        <v>1.0</v>
      </c>
      <c r="H727" s="80">
        <v>306.0</v>
      </c>
    </row>
    <row r="728">
      <c r="B728" s="78" t="s">
        <v>93</v>
      </c>
      <c r="C728" s="79">
        <v>2.0</v>
      </c>
      <c r="D728" s="79">
        <v>1.0</v>
      </c>
      <c r="E728" s="79">
        <v>6.0</v>
      </c>
      <c r="F728" s="79">
        <v>5.0</v>
      </c>
      <c r="G728" s="79">
        <v>1.0</v>
      </c>
      <c r="H728" s="80">
        <v>265.0</v>
      </c>
    </row>
    <row r="729">
      <c r="B729" s="78" t="s">
        <v>93</v>
      </c>
      <c r="C729" s="79">
        <v>2.0</v>
      </c>
      <c r="D729" s="79">
        <v>1.0</v>
      </c>
      <c r="E729" s="79">
        <v>4.0</v>
      </c>
      <c r="F729" s="79">
        <v>5.0</v>
      </c>
      <c r="G729" s="79">
        <v>1.0</v>
      </c>
      <c r="H729" s="80">
        <v>53.0</v>
      </c>
    </row>
    <row r="730">
      <c r="B730" s="78" t="s">
        <v>93</v>
      </c>
      <c r="C730" s="79">
        <v>2.0</v>
      </c>
      <c r="D730" s="79">
        <v>1.0</v>
      </c>
      <c r="E730" s="79">
        <v>5.0</v>
      </c>
      <c r="F730" s="79">
        <v>3.0</v>
      </c>
      <c r="G730" s="79">
        <v>1.0</v>
      </c>
      <c r="H730" s="80">
        <v>38.0</v>
      </c>
    </row>
    <row r="731">
      <c r="B731" s="78" t="s">
        <v>93</v>
      </c>
      <c r="C731" s="79">
        <v>2.0</v>
      </c>
      <c r="D731" s="79">
        <v>1.0</v>
      </c>
      <c r="E731" s="79">
        <v>4.0</v>
      </c>
      <c r="F731" s="79">
        <v>1.0</v>
      </c>
      <c r="G731" s="79">
        <v>1.0</v>
      </c>
      <c r="H731" s="80">
        <v>517.0</v>
      </c>
    </row>
    <row r="732">
      <c r="B732" s="78" t="s">
        <v>93</v>
      </c>
      <c r="C732" s="79">
        <v>2.0</v>
      </c>
      <c r="D732" s="79">
        <v>1.0</v>
      </c>
      <c r="E732" s="79">
        <v>1.0</v>
      </c>
      <c r="F732" s="79">
        <v>3.0</v>
      </c>
      <c r="G732" s="79">
        <v>1.0</v>
      </c>
      <c r="H732" s="80">
        <v>128.0</v>
      </c>
    </row>
    <row r="733">
      <c r="B733" s="78" t="s">
        <v>93</v>
      </c>
      <c r="C733" s="79">
        <v>2.0</v>
      </c>
      <c r="D733" s="79">
        <v>1.0</v>
      </c>
      <c r="E733" s="79">
        <v>8.0</v>
      </c>
      <c r="F733" s="79">
        <v>1.0</v>
      </c>
      <c r="G733" s="79">
        <v>0.0</v>
      </c>
      <c r="H733" s="80">
        <v>900.0</v>
      </c>
    </row>
    <row r="734">
      <c r="B734" s="78" t="s">
        <v>93</v>
      </c>
      <c r="C734" s="79">
        <v>2.0</v>
      </c>
      <c r="D734" s="79">
        <v>1.0</v>
      </c>
      <c r="E734" s="79">
        <v>7.0</v>
      </c>
      <c r="F734" s="79">
        <v>1.0</v>
      </c>
      <c r="G734" s="79">
        <v>1.0</v>
      </c>
      <c r="H734" s="80">
        <v>108.0</v>
      </c>
    </row>
    <row r="735">
      <c r="B735" s="78" t="s">
        <v>93</v>
      </c>
      <c r="C735" s="79">
        <v>2.0</v>
      </c>
      <c r="D735" s="79">
        <v>1.0</v>
      </c>
      <c r="E735" s="79">
        <v>5.0</v>
      </c>
      <c r="F735" s="79">
        <v>5.0</v>
      </c>
      <c r="G735" s="79">
        <v>1.0</v>
      </c>
      <c r="H735" s="80">
        <v>226.0</v>
      </c>
    </row>
    <row r="736">
      <c r="B736" s="78" t="s">
        <v>93</v>
      </c>
      <c r="C736" s="79">
        <v>2.0</v>
      </c>
      <c r="D736" s="79">
        <v>0.0</v>
      </c>
      <c r="E736" s="79">
        <v>3.0</v>
      </c>
      <c r="F736" s="79">
        <v>1.0</v>
      </c>
      <c r="G736" s="79">
        <v>1.0</v>
      </c>
      <c r="H736" s="80">
        <v>900.0</v>
      </c>
    </row>
    <row r="737">
      <c r="B737" s="78" t="s">
        <v>93</v>
      </c>
      <c r="C737" s="79">
        <v>2.0</v>
      </c>
      <c r="D737" s="79">
        <v>1.0</v>
      </c>
      <c r="E737" s="79">
        <v>7.0</v>
      </c>
      <c r="F737" s="79">
        <v>4.0</v>
      </c>
      <c r="G737" s="79">
        <v>1.0</v>
      </c>
      <c r="H737" s="80">
        <v>92.0</v>
      </c>
    </row>
    <row r="738">
      <c r="B738" s="78" t="s">
        <v>93</v>
      </c>
      <c r="C738" s="79">
        <v>2.0</v>
      </c>
      <c r="D738" s="79">
        <v>1.0</v>
      </c>
      <c r="E738" s="79">
        <v>9.0</v>
      </c>
      <c r="F738" s="79">
        <v>3.0</v>
      </c>
      <c r="G738" s="79">
        <v>1.0</v>
      </c>
      <c r="H738" s="80">
        <v>122.0</v>
      </c>
    </row>
    <row r="739">
      <c r="B739" s="78" t="s">
        <v>93</v>
      </c>
      <c r="C739" s="79">
        <v>2.0</v>
      </c>
      <c r="D739" s="79">
        <v>1.0</v>
      </c>
      <c r="E739" s="79">
        <v>4.0</v>
      </c>
      <c r="F739" s="79">
        <v>1.0</v>
      </c>
      <c r="G739" s="79">
        <v>1.0</v>
      </c>
      <c r="H739" s="80">
        <v>839.0</v>
      </c>
    </row>
    <row r="740">
      <c r="B740" s="78" t="s">
        <v>93</v>
      </c>
      <c r="C740" s="79">
        <v>2.0</v>
      </c>
      <c r="D740" s="79">
        <v>1.0</v>
      </c>
      <c r="E740" s="79">
        <v>8.0</v>
      </c>
      <c r="F740" s="79">
        <v>1.0</v>
      </c>
      <c r="G740" s="79">
        <v>1.0</v>
      </c>
      <c r="H740" s="80">
        <v>346.0</v>
      </c>
    </row>
    <row r="741">
      <c r="B741" s="78" t="s">
        <v>93</v>
      </c>
      <c r="C741" s="79">
        <v>2.0</v>
      </c>
      <c r="D741" s="79">
        <v>1.0</v>
      </c>
      <c r="E741" s="79">
        <v>2.0</v>
      </c>
      <c r="F741" s="79">
        <v>1.0</v>
      </c>
      <c r="G741" s="79">
        <v>1.0</v>
      </c>
      <c r="H741" s="80">
        <v>311.0</v>
      </c>
    </row>
    <row r="742">
      <c r="B742" s="78" t="s">
        <v>93</v>
      </c>
      <c r="C742" s="79">
        <v>2.0</v>
      </c>
      <c r="D742" s="79">
        <v>1.0</v>
      </c>
      <c r="E742" s="79">
        <v>8.0</v>
      </c>
      <c r="F742" s="79">
        <v>5.0</v>
      </c>
      <c r="G742" s="79">
        <v>1.0</v>
      </c>
      <c r="H742" s="80">
        <v>85.0</v>
      </c>
    </row>
    <row r="743">
      <c r="B743" s="78" t="s">
        <v>93</v>
      </c>
      <c r="C743" s="79">
        <v>2.0</v>
      </c>
      <c r="D743" s="79">
        <v>0.0</v>
      </c>
      <c r="E743" s="79">
        <v>3.0</v>
      </c>
      <c r="F743" s="79">
        <v>2.0</v>
      </c>
      <c r="G743" s="79">
        <v>1.0</v>
      </c>
      <c r="H743" s="80">
        <v>900.0</v>
      </c>
    </row>
    <row r="744">
      <c r="B744" s="78" t="s">
        <v>93</v>
      </c>
      <c r="C744" s="79">
        <v>2.0</v>
      </c>
      <c r="D744" s="79">
        <v>1.0</v>
      </c>
      <c r="E744" s="79">
        <v>5.0</v>
      </c>
      <c r="F744" s="79">
        <v>4.0</v>
      </c>
      <c r="G744" s="79">
        <v>1.0</v>
      </c>
      <c r="H744" s="80">
        <v>183.0</v>
      </c>
    </row>
    <row r="745">
      <c r="B745" s="78" t="s">
        <v>93</v>
      </c>
      <c r="C745" s="79">
        <v>2.0</v>
      </c>
      <c r="D745" s="79">
        <v>1.0</v>
      </c>
      <c r="E745" s="79">
        <v>7.0</v>
      </c>
      <c r="F745" s="79">
        <v>5.0</v>
      </c>
      <c r="G745" s="79">
        <v>1.0</v>
      </c>
      <c r="H745" s="80">
        <v>84.0</v>
      </c>
    </row>
    <row r="746">
      <c r="B746" s="78" t="s">
        <v>93</v>
      </c>
      <c r="C746" s="79">
        <v>2.0</v>
      </c>
      <c r="D746" s="79">
        <v>1.0</v>
      </c>
      <c r="E746" s="79">
        <v>9.0</v>
      </c>
      <c r="F746" s="79">
        <v>5.0</v>
      </c>
      <c r="G746" s="79">
        <v>0.0</v>
      </c>
      <c r="H746" s="80">
        <v>900.0</v>
      </c>
    </row>
    <row r="747">
      <c r="B747" s="78" t="s">
        <v>93</v>
      </c>
      <c r="C747" s="79">
        <v>2.0</v>
      </c>
      <c r="D747" s="79">
        <v>1.0</v>
      </c>
      <c r="E747" s="79">
        <v>5.0</v>
      </c>
      <c r="F747" s="79">
        <v>1.0</v>
      </c>
      <c r="G747" s="79">
        <v>1.0</v>
      </c>
      <c r="H747" s="80">
        <v>684.0</v>
      </c>
    </row>
    <row r="748">
      <c r="B748" s="78" t="s">
        <v>93</v>
      </c>
      <c r="C748" s="79">
        <v>2.0</v>
      </c>
      <c r="D748" s="79">
        <v>1.0</v>
      </c>
      <c r="E748" s="79">
        <v>6.0</v>
      </c>
      <c r="F748" s="79">
        <v>4.0</v>
      </c>
      <c r="G748" s="79">
        <v>0.0</v>
      </c>
      <c r="H748" s="80">
        <v>900.0</v>
      </c>
    </row>
    <row r="749">
      <c r="B749" s="81" t="s">
        <v>93</v>
      </c>
      <c r="C749" s="82">
        <v>2.0</v>
      </c>
      <c r="D749" s="82">
        <v>1.0</v>
      </c>
      <c r="E749" s="82">
        <v>1.0</v>
      </c>
      <c r="F749" s="82">
        <v>5.0</v>
      </c>
      <c r="G749" s="82">
        <v>1.0</v>
      </c>
      <c r="H749" s="83">
        <v>41.0</v>
      </c>
    </row>
    <row r="751">
      <c r="C751" s="22" t="s">
        <v>28</v>
      </c>
      <c r="D751" s="22" t="s">
        <v>25</v>
      </c>
      <c r="E751" s="22" t="s">
        <v>16</v>
      </c>
      <c r="F751" s="22" t="s">
        <v>17</v>
      </c>
      <c r="G751" s="22" t="s">
        <v>18</v>
      </c>
      <c r="H751" s="22" t="s">
        <v>29</v>
      </c>
      <c r="I751" s="23" t="s">
        <v>13</v>
      </c>
      <c r="J751" s="22" t="s">
        <v>19</v>
      </c>
    </row>
    <row r="752">
      <c r="B752" s="24" t="s">
        <v>22</v>
      </c>
      <c r="C752" s="27">
        <f>countif(D507:D749, "0")</f>
        <v>27</v>
      </c>
      <c r="D752" s="27">
        <f>sumif(D507:D749, "0", H507:H749)/C752</f>
        <v>516.0740741</v>
      </c>
      <c r="E752" s="27">
        <f t="array" ref="E752">MEDIAN(IF($D$4:$D$246=0, $H$4:$H$246))</f>
        <v>900</v>
      </c>
      <c r="F752" s="60">
        <f>MINIFS( H507:H749, D507:D749, "0", D507:D749, "0")</f>
        <v>3</v>
      </c>
      <c r="G752" s="60">
        <f>MAXIFS( H507:H749, D507:D749, "0", D507:D749, "0")</f>
        <v>900</v>
      </c>
      <c r="H752" s="27">
        <f t="shared" ref="H752:H753" si="3">(C752-I752)/C752*100</f>
        <v>48.14814815</v>
      </c>
      <c r="I752" s="41">
        <f>countifs(D507:D749, "0", G507:G749, "1")</f>
        <v>14</v>
      </c>
      <c r="J752" s="27">
        <f t="array" ref="J752">stdev(if(D507:D749=0, H507:H749))</f>
        <v>408.9910593</v>
      </c>
    </row>
    <row r="753">
      <c r="B753" s="24" t="s">
        <v>20</v>
      </c>
      <c r="C753" s="27">
        <f>countif(D507:D749, "1")</f>
        <v>216</v>
      </c>
      <c r="D753" s="27">
        <f>sumif(D507:D749, "1", H507:H749)/C753</f>
        <v>244.0925926</v>
      </c>
      <c r="E753" s="27">
        <f t="array" ref="E753">MEDIAN(IF($D$4:$D$246=1, $H$4:$H$246))</f>
        <v>142</v>
      </c>
      <c r="F753" s="84">
        <v>1.0</v>
      </c>
      <c r="G753" s="60">
        <f>MAXIFS( H507:H749, D507:D749, "1", D507:D749, "1")</f>
        <v>900</v>
      </c>
      <c r="H753" s="27">
        <f t="shared" si="3"/>
        <v>7.87037037</v>
      </c>
      <c r="I753" s="41">
        <f>countifs(D507:D749, "1", G507:G749, "1")</f>
        <v>199</v>
      </c>
      <c r="J753" s="27">
        <f t="array" ref="J753">stdev(if(D507:D749=1, H507:H749))</f>
        <v>253.537889</v>
      </c>
    </row>
  </sheetData>
  <mergeCells count="3">
    <mergeCell ref="B2:H2"/>
    <mergeCell ref="B253:H253"/>
    <mergeCell ref="B505:H505"/>
  </mergeCells>
  <conditionalFormatting sqref="G4:G246 G255:G497 G507:G749">
    <cfRule type="cellIs" dxfId="1" priority="1" operator="equal">
      <formula>1</formula>
    </cfRule>
  </conditionalFormatting>
  <conditionalFormatting sqref="G4:G246 G255:G497 G507:G749">
    <cfRule type="cellIs" dxfId="2" priority="2" operator="equal">
      <formula>0</formula>
    </cfRule>
  </conditionalFormatting>
  <conditionalFormatting sqref="D4:D246 D255:D497 D507:D749">
    <cfRule type="cellIs" dxfId="1" priority="3" operator="equal">
      <formula>1</formula>
    </cfRule>
  </conditionalFormatting>
  <conditionalFormatting sqref="D4:D246 D255:D497 D507:D749">
    <cfRule type="cellIs" dxfId="2" priority="4" operator="equal">
      <formula>0</formula>
    </cfRule>
  </conditionalFormatting>
  <drawing r:id="rId1"/>
</worksheet>
</file>