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back_0" sheetId="1" r:id="rId4"/>
    <sheet state="visible" name="Nback_0(2)" sheetId="2" r:id="rId5"/>
    <sheet state="visible" name="Nback_0.03" sheetId="3" r:id="rId6"/>
    <sheet state="visible" name="Nback_0.07" sheetId="4" r:id="rId7"/>
    <sheet state="visible" name="Switching_0" sheetId="5" r:id="rId8"/>
    <sheet state="visible" name="Switching_0(2)" sheetId="6" r:id="rId9"/>
    <sheet state="visible" name="Switching_0.03" sheetId="7" r:id="rId10"/>
    <sheet state="visible" name="Switching_0.07" sheetId="8" r:id="rId11"/>
    <sheet state="visible" name="Sart_0" sheetId="9" r:id="rId12"/>
    <sheet state="visible" name="Sart_0(2)" sheetId="10" r:id="rId13"/>
    <sheet state="visible" name="Sart_0.03" sheetId="11" r:id="rId14"/>
    <sheet state="visible" name="Sart_0.07" sheetId="12" r:id="rId15"/>
  </sheets>
  <definedNames/>
  <calcPr/>
</workbook>
</file>

<file path=xl/sharedStrings.xml><?xml version="1.0" encoding="utf-8"?>
<sst xmlns="http://schemas.openxmlformats.org/spreadsheetml/2006/main" count="2464" uniqueCount="73">
  <si>
    <t>P020_1</t>
  </si>
  <si>
    <t>Trial number</t>
  </si>
  <si>
    <t>Type of trial (1=a matching stimulus ; 0=a non-matching stimulus)</t>
  </si>
  <si>
    <t>Score (1 means correct, 0 means incorrect)</t>
  </si>
  <si>
    <t>Match</t>
  </si>
  <si>
    <t>Miss</t>
  </si>
  <si>
    <t xml:space="preserve">False Alarm </t>
  </si>
  <si>
    <t>Reaction time</t>
  </si>
  <si>
    <t>Memory</t>
  </si>
  <si>
    <t>Current letter (the current letter, a number between 1 and 15, representing letterA, etc)</t>
  </si>
  <si>
    <t>nback1</t>
  </si>
  <si>
    <t>nback2</t>
  </si>
  <si>
    <t>nback3</t>
  </si>
  <si>
    <t>number</t>
  </si>
  <si>
    <t>correct</t>
  </si>
  <si>
    <t>wrong</t>
  </si>
  <si>
    <t>sum</t>
  </si>
  <si>
    <t>median</t>
  </si>
  <si>
    <t>min</t>
  </si>
  <si>
    <t>max</t>
  </si>
  <si>
    <t>condition 1</t>
  </si>
  <si>
    <t>condition1</t>
  </si>
  <si>
    <t>condition 0</t>
  </si>
  <si>
    <t>Error_rate</t>
  </si>
  <si>
    <t>P020_2</t>
  </si>
  <si>
    <t>mean</t>
  </si>
  <si>
    <t>P020_3</t>
  </si>
  <si>
    <t>TOTAL</t>
  </si>
  <si>
    <t>trial</t>
  </si>
  <si>
    <t>error rate</t>
  </si>
  <si>
    <t>std</t>
  </si>
  <si>
    <t>Condition</t>
  </si>
  <si>
    <t>Total trials</t>
  </si>
  <si>
    <t>Mean value</t>
  </si>
  <si>
    <t>Median value</t>
  </si>
  <si>
    <t>MIn value</t>
  </si>
  <si>
    <t>Max value</t>
  </si>
  <si>
    <t>Error rate</t>
  </si>
  <si>
    <t>P020_4</t>
  </si>
  <si>
    <t>P020_5</t>
  </si>
  <si>
    <t>P020_6</t>
  </si>
  <si>
    <t>P020_7</t>
  </si>
  <si>
    <t>P020_8</t>
  </si>
  <si>
    <t>P020_9</t>
  </si>
  <si>
    <t>BlocknameTask-typeCongruent or incongruent(as word)</t>
  </si>
  <si>
    <t>Congruent or incongruent (as number 1 or 2)</t>
  </si>
  <si>
    <t>Required button press (left = b-key, right = n-key)</t>
  </si>
  <si>
    <t>Response time in milliseconds</t>
  </si>
  <si>
    <t>Status (1=correct, 2=wrong, 3=timeout)</t>
  </si>
  <si>
    <t>Taskswitching</t>
  </si>
  <si>
    <t>(1=repeat, 2=switch)</t>
  </si>
  <si>
    <t>trainingblock</t>
  </si>
  <si>
    <t>color</t>
  </si>
  <si>
    <t>incongruent</t>
  </si>
  <si>
    <t>right</t>
  </si>
  <si>
    <t>shape</t>
  </si>
  <si>
    <t>congruent</t>
  </si>
  <si>
    <t>left</t>
  </si>
  <si>
    <t>realblock</t>
  </si>
  <si>
    <t>tirals</t>
  </si>
  <si>
    <t>condition 1_congruent</t>
  </si>
  <si>
    <t>condition 2_congruent</t>
  </si>
  <si>
    <t>condition 1_incongruent</t>
  </si>
  <si>
    <t>condition 2_incongruent</t>
  </si>
  <si>
    <t>name of block</t>
  </si>
  <si>
    <t>number of block</t>
  </si>
  <si>
    <t>go (1) or no go(0)</t>
  </si>
  <si>
    <t>digit (1~9)</t>
  </si>
  <si>
    <t>size of stimulus (1~5)</t>
  </si>
  <si>
    <t>response outcome (0 error, 1 correct)</t>
  </si>
  <si>
    <t>reaction time in ms</t>
  </si>
  <si>
    <t>training</t>
  </si>
  <si>
    <t>realtest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</si>
</sst>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12">
    <font>
      <sz val="10.0"/>
      <color rgb="FF000000"/>
      <name val="Arial"/>
      <scheme val="minor"/>
    </font>
    <font>
      <color theme="1"/>
      <name val="Arial"/>
      <scheme val="minor"/>
    </font>
    <font>
      <b/>
      <sz val="10.0"/>
      <color theme="1"/>
      <name val="Arial"/>
      <scheme val="minor"/>
    </font>
    <font/>
    <font>
      <b/>
      <color theme="1"/>
      <name val="Arial"/>
    </font>
    <font>
      <color theme="1"/>
      <name val="Arial"/>
    </font>
    <font>
      <sz val="11.0"/>
      <color rgb="FF000000"/>
      <name val="Inconsolata"/>
    </font>
    <font>
      <b/>
      <color theme="1"/>
      <name val="Arial"/>
      <scheme val="minor"/>
    </font>
    <font>
      <b/>
      <color rgb="FF000000"/>
      <name val="Arial"/>
    </font>
    <font>
      <sz val="11.0"/>
      <color rgb="FF000000"/>
      <name val="&quot;Courier New&quot;"/>
    </font>
    <font>
      <sz val="11.0"/>
      <color theme="1"/>
      <name val="Calibri"/>
    </font>
    <font>
      <sz val="11.0"/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D9D9D9"/>
        <bgColor rgb="FFD9D9D9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2" fontId="2" numFmtId="0" xfId="0" applyAlignment="1" applyBorder="1" applyFill="1" applyFont="1">
      <alignment horizontal="center" readingOrder="0"/>
    </xf>
    <xf borderId="2" fillId="0" fontId="3" numFmtId="0" xfId="0" applyBorder="1" applyFont="1"/>
    <xf borderId="3" fillId="0" fontId="3" numFmtId="0" xfId="0" applyBorder="1" applyFont="1"/>
    <xf borderId="0" fillId="0" fontId="1" numFmtId="0" xfId="0" applyAlignment="1" applyFont="1">
      <alignment readingOrder="0"/>
    </xf>
    <xf borderId="4" fillId="0" fontId="4" numFmtId="0" xfId="0" applyAlignment="1" applyBorder="1" applyFont="1">
      <alignment horizontal="center" vertical="bottom"/>
    </xf>
    <xf borderId="4" fillId="3" fontId="4" numFmtId="0" xfId="0" applyAlignment="1" applyBorder="1" applyFill="1" applyFont="1">
      <alignment horizontal="center" vertical="bottom"/>
    </xf>
    <xf borderId="4" fillId="4" fontId="4" numFmtId="0" xfId="0" applyAlignment="1" applyBorder="1" applyFill="1" applyFont="1">
      <alignment horizontal="center" vertical="bottom"/>
    </xf>
    <xf borderId="4" fillId="0" fontId="4" numFmtId="0" xfId="0" applyAlignment="1" applyBorder="1" applyFont="1">
      <alignment horizontal="center" vertical="bottom"/>
    </xf>
    <xf borderId="4" fillId="0" fontId="4" numFmtId="0" xfId="0" applyAlignment="1" applyBorder="1" applyFont="1">
      <alignment horizontal="center" readingOrder="0" vertical="bottom"/>
    </xf>
    <xf borderId="0" fillId="0" fontId="1" numFmtId="0" xfId="0" applyAlignment="1" applyFont="1">
      <alignment horizontal="center"/>
    </xf>
    <xf borderId="5" fillId="0" fontId="1" numFmtId="0" xfId="0" applyAlignment="1" applyBorder="1" applyFont="1">
      <alignment readingOrder="0"/>
    </xf>
    <xf borderId="0" fillId="0" fontId="5" numFmtId="0" xfId="0" applyAlignment="1" applyFont="1">
      <alignment horizontal="right" readingOrder="0" vertical="bottom"/>
    </xf>
    <xf borderId="6" fillId="0" fontId="1" numFmtId="0" xfId="0" applyAlignment="1" applyBorder="1" applyFont="1">
      <alignment readingOrder="0"/>
    </xf>
    <xf borderId="0" fillId="0" fontId="5" numFmtId="0" xfId="0" applyFont="1"/>
    <xf borderId="7" fillId="0" fontId="1" numFmtId="0" xfId="0" applyAlignment="1" applyBorder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Font="1"/>
    <xf borderId="0" fillId="4" fontId="6" numFmtId="0" xfId="0" applyFont="1"/>
    <xf borderId="1" fillId="2" fontId="7" numFmtId="0" xfId="0" applyAlignment="1" applyBorder="1" applyFont="1">
      <alignment horizontal="center" readingOrder="0"/>
    </xf>
    <xf borderId="0" fillId="4" fontId="8" numFmtId="0" xfId="0" applyAlignment="1" applyFont="1">
      <alignment horizontal="center" readingOrder="0"/>
    </xf>
    <xf borderId="6" fillId="5" fontId="1" numFmtId="0" xfId="0" applyAlignment="1" applyBorder="1" applyFill="1" applyFont="1">
      <alignment readingOrder="0"/>
    </xf>
    <xf borderId="6" fillId="6" fontId="1" numFmtId="0" xfId="0" applyAlignment="1" applyBorder="1" applyFill="1" applyFont="1">
      <alignment readingOrder="0"/>
    </xf>
    <xf borderId="0" fillId="4" fontId="9" numFmtId="0" xfId="0" applyAlignment="1" applyFont="1">
      <alignment horizontal="left" readingOrder="0" shrinkToFit="0" wrapText="1"/>
    </xf>
    <xf borderId="6" fillId="7" fontId="1" numFmtId="0" xfId="0" applyAlignment="1" applyBorder="1" applyFill="1" applyFont="1">
      <alignment readingOrder="0"/>
    </xf>
    <xf borderId="7" fillId="7" fontId="1" numFmtId="0" xfId="0" applyAlignment="1" applyBorder="1" applyFont="1">
      <alignment readingOrder="0"/>
    </xf>
    <xf borderId="7" fillId="6" fontId="1" numFmtId="0" xfId="0" applyAlignment="1" applyBorder="1" applyFont="1">
      <alignment readingOrder="0"/>
    </xf>
    <xf borderId="0" fillId="4" fontId="6" numFmtId="0" xfId="0" applyFont="1"/>
    <xf borderId="6" fillId="4" fontId="1" numFmtId="0" xfId="0" applyAlignment="1" applyBorder="1" applyFont="1">
      <alignment readingOrder="0"/>
    </xf>
    <xf borderId="7" fillId="5" fontId="1" numFmtId="0" xfId="0" applyAlignment="1" applyBorder="1" applyFont="1">
      <alignment readingOrder="0"/>
    </xf>
    <xf borderId="0" fillId="0" fontId="5" numFmtId="0" xfId="0" applyAlignment="1" applyFont="1">
      <alignment horizontal="right" vertical="bottom"/>
    </xf>
    <xf borderId="4" fillId="0" fontId="7" numFmtId="0" xfId="0" applyAlignment="1" applyBorder="1" applyFont="1">
      <alignment horizontal="center" readingOrder="0"/>
    </xf>
    <xf borderId="4" fillId="8" fontId="7" numFmtId="0" xfId="0" applyAlignment="1" applyBorder="1" applyFill="1" applyFont="1">
      <alignment horizontal="center" readingOrder="0"/>
    </xf>
    <xf borderId="4" fillId="0" fontId="7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4" fillId="8" fontId="1" numFmtId="0" xfId="0" applyAlignment="1" applyBorder="1" applyFont="1">
      <alignment readingOrder="0"/>
    </xf>
    <xf borderId="4" fillId="0" fontId="1" numFmtId="0" xfId="0" applyBorder="1" applyFont="1"/>
    <xf borderId="4" fillId="0" fontId="5" numFmtId="0" xfId="0" applyAlignment="1" applyBorder="1" applyFont="1">
      <alignment horizontal="right" vertical="bottom"/>
    </xf>
    <xf borderId="4" fillId="2" fontId="7" numFmtId="0" xfId="0" applyAlignment="1" applyBorder="1" applyFont="1">
      <alignment horizontal="center" readingOrder="0"/>
    </xf>
    <xf borderId="4" fillId="2" fontId="1" numFmtId="0" xfId="0" applyAlignment="1" applyBorder="1" applyFont="1">
      <alignment horizontal="center" readingOrder="0"/>
    </xf>
    <xf borderId="5" fillId="0" fontId="7" numFmtId="0" xfId="0" applyAlignment="1" applyBorder="1" applyFont="1">
      <alignment horizontal="center" readingOrder="0"/>
    </xf>
    <xf borderId="6" fillId="0" fontId="7" numFmtId="0" xfId="0" applyAlignment="1" applyBorder="1" applyFont="1">
      <alignment horizontal="center" readingOrder="0"/>
    </xf>
    <xf borderId="7" fillId="0" fontId="7" numFmtId="0" xfId="0" applyAlignment="1" applyBorder="1" applyFont="1">
      <alignment horizontal="center" readingOrder="0"/>
    </xf>
    <xf borderId="4" fillId="0" fontId="10" numFmtId="0" xfId="0" applyAlignment="1" applyBorder="1" applyFont="1">
      <alignment shrinkToFit="0" wrapText="0"/>
    </xf>
    <xf borderId="4" fillId="0" fontId="10" numFmtId="0" xfId="0" applyBorder="1" applyFont="1"/>
    <xf borderId="4" fillId="3" fontId="11" numFmtId="0" xfId="0" applyBorder="1" applyFont="1"/>
    <xf borderId="4" fillId="0" fontId="11" numFmtId="0" xfId="0" applyBorder="1" applyFont="1"/>
    <xf borderId="4" fillId="3" fontId="11" numFmtId="0" xfId="0" applyAlignment="1" applyBorder="1" applyFont="1">
      <alignment readingOrder="0" shrinkToFit="0" wrapText="0"/>
    </xf>
    <xf borderId="0" fillId="4" fontId="6" numFmtId="0" xfId="0" applyAlignment="1" applyFont="1">
      <alignment readingOrder="0"/>
    </xf>
    <xf borderId="5" fillId="0" fontId="10" numFmtId="0" xfId="0" applyAlignment="1" applyBorder="1" applyFont="1">
      <alignment readingOrder="0"/>
    </xf>
    <xf borderId="5" fillId="0" fontId="10" numFmtId="0" xfId="0" applyAlignment="1" applyBorder="1" applyFont="1">
      <alignment horizontal="right" readingOrder="0"/>
    </xf>
    <xf borderId="5" fillId="6" fontId="10" numFmtId="0" xfId="0" applyAlignment="1" applyBorder="1" applyFont="1">
      <alignment horizontal="right" readingOrder="0"/>
    </xf>
    <xf borderId="6" fillId="0" fontId="10" numFmtId="0" xfId="0" applyAlignment="1" applyBorder="1" applyFont="1">
      <alignment readingOrder="0"/>
    </xf>
    <xf borderId="6" fillId="0" fontId="10" numFmtId="0" xfId="0" applyAlignment="1" applyBorder="1" applyFont="1">
      <alignment horizontal="right" readingOrder="0"/>
    </xf>
    <xf borderId="6" fillId="6" fontId="10" numFmtId="0" xfId="0" applyAlignment="1" applyBorder="1" applyFont="1">
      <alignment horizontal="right" readingOrder="0"/>
    </xf>
    <xf borderId="6" fillId="0" fontId="11" numFmtId="0" xfId="0" applyAlignment="1" applyBorder="1" applyFont="1">
      <alignment readingOrder="0"/>
    </xf>
    <xf borderId="7" fillId="0" fontId="10" numFmtId="0" xfId="0" applyAlignment="1" applyBorder="1" applyFont="1">
      <alignment readingOrder="0"/>
    </xf>
    <xf borderId="7" fillId="0" fontId="10" numFmtId="0" xfId="0" applyAlignment="1" applyBorder="1" applyFont="1">
      <alignment horizontal="right" readingOrder="0"/>
    </xf>
    <xf borderId="7" fillId="6" fontId="10" numFmtId="0" xfId="0" applyAlignment="1" applyBorder="1" applyFont="1">
      <alignment horizontal="right" readingOrder="0"/>
    </xf>
    <xf borderId="4" fillId="0" fontId="7" numFmtId="0" xfId="0" applyBorder="1" applyFont="1"/>
    <xf borderId="4" fillId="4" fontId="1" numFmtId="0" xfId="0" applyBorder="1" applyFont="1"/>
    <xf borderId="4" fillId="4" fontId="6" numFmtId="0" xfId="0" applyBorder="1" applyFont="1"/>
    <xf borderId="4" fillId="8" fontId="1" numFmtId="0" xfId="0" applyBorder="1" applyFont="1"/>
    <xf borderId="4" fillId="4" fontId="6" numFmtId="0" xfId="0" applyAlignment="1" applyBorder="1" applyFont="1">
      <alignment horizontal="right" vertical="bottom"/>
    </xf>
    <xf borderId="4" fillId="8" fontId="6" numFmtId="0" xfId="0" applyBorder="1" applyFont="1"/>
    <xf borderId="4" fillId="0" fontId="4" numFmtId="0" xfId="0" applyAlignment="1" applyBorder="1" applyFont="1">
      <alignment horizontal="center" vertical="bottom"/>
    </xf>
    <xf borderId="4" fillId="3" fontId="4" numFmtId="0" xfId="0" applyAlignment="1" applyBorder="1" applyFont="1">
      <alignment horizontal="center" vertical="bottom"/>
    </xf>
    <xf borderId="4" fillId="3" fontId="4" numFmtId="0" xfId="0" applyAlignment="1" applyBorder="1" applyFont="1">
      <alignment horizontal="center" shrinkToFit="0" vertical="bottom" wrapText="0"/>
    </xf>
    <xf borderId="5" fillId="0" fontId="5" numFmtId="0" xfId="0" applyAlignment="1" applyBorder="1" applyFont="1">
      <alignment readingOrder="0" vertical="bottom"/>
    </xf>
    <xf borderId="5" fillId="0" fontId="5" numFmtId="0" xfId="0" applyAlignment="1" applyBorder="1" applyFont="1">
      <alignment horizontal="right" readingOrder="0" vertical="bottom"/>
    </xf>
    <xf borderId="5" fillId="6" fontId="5" numFmtId="0" xfId="0" applyAlignment="1" applyBorder="1" applyFont="1">
      <alignment horizontal="right" readingOrder="0" vertical="bottom"/>
    </xf>
    <xf borderId="6" fillId="0" fontId="5" numFmtId="0" xfId="0" applyAlignment="1" applyBorder="1" applyFont="1">
      <alignment readingOrder="0" vertical="bottom"/>
    </xf>
    <xf borderId="6" fillId="0" fontId="5" numFmtId="0" xfId="0" applyAlignment="1" applyBorder="1" applyFont="1">
      <alignment horizontal="right" readingOrder="0" vertical="bottom"/>
    </xf>
    <xf borderId="6" fillId="6" fontId="5" numFmtId="0" xfId="0" applyAlignment="1" applyBorder="1" applyFont="1">
      <alignment horizontal="right" readingOrder="0" vertical="bottom"/>
    </xf>
    <xf borderId="7" fillId="0" fontId="5" numFmtId="0" xfId="0" applyAlignment="1" applyBorder="1" applyFont="1">
      <alignment readingOrder="0" vertical="bottom"/>
    </xf>
    <xf borderId="7" fillId="0" fontId="5" numFmtId="0" xfId="0" applyAlignment="1" applyBorder="1" applyFont="1">
      <alignment horizontal="right" readingOrder="0" vertical="bottom"/>
    </xf>
    <xf borderId="7" fillId="6" fontId="5" numFmtId="0" xfId="0" applyAlignment="1" applyBorder="1" applyFont="1">
      <alignment horizontal="right" readingOrder="0" vertical="bottom"/>
    </xf>
    <xf borderId="0" fillId="0" fontId="4" numFmtId="0" xfId="0" applyAlignment="1" applyFont="1">
      <alignment horizontal="center" vertical="bottom"/>
    </xf>
  </cellXfs>
  <cellStyles count="1">
    <cellStyle xfId="0" name="Normal" builtinId="0"/>
  </cellStyles>
  <dxfs count="6">
    <dxf>
      <font/>
      <fill>
        <patternFill patternType="solid">
          <fgColor rgb="FFF4C7C3"/>
          <bgColor rgb="FFF4C7C3"/>
        </patternFill>
      </fill>
      <border/>
    </dxf>
    <dxf>
      <font/>
      <fill>
        <patternFill patternType="solid">
          <fgColor rgb="FFCFE2F3"/>
          <bgColor rgb="FFCFE2F3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D9D2E9"/>
          <bgColor rgb="FFD9D2E9"/>
        </patternFill>
      </fill>
      <border/>
    </dxf>
    <dxf>
      <font/>
      <fill>
        <patternFill patternType="solid">
          <fgColor rgb="FFFFF2CC"/>
          <bgColor rgb="FFFFF2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4"/>
      <c r="Y1" s="1"/>
      <c r="AK1" s="1"/>
      <c r="AL1" s="1"/>
      <c r="AM1" s="1"/>
      <c r="AN1" s="1"/>
      <c r="AO1" s="1"/>
      <c r="AP1" s="1"/>
      <c r="AQ1" s="1"/>
      <c r="AR1" s="1"/>
      <c r="AS1" s="1"/>
    </row>
    <row r="2">
      <c r="A2" s="5"/>
      <c r="B2" s="6" t="s">
        <v>1</v>
      </c>
      <c r="C2" s="7" t="s">
        <v>2</v>
      </c>
      <c r="D2" s="7" t="s">
        <v>3</v>
      </c>
      <c r="E2" s="6" t="s">
        <v>4</v>
      </c>
      <c r="F2" s="8" t="s">
        <v>5</v>
      </c>
      <c r="G2" s="6" t="s">
        <v>6</v>
      </c>
      <c r="H2" s="7" t="s">
        <v>7</v>
      </c>
      <c r="I2" s="6" t="s">
        <v>8</v>
      </c>
      <c r="J2" s="6" t="s">
        <v>9</v>
      </c>
      <c r="K2" s="6" t="s">
        <v>10</v>
      </c>
      <c r="L2" s="9" t="s">
        <v>11</v>
      </c>
      <c r="M2" s="10" t="s">
        <v>12</v>
      </c>
      <c r="Y2" s="11"/>
    </row>
    <row r="3">
      <c r="A3" s="5">
        <v>1.0</v>
      </c>
      <c r="B3" s="12">
        <v>1.0</v>
      </c>
      <c r="C3" s="13">
        <v>0.0</v>
      </c>
      <c r="D3" s="13">
        <v>1.0</v>
      </c>
      <c r="E3" s="13">
        <v>0.0</v>
      </c>
      <c r="F3" s="13">
        <v>0.0</v>
      </c>
      <c r="G3" s="13">
        <v>0.0</v>
      </c>
      <c r="H3" s="13">
        <v>3000.0</v>
      </c>
      <c r="I3" s="13">
        <v>3.0</v>
      </c>
      <c r="J3" s="13">
        <v>7.0</v>
      </c>
      <c r="K3" s="13">
        <v>7.0</v>
      </c>
      <c r="L3" s="13">
        <v>0.0</v>
      </c>
      <c r="M3" s="5">
        <v>0.0</v>
      </c>
      <c r="AK3" s="5"/>
      <c r="AL3" s="5"/>
      <c r="AM3" s="5"/>
      <c r="AN3" s="5"/>
      <c r="AO3" s="5"/>
      <c r="AP3" s="5"/>
      <c r="AQ3" s="5"/>
      <c r="AR3" s="5"/>
      <c r="AS3" s="5"/>
    </row>
    <row r="4">
      <c r="A4" s="5">
        <v>1.0</v>
      </c>
      <c r="B4" s="14">
        <v>2.0</v>
      </c>
      <c r="C4" s="13">
        <v>0.0</v>
      </c>
      <c r="D4" s="13">
        <v>1.0</v>
      </c>
      <c r="E4" s="13">
        <v>0.0</v>
      </c>
      <c r="F4" s="13">
        <v>0.0</v>
      </c>
      <c r="G4" s="13">
        <v>0.0</v>
      </c>
      <c r="H4" s="13">
        <v>3000.0</v>
      </c>
      <c r="I4" s="13">
        <v>3.0</v>
      </c>
      <c r="J4" s="13">
        <v>5.0</v>
      </c>
      <c r="K4" s="13">
        <v>5.0</v>
      </c>
      <c r="L4" s="13">
        <v>7.0</v>
      </c>
      <c r="M4" s="5">
        <v>0.0</v>
      </c>
      <c r="AK4" s="5"/>
      <c r="AL4" s="5"/>
      <c r="AM4" s="5"/>
      <c r="AN4" s="5"/>
      <c r="AO4" s="5"/>
      <c r="AP4" s="5"/>
      <c r="AQ4" s="5"/>
      <c r="AR4" s="5"/>
      <c r="AS4" s="5"/>
    </row>
    <row r="5">
      <c r="A5" s="5">
        <v>1.0</v>
      </c>
      <c r="B5" s="14">
        <v>3.0</v>
      </c>
      <c r="C5" s="13">
        <v>0.0</v>
      </c>
      <c r="D5" s="13">
        <v>1.0</v>
      </c>
      <c r="E5" s="13">
        <v>0.0</v>
      </c>
      <c r="F5" s="13">
        <v>0.0</v>
      </c>
      <c r="G5" s="13">
        <v>0.0</v>
      </c>
      <c r="H5" s="13">
        <v>3000.0</v>
      </c>
      <c r="I5" s="13">
        <v>3.0</v>
      </c>
      <c r="J5" s="13">
        <v>14.0</v>
      </c>
      <c r="K5" s="13">
        <v>14.0</v>
      </c>
      <c r="L5" s="13">
        <v>5.0</v>
      </c>
      <c r="M5" s="5">
        <v>7.0</v>
      </c>
      <c r="AK5" s="5"/>
      <c r="AL5" s="5"/>
      <c r="AM5" s="5"/>
      <c r="AN5" s="5"/>
      <c r="AO5" s="5"/>
      <c r="AP5" s="5"/>
      <c r="AQ5" s="5"/>
      <c r="AR5" s="5"/>
      <c r="AS5" s="5"/>
    </row>
    <row r="6">
      <c r="A6" s="5">
        <v>1.0</v>
      </c>
      <c r="B6" s="14">
        <v>4.0</v>
      </c>
      <c r="C6" s="13">
        <v>0.0</v>
      </c>
      <c r="D6" s="13">
        <v>1.0</v>
      </c>
      <c r="E6" s="13">
        <v>0.0</v>
      </c>
      <c r="F6" s="13">
        <v>0.0</v>
      </c>
      <c r="G6" s="13">
        <v>0.0</v>
      </c>
      <c r="H6" s="13">
        <v>3000.0</v>
      </c>
      <c r="I6" s="13">
        <v>2.0</v>
      </c>
      <c r="J6" s="13">
        <v>12.0</v>
      </c>
      <c r="K6" s="13">
        <v>12.0</v>
      </c>
      <c r="L6" s="13">
        <v>14.0</v>
      </c>
      <c r="M6" s="5">
        <v>5.0</v>
      </c>
      <c r="AK6" s="5"/>
      <c r="AO6" s="5"/>
      <c r="AP6" s="5"/>
      <c r="AQ6" s="5"/>
      <c r="AR6" s="5"/>
      <c r="AS6" s="5"/>
    </row>
    <row r="7">
      <c r="B7" s="14">
        <v>5.0</v>
      </c>
      <c r="C7" s="13">
        <v>0.0</v>
      </c>
      <c r="D7" s="13">
        <v>1.0</v>
      </c>
      <c r="E7" s="13">
        <v>0.0</v>
      </c>
      <c r="F7" s="13">
        <v>0.0</v>
      </c>
      <c r="G7" s="13">
        <v>0.0</v>
      </c>
      <c r="H7" s="13">
        <v>3000.0</v>
      </c>
      <c r="I7" s="13">
        <v>2.0</v>
      </c>
      <c r="J7" s="13">
        <v>6.0</v>
      </c>
      <c r="K7" s="13">
        <v>6.0</v>
      </c>
      <c r="L7" s="13">
        <v>12.0</v>
      </c>
      <c r="M7" s="5">
        <v>14.0</v>
      </c>
      <c r="N7" s="15"/>
      <c r="AK7" s="5"/>
      <c r="AO7" s="5"/>
      <c r="AP7" s="5"/>
      <c r="AQ7" s="5"/>
      <c r="AR7" s="5"/>
      <c r="AS7" s="5"/>
    </row>
    <row r="8">
      <c r="B8" s="14">
        <v>6.0</v>
      </c>
      <c r="C8" s="13">
        <v>1.0</v>
      </c>
      <c r="D8" s="13">
        <v>0.0</v>
      </c>
      <c r="E8" s="13">
        <v>0.0</v>
      </c>
      <c r="F8" s="13">
        <v>1.0</v>
      </c>
      <c r="G8" s="13">
        <v>0.0</v>
      </c>
      <c r="H8" s="13">
        <v>3000.0</v>
      </c>
      <c r="I8" s="13">
        <v>1.0</v>
      </c>
      <c r="J8" s="13">
        <v>14.0</v>
      </c>
      <c r="K8" s="13">
        <v>14.0</v>
      </c>
      <c r="L8" s="13">
        <v>6.0</v>
      </c>
      <c r="M8" s="5">
        <v>12.0</v>
      </c>
      <c r="AK8" s="5"/>
      <c r="AO8" s="5"/>
      <c r="AP8" s="5"/>
      <c r="AQ8" s="5"/>
      <c r="AR8" s="5"/>
      <c r="AS8" s="5"/>
    </row>
    <row r="9">
      <c r="B9" s="14">
        <v>7.0</v>
      </c>
      <c r="C9" s="13">
        <v>0.0</v>
      </c>
      <c r="D9" s="13">
        <v>1.0</v>
      </c>
      <c r="E9" s="13">
        <v>0.0</v>
      </c>
      <c r="F9" s="13">
        <v>0.0</v>
      </c>
      <c r="G9" s="13">
        <v>0.0</v>
      </c>
      <c r="H9" s="13">
        <v>3000.0</v>
      </c>
      <c r="I9" s="13">
        <v>3.0</v>
      </c>
      <c r="J9" s="13">
        <v>4.0</v>
      </c>
      <c r="K9" s="13">
        <v>4.0</v>
      </c>
      <c r="L9" s="13">
        <v>14.0</v>
      </c>
      <c r="M9" s="5">
        <v>6.0</v>
      </c>
      <c r="AK9" s="5"/>
      <c r="AO9" s="5"/>
      <c r="AP9" s="5"/>
      <c r="AQ9" s="5"/>
      <c r="AR9" s="5"/>
      <c r="AS9" s="5"/>
    </row>
    <row r="10">
      <c r="B10" s="14">
        <v>8.0</v>
      </c>
      <c r="C10" s="13">
        <v>1.0</v>
      </c>
      <c r="D10" s="13">
        <v>0.0</v>
      </c>
      <c r="E10" s="13">
        <v>0.0</v>
      </c>
      <c r="F10" s="13">
        <v>1.0</v>
      </c>
      <c r="G10" s="13">
        <v>0.0</v>
      </c>
      <c r="H10" s="13">
        <v>3000.0</v>
      </c>
      <c r="I10" s="13">
        <v>1.0</v>
      </c>
      <c r="J10" s="13">
        <v>6.0</v>
      </c>
      <c r="K10" s="13">
        <v>6.0</v>
      </c>
      <c r="L10" s="13">
        <v>4.0</v>
      </c>
      <c r="M10" s="5">
        <v>14.0</v>
      </c>
      <c r="AK10" s="5"/>
      <c r="AO10" s="5"/>
      <c r="AP10" s="5"/>
      <c r="AQ10" s="5"/>
      <c r="AR10" s="5"/>
      <c r="AS10" s="5"/>
    </row>
    <row r="11">
      <c r="B11" s="14">
        <v>9.0</v>
      </c>
      <c r="C11" s="13">
        <v>1.0</v>
      </c>
      <c r="D11" s="13">
        <v>1.0</v>
      </c>
      <c r="E11" s="13">
        <v>1.0</v>
      </c>
      <c r="F11" s="13">
        <v>0.0</v>
      </c>
      <c r="G11" s="13">
        <v>0.0</v>
      </c>
      <c r="H11" s="13">
        <v>628.0</v>
      </c>
      <c r="I11" s="13">
        <v>1.0</v>
      </c>
      <c r="J11" s="13">
        <v>14.0</v>
      </c>
      <c r="K11" s="13">
        <v>14.0</v>
      </c>
      <c r="L11" s="13">
        <v>6.0</v>
      </c>
      <c r="M11" s="5">
        <v>4.0</v>
      </c>
      <c r="AK11" s="5"/>
      <c r="AO11" s="5"/>
      <c r="AP11" s="5"/>
      <c r="AQ11" s="5"/>
      <c r="AR11" s="5"/>
      <c r="AS11" s="5"/>
    </row>
    <row r="12">
      <c r="B12" s="14">
        <v>10.0</v>
      </c>
      <c r="C12" s="13">
        <v>0.0</v>
      </c>
      <c r="D12" s="13">
        <v>0.0</v>
      </c>
      <c r="E12" s="13">
        <v>0.0</v>
      </c>
      <c r="F12" s="13">
        <v>0.0</v>
      </c>
      <c r="G12" s="13">
        <v>1.0</v>
      </c>
      <c r="H12" s="13">
        <v>681.0</v>
      </c>
      <c r="I12" s="13">
        <v>3.0</v>
      </c>
      <c r="J12" s="13">
        <v>6.0</v>
      </c>
      <c r="K12" s="13">
        <v>6.0</v>
      </c>
      <c r="L12" s="13">
        <v>14.0</v>
      </c>
      <c r="M12" s="5">
        <v>6.0</v>
      </c>
      <c r="AK12" s="5"/>
      <c r="AO12" s="5"/>
      <c r="AP12" s="5"/>
      <c r="AQ12" s="5"/>
      <c r="AR12" s="5"/>
      <c r="AS12" s="5"/>
    </row>
    <row r="13">
      <c r="B13" s="14">
        <v>11.0</v>
      </c>
      <c r="C13" s="13">
        <v>0.0</v>
      </c>
      <c r="D13" s="13">
        <v>0.0</v>
      </c>
      <c r="E13" s="13">
        <v>0.0</v>
      </c>
      <c r="F13" s="13">
        <v>0.0</v>
      </c>
      <c r="G13" s="13">
        <v>1.0</v>
      </c>
      <c r="H13" s="13">
        <v>910.0</v>
      </c>
      <c r="I13" s="13">
        <v>2.0</v>
      </c>
      <c r="J13" s="13">
        <v>5.0</v>
      </c>
      <c r="K13" s="13">
        <v>5.0</v>
      </c>
      <c r="L13" s="13">
        <v>6.0</v>
      </c>
      <c r="M13" s="5">
        <v>14.0</v>
      </c>
      <c r="AK13" s="5"/>
      <c r="AL13" s="5"/>
      <c r="AM13" s="5"/>
      <c r="AN13" s="5"/>
      <c r="AO13" s="5"/>
      <c r="AP13" s="5"/>
      <c r="AQ13" s="5"/>
      <c r="AR13" s="5"/>
      <c r="AS13" s="5"/>
    </row>
    <row r="14">
      <c r="B14" s="14">
        <v>12.0</v>
      </c>
      <c r="C14" s="13">
        <v>1.0</v>
      </c>
      <c r="D14" s="13">
        <v>1.0</v>
      </c>
      <c r="E14" s="13">
        <v>1.0</v>
      </c>
      <c r="F14" s="13">
        <v>0.0</v>
      </c>
      <c r="G14" s="13">
        <v>0.0</v>
      </c>
      <c r="H14" s="13">
        <v>501.0</v>
      </c>
      <c r="I14" s="13">
        <v>1.0</v>
      </c>
      <c r="J14" s="13">
        <v>14.0</v>
      </c>
      <c r="K14" s="13">
        <v>14.0</v>
      </c>
      <c r="L14" s="13">
        <v>5.0</v>
      </c>
      <c r="M14" s="5">
        <v>6.0</v>
      </c>
      <c r="AK14" s="5"/>
      <c r="AL14" s="5"/>
      <c r="AM14" s="5"/>
      <c r="AN14" s="5"/>
      <c r="AO14" s="5"/>
      <c r="AP14" s="5"/>
      <c r="AQ14" s="5"/>
      <c r="AR14" s="5"/>
      <c r="AS14" s="5"/>
    </row>
    <row r="15">
      <c r="B15" s="14">
        <v>13.0</v>
      </c>
      <c r="C15" s="13">
        <v>0.0</v>
      </c>
      <c r="D15" s="13">
        <v>1.0</v>
      </c>
      <c r="E15" s="13">
        <v>0.0</v>
      </c>
      <c r="F15" s="13">
        <v>0.0</v>
      </c>
      <c r="G15" s="13">
        <v>0.0</v>
      </c>
      <c r="H15" s="13">
        <v>3000.0</v>
      </c>
      <c r="I15" s="13">
        <v>3.0</v>
      </c>
      <c r="J15" s="13">
        <v>8.0</v>
      </c>
      <c r="K15" s="13">
        <v>8.0</v>
      </c>
      <c r="L15" s="13">
        <v>14.0</v>
      </c>
      <c r="M15" s="5">
        <v>5.0</v>
      </c>
      <c r="AK15" s="5"/>
      <c r="AL15" s="5"/>
      <c r="AM15" s="5"/>
      <c r="AN15" s="5"/>
      <c r="AO15" s="5"/>
      <c r="AP15" s="5"/>
      <c r="AQ15" s="5"/>
      <c r="AR15" s="5"/>
      <c r="AS15" s="5"/>
    </row>
    <row r="16">
      <c r="B16" s="14">
        <v>14.0</v>
      </c>
      <c r="C16" s="13">
        <v>1.0</v>
      </c>
      <c r="D16" s="13">
        <v>1.0</v>
      </c>
      <c r="E16" s="13">
        <v>1.0</v>
      </c>
      <c r="F16" s="13">
        <v>0.0</v>
      </c>
      <c r="G16" s="13">
        <v>0.0</v>
      </c>
      <c r="H16" s="13">
        <v>856.0</v>
      </c>
      <c r="I16" s="13">
        <v>1.0</v>
      </c>
      <c r="J16" s="13">
        <v>5.0</v>
      </c>
      <c r="K16" s="13">
        <v>5.0</v>
      </c>
      <c r="L16" s="13">
        <v>8.0</v>
      </c>
      <c r="M16" s="5">
        <v>14.0</v>
      </c>
      <c r="AK16" s="5"/>
      <c r="AL16" s="5"/>
      <c r="AM16" s="5"/>
      <c r="AN16" s="5"/>
      <c r="AO16" s="5"/>
      <c r="AP16" s="5"/>
      <c r="AQ16" s="5"/>
      <c r="AR16" s="5"/>
      <c r="AS16" s="5"/>
    </row>
    <row r="17">
      <c r="B17" s="14">
        <v>15.0</v>
      </c>
      <c r="C17" s="13">
        <v>0.0</v>
      </c>
      <c r="D17" s="13">
        <v>1.0</v>
      </c>
      <c r="E17" s="13">
        <v>0.0</v>
      </c>
      <c r="F17" s="13">
        <v>0.0</v>
      </c>
      <c r="G17" s="13">
        <v>0.0</v>
      </c>
      <c r="H17" s="13">
        <v>3000.0</v>
      </c>
      <c r="I17" s="13">
        <v>2.0</v>
      </c>
      <c r="J17" s="13">
        <v>15.0</v>
      </c>
      <c r="K17" s="13">
        <v>15.0</v>
      </c>
      <c r="L17" s="13">
        <v>5.0</v>
      </c>
      <c r="M17" s="5">
        <v>8.0</v>
      </c>
      <c r="AK17" s="5"/>
      <c r="AL17" s="5"/>
      <c r="AM17" s="5"/>
      <c r="AN17" s="5"/>
      <c r="AO17" s="5"/>
      <c r="AP17" s="5"/>
      <c r="AQ17" s="5"/>
      <c r="AR17" s="5"/>
      <c r="AS17" s="5"/>
    </row>
    <row r="18">
      <c r="B18" s="14">
        <v>16.0</v>
      </c>
      <c r="C18" s="13">
        <v>0.0</v>
      </c>
      <c r="D18" s="13">
        <v>1.0</v>
      </c>
      <c r="E18" s="13">
        <v>0.0</v>
      </c>
      <c r="F18" s="13">
        <v>0.0</v>
      </c>
      <c r="G18" s="13">
        <v>0.0</v>
      </c>
      <c r="H18" s="13">
        <v>3000.0</v>
      </c>
      <c r="I18" s="13">
        <v>3.0</v>
      </c>
      <c r="J18" s="13">
        <v>10.0</v>
      </c>
      <c r="K18" s="13">
        <v>10.0</v>
      </c>
      <c r="L18" s="13">
        <v>15.0</v>
      </c>
      <c r="M18" s="5">
        <v>5.0</v>
      </c>
      <c r="AK18" s="5"/>
      <c r="AL18" s="5"/>
      <c r="AM18" s="5"/>
      <c r="AN18" s="5"/>
      <c r="AO18" s="5"/>
      <c r="AP18" s="5"/>
      <c r="AQ18" s="5"/>
      <c r="AR18" s="5"/>
      <c r="AS18" s="5"/>
    </row>
    <row r="19">
      <c r="B19" s="14">
        <v>17.0</v>
      </c>
      <c r="C19" s="13">
        <v>0.0</v>
      </c>
      <c r="D19" s="13">
        <v>1.0</v>
      </c>
      <c r="E19" s="13">
        <v>0.0</v>
      </c>
      <c r="F19" s="13">
        <v>0.0</v>
      </c>
      <c r="G19" s="13">
        <v>0.0</v>
      </c>
      <c r="H19" s="13">
        <v>3000.0</v>
      </c>
      <c r="I19" s="13">
        <v>3.0</v>
      </c>
      <c r="J19" s="13">
        <v>9.0</v>
      </c>
      <c r="K19" s="13">
        <v>9.0</v>
      </c>
      <c r="L19" s="13">
        <v>10.0</v>
      </c>
      <c r="M19" s="5">
        <v>15.0</v>
      </c>
      <c r="AK19" s="5"/>
      <c r="AL19" s="5"/>
      <c r="AM19" s="5"/>
      <c r="AN19" s="5"/>
      <c r="AO19" s="5"/>
      <c r="AP19" s="5"/>
      <c r="AQ19" s="5"/>
      <c r="AR19" s="5"/>
      <c r="AS19" s="5"/>
    </row>
    <row r="20">
      <c r="B20" s="14">
        <v>18.0</v>
      </c>
      <c r="C20" s="13">
        <v>1.0</v>
      </c>
      <c r="D20" s="13">
        <v>0.0</v>
      </c>
      <c r="E20" s="13">
        <v>0.0</v>
      </c>
      <c r="F20" s="13">
        <v>1.0</v>
      </c>
      <c r="G20" s="13">
        <v>0.0</v>
      </c>
      <c r="H20" s="13">
        <v>3000.0</v>
      </c>
      <c r="I20" s="13">
        <v>1.0</v>
      </c>
      <c r="J20" s="13">
        <v>15.0</v>
      </c>
      <c r="K20" s="13">
        <v>15.0</v>
      </c>
      <c r="L20" s="13">
        <v>9.0</v>
      </c>
      <c r="M20" s="5">
        <v>10.0</v>
      </c>
      <c r="AK20" s="5"/>
      <c r="AL20" s="5"/>
      <c r="AM20" s="5"/>
      <c r="AN20" s="5"/>
      <c r="AO20" s="5"/>
      <c r="AP20" s="5"/>
      <c r="AQ20" s="5"/>
      <c r="AR20" s="5"/>
      <c r="AS20" s="5"/>
    </row>
    <row r="21">
      <c r="B21" s="14">
        <v>19.0</v>
      </c>
      <c r="C21" s="13">
        <v>0.0</v>
      </c>
      <c r="D21" s="13">
        <v>1.0</v>
      </c>
      <c r="E21" s="13">
        <v>0.0</v>
      </c>
      <c r="F21" s="13">
        <v>0.0</v>
      </c>
      <c r="G21" s="13">
        <v>0.0</v>
      </c>
      <c r="H21" s="13">
        <v>3000.0</v>
      </c>
      <c r="I21" s="13">
        <v>2.0</v>
      </c>
      <c r="J21" s="13">
        <v>11.0</v>
      </c>
      <c r="K21" s="13">
        <v>11.0</v>
      </c>
      <c r="L21" s="13">
        <v>15.0</v>
      </c>
      <c r="M21" s="5">
        <v>9.0</v>
      </c>
      <c r="AK21" s="5"/>
      <c r="AL21" s="5"/>
      <c r="AM21" s="5"/>
      <c r="AN21" s="5"/>
      <c r="AO21" s="5"/>
      <c r="AP21" s="5"/>
      <c r="AQ21" s="5"/>
      <c r="AR21" s="5"/>
      <c r="AS21" s="5"/>
    </row>
    <row r="22">
      <c r="B22" s="14">
        <v>20.0</v>
      </c>
      <c r="C22" s="13">
        <v>0.0</v>
      </c>
      <c r="D22" s="13">
        <v>1.0</v>
      </c>
      <c r="E22" s="13">
        <v>0.0</v>
      </c>
      <c r="F22" s="13">
        <v>0.0</v>
      </c>
      <c r="G22" s="13">
        <v>0.0</v>
      </c>
      <c r="H22" s="13">
        <v>3000.0</v>
      </c>
      <c r="I22" s="13">
        <v>2.0</v>
      </c>
      <c r="J22" s="13">
        <v>8.0</v>
      </c>
      <c r="K22" s="13">
        <v>8.0</v>
      </c>
      <c r="L22" s="13">
        <v>11.0</v>
      </c>
      <c r="M22" s="5">
        <v>15.0</v>
      </c>
      <c r="AK22" s="5"/>
      <c r="AL22" s="5"/>
      <c r="AM22" s="5"/>
      <c r="AN22" s="5"/>
      <c r="AO22" s="5"/>
      <c r="AP22" s="5"/>
      <c r="AQ22" s="5"/>
      <c r="AR22" s="5"/>
      <c r="AS22" s="5"/>
    </row>
    <row r="23">
      <c r="B23" s="14">
        <v>21.0</v>
      </c>
      <c r="C23" s="13">
        <v>0.0</v>
      </c>
      <c r="D23" s="13">
        <v>1.0</v>
      </c>
      <c r="E23" s="13">
        <v>0.0</v>
      </c>
      <c r="F23" s="13">
        <v>0.0</v>
      </c>
      <c r="G23" s="13">
        <v>0.0</v>
      </c>
      <c r="H23" s="13">
        <v>3000.0</v>
      </c>
      <c r="I23" s="13">
        <v>2.0</v>
      </c>
      <c r="J23" s="13">
        <v>1.0</v>
      </c>
      <c r="K23" s="13">
        <v>1.0</v>
      </c>
      <c r="L23" s="13">
        <v>8.0</v>
      </c>
      <c r="M23" s="5">
        <v>11.0</v>
      </c>
      <c r="AK23" s="5"/>
      <c r="AL23" s="5"/>
      <c r="AM23" s="5"/>
      <c r="AN23" s="5"/>
      <c r="AO23" s="5"/>
      <c r="AP23" s="5"/>
      <c r="AQ23" s="5"/>
      <c r="AR23" s="5"/>
      <c r="AS23" s="5"/>
    </row>
    <row r="24">
      <c r="B24" s="14">
        <v>22.0</v>
      </c>
      <c r="C24" s="13">
        <v>0.0</v>
      </c>
      <c r="D24" s="13">
        <v>1.0</v>
      </c>
      <c r="E24" s="13">
        <v>0.0</v>
      </c>
      <c r="F24" s="13">
        <v>0.0</v>
      </c>
      <c r="G24" s="13">
        <v>0.0</v>
      </c>
      <c r="H24" s="13">
        <v>3000.0</v>
      </c>
      <c r="I24" s="13">
        <v>2.0</v>
      </c>
      <c r="J24" s="13">
        <v>10.0</v>
      </c>
      <c r="K24" s="13">
        <v>10.0</v>
      </c>
      <c r="L24" s="13">
        <v>1.0</v>
      </c>
      <c r="M24" s="5">
        <v>8.0</v>
      </c>
      <c r="AK24" s="5"/>
      <c r="AL24" s="5"/>
      <c r="AM24" s="5"/>
      <c r="AN24" s="5"/>
      <c r="AO24" s="5"/>
      <c r="AP24" s="5"/>
      <c r="AQ24" s="5"/>
      <c r="AR24" s="5"/>
      <c r="AS24" s="5"/>
    </row>
    <row r="25">
      <c r="B25" s="14">
        <v>23.0</v>
      </c>
      <c r="C25" s="13">
        <v>0.0</v>
      </c>
      <c r="D25" s="13">
        <v>0.0</v>
      </c>
      <c r="E25" s="13">
        <v>0.0</v>
      </c>
      <c r="F25" s="13">
        <v>0.0</v>
      </c>
      <c r="G25" s="13">
        <v>1.0</v>
      </c>
      <c r="H25" s="13">
        <v>857.0</v>
      </c>
      <c r="I25" s="13">
        <v>3.0</v>
      </c>
      <c r="J25" s="13">
        <v>7.0</v>
      </c>
      <c r="K25" s="13">
        <v>7.0</v>
      </c>
      <c r="L25" s="13">
        <v>10.0</v>
      </c>
      <c r="M25" s="5">
        <v>1.0</v>
      </c>
      <c r="AK25" s="5"/>
      <c r="AL25" s="5"/>
      <c r="AM25" s="5"/>
      <c r="AN25" s="5"/>
      <c r="AO25" s="5"/>
      <c r="AP25" s="5"/>
      <c r="AQ25" s="5"/>
      <c r="AR25" s="5"/>
      <c r="AS25" s="5"/>
    </row>
    <row r="26">
      <c r="B26" s="14">
        <v>24.0</v>
      </c>
      <c r="C26" s="13">
        <v>0.0</v>
      </c>
      <c r="D26" s="13">
        <v>1.0</v>
      </c>
      <c r="E26" s="13">
        <v>0.0</v>
      </c>
      <c r="F26" s="13">
        <v>0.0</v>
      </c>
      <c r="G26" s="13">
        <v>0.0</v>
      </c>
      <c r="H26" s="13">
        <v>3000.0</v>
      </c>
      <c r="I26" s="13">
        <v>3.0</v>
      </c>
      <c r="J26" s="13">
        <v>12.0</v>
      </c>
      <c r="K26" s="13">
        <v>12.0</v>
      </c>
      <c r="L26" s="13">
        <v>7.0</v>
      </c>
      <c r="M26" s="5">
        <v>10.0</v>
      </c>
      <c r="AK26" s="5"/>
      <c r="AL26" s="5"/>
      <c r="AM26" s="5"/>
      <c r="AN26" s="5"/>
      <c r="AO26" s="5"/>
      <c r="AP26" s="5"/>
      <c r="AQ26" s="5"/>
      <c r="AR26" s="5"/>
      <c r="AS26" s="5"/>
    </row>
    <row r="27">
      <c r="B27" s="16">
        <v>25.0</v>
      </c>
      <c r="C27" s="13">
        <v>1.0</v>
      </c>
      <c r="D27" s="13">
        <v>1.0</v>
      </c>
      <c r="E27" s="13">
        <v>1.0</v>
      </c>
      <c r="F27" s="13">
        <v>0.0</v>
      </c>
      <c r="G27" s="13">
        <v>0.0</v>
      </c>
      <c r="H27" s="13">
        <v>1033.0</v>
      </c>
      <c r="I27" s="13">
        <v>1.0</v>
      </c>
      <c r="J27" s="13">
        <v>10.0</v>
      </c>
      <c r="K27" s="13">
        <v>10.0</v>
      </c>
      <c r="L27" s="13">
        <v>12.0</v>
      </c>
      <c r="M27" s="5">
        <v>7.0</v>
      </c>
      <c r="AK27" s="5"/>
      <c r="AL27" s="5"/>
      <c r="AM27" s="5"/>
      <c r="AN27" s="5"/>
      <c r="AO27" s="5"/>
      <c r="AP27" s="5"/>
      <c r="AQ27" s="5"/>
      <c r="AR27" s="5"/>
      <c r="AS27" s="5"/>
    </row>
    <row r="28">
      <c r="C28" s="5" t="s">
        <v>13</v>
      </c>
      <c r="D28" s="5" t="s">
        <v>14</v>
      </c>
      <c r="E28" s="5" t="s">
        <v>15</v>
      </c>
      <c r="F28" s="5" t="s">
        <v>16</v>
      </c>
      <c r="G28" s="5" t="s">
        <v>17</v>
      </c>
      <c r="H28" s="5" t="s">
        <v>18</v>
      </c>
      <c r="I28" s="5" t="s">
        <v>19</v>
      </c>
      <c r="AB28" s="17">
        <v>44418.0</v>
      </c>
    </row>
    <row r="29">
      <c r="B29" s="5" t="s">
        <v>20</v>
      </c>
      <c r="C29" s="5">
        <f>COUNTIF(C3:C27, "1")</f>
        <v>7</v>
      </c>
      <c r="D29" s="5">
        <f>COUNTIFS(C3:C27, "1", D3:D27, "1")</f>
        <v>4</v>
      </c>
      <c r="E29" s="5">
        <f>COUNTIFS(C3:C27, "1", D3:D27, "0")</f>
        <v>3</v>
      </c>
      <c r="F29" s="18">
        <f>sumif(C3:C27, "1", H3:H27 )</f>
        <v>12018</v>
      </c>
      <c r="G29" s="18">
        <f t="array" ref="G29">MEDIAN(IF(($C$3:$C$27=1), ($H$3:$H$27)))</f>
        <v>1033</v>
      </c>
      <c r="H29" s="18">
        <f>minifs(H3:H27, C3:C27, "1",C3:C27, "1")</f>
        <v>501</v>
      </c>
      <c r="I29" s="19">
        <f>maxifs(H3:H27, C3:C27, "1",C3:C27, "1")</f>
        <v>3000</v>
      </c>
      <c r="Y29" s="5" t="s">
        <v>21</v>
      </c>
      <c r="AA29" s="18">
        <f>countif(C63:C87, "0")</f>
        <v>19</v>
      </c>
    </row>
    <row r="30">
      <c r="B30" s="5" t="s">
        <v>22</v>
      </c>
      <c r="C30" s="5">
        <f>COUNTIF(C3:C27, "0")</f>
        <v>18</v>
      </c>
      <c r="D30" s="5">
        <f>COUNTIFS(C3:C27, "0", D3:D27, "1")</f>
        <v>15</v>
      </c>
      <c r="E30" s="5">
        <f>COUNTIFS(C3:C27, "0", D3:D27, "0")</f>
        <v>3</v>
      </c>
      <c r="F30" s="18">
        <f>sumif(C3:C27, "0", H3:H27 )</f>
        <v>47448</v>
      </c>
      <c r="G30" s="18">
        <f t="array" ref="G30">MEDIAN(IF(($C$3:$C$27=0), ($H$3:$H$27)))</f>
        <v>3000</v>
      </c>
      <c r="H30" s="18">
        <f>minifs(H3:H27, C3:C27, "0",C3:C27, "0")</f>
        <v>681</v>
      </c>
      <c r="I30" s="18">
        <f>maxifs(H3:H27, C3:C27, "0",C3:C27, "0")</f>
        <v>3000</v>
      </c>
      <c r="Y30" s="5" t="s">
        <v>23</v>
      </c>
    </row>
    <row r="31">
      <c r="B31" s="20" t="s">
        <v>24</v>
      </c>
      <c r="C31" s="3"/>
      <c r="D31" s="3"/>
      <c r="E31" s="3"/>
      <c r="F31" s="3"/>
      <c r="G31" s="3"/>
      <c r="H31" s="3"/>
      <c r="I31" s="3"/>
      <c r="J31" s="3"/>
      <c r="K31" s="3"/>
      <c r="L31" s="4"/>
    </row>
    <row r="32">
      <c r="B32" s="6" t="s">
        <v>1</v>
      </c>
      <c r="C32" s="7" t="s">
        <v>2</v>
      </c>
      <c r="D32" s="7" t="s">
        <v>3</v>
      </c>
      <c r="E32" s="6" t="s">
        <v>4</v>
      </c>
      <c r="F32" s="6" t="s">
        <v>5</v>
      </c>
      <c r="G32" s="6" t="s">
        <v>6</v>
      </c>
      <c r="H32" s="7" t="s">
        <v>7</v>
      </c>
      <c r="I32" s="6" t="s">
        <v>8</v>
      </c>
      <c r="J32" s="6" t="s">
        <v>9</v>
      </c>
      <c r="K32" s="6" t="s">
        <v>10</v>
      </c>
      <c r="L32" s="9" t="s">
        <v>11</v>
      </c>
      <c r="M32" s="21" t="s">
        <v>12</v>
      </c>
    </row>
    <row r="33">
      <c r="B33" s="14">
        <v>1.0</v>
      </c>
      <c r="C33" s="22">
        <v>0.0</v>
      </c>
      <c r="D33" s="22">
        <v>1.0</v>
      </c>
      <c r="E33" s="14">
        <v>0.0</v>
      </c>
      <c r="F33" s="14">
        <v>0.0</v>
      </c>
      <c r="G33" s="14">
        <v>0.0</v>
      </c>
      <c r="H33" s="23">
        <v>3000.0</v>
      </c>
      <c r="I33" s="14">
        <v>2.0</v>
      </c>
      <c r="J33" s="14">
        <v>12.0</v>
      </c>
      <c r="K33" s="14">
        <v>12.0</v>
      </c>
      <c r="L33" s="14">
        <v>10.0</v>
      </c>
      <c r="M33" s="5">
        <v>12.0</v>
      </c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</row>
    <row r="34">
      <c r="B34" s="14">
        <v>2.0</v>
      </c>
      <c r="C34" s="22">
        <v>0.0</v>
      </c>
      <c r="D34" s="22">
        <v>1.0</v>
      </c>
      <c r="E34" s="14">
        <v>0.0</v>
      </c>
      <c r="F34" s="14">
        <v>0.0</v>
      </c>
      <c r="G34" s="14">
        <v>0.0</v>
      </c>
      <c r="H34" s="23">
        <v>3000.0</v>
      </c>
      <c r="I34" s="14">
        <v>3.0</v>
      </c>
      <c r="J34" s="14">
        <v>2.0</v>
      </c>
      <c r="K34" s="14">
        <v>2.0</v>
      </c>
      <c r="L34" s="14">
        <v>12.0</v>
      </c>
      <c r="M34" s="5">
        <v>10.0</v>
      </c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</row>
    <row r="35">
      <c r="B35" s="14">
        <v>3.0</v>
      </c>
      <c r="C35" s="22">
        <v>0.0</v>
      </c>
      <c r="D35" s="22">
        <v>1.0</v>
      </c>
      <c r="E35" s="14">
        <v>0.0</v>
      </c>
      <c r="F35" s="14">
        <v>0.0</v>
      </c>
      <c r="G35" s="14">
        <v>0.0</v>
      </c>
      <c r="H35" s="23">
        <v>3000.0</v>
      </c>
      <c r="I35" s="14">
        <v>3.0</v>
      </c>
      <c r="J35" s="14">
        <v>13.0</v>
      </c>
      <c r="K35" s="14">
        <v>13.0</v>
      </c>
      <c r="L35" s="14">
        <v>2.0</v>
      </c>
      <c r="M35" s="5">
        <v>12.0</v>
      </c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</row>
    <row r="36">
      <c r="B36" s="14">
        <v>4.0</v>
      </c>
      <c r="C36" s="22">
        <v>1.0</v>
      </c>
      <c r="D36" s="22">
        <v>0.0</v>
      </c>
      <c r="E36" s="14">
        <v>0.0</v>
      </c>
      <c r="F36" s="14">
        <v>1.0</v>
      </c>
      <c r="G36" s="14">
        <v>0.0</v>
      </c>
      <c r="H36" s="23">
        <v>3000.0</v>
      </c>
      <c r="I36" s="14">
        <v>1.0</v>
      </c>
      <c r="J36" s="14">
        <v>12.0</v>
      </c>
      <c r="K36" s="14">
        <v>12.0</v>
      </c>
      <c r="L36" s="14">
        <v>13.0</v>
      </c>
      <c r="M36" s="5">
        <v>2.0</v>
      </c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</row>
    <row r="37">
      <c r="B37" s="14">
        <v>5.0</v>
      </c>
      <c r="C37" s="22">
        <v>0.0</v>
      </c>
      <c r="D37" s="22">
        <v>1.0</v>
      </c>
      <c r="E37" s="14">
        <v>0.0</v>
      </c>
      <c r="F37" s="14">
        <v>0.0</v>
      </c>
      <c r="G37" s="14">
        <v>0.0</v>
      </c>
      <c r="H37" s="23">
        <v>3000.0</v>
      </c>
      <c r="I37" s="14">
        <v>3.0</v>
      </c>
      <c r="J37" s="14">
        <v>9.0</v>
      </c>
      <c r="K37" s="14">
        <v>9.0</v>
      </c>
      <c r="L37" s="14">
        <v>12.0</v>
      </c>
      <c r="M37" s="5">
        <v>13.0</v>
      </c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</row>
    <row r="38">
      <c r="B38" s="14">
        <v>6.0</v>
      </c>
      <c r="C38" s="22">
        <v>0.0</v>
      </c>
      <c r="D38" s="22">
        <v>1.0</v>
      </c>
      <c r="E38" s="14">
        <v>0.0</v>
      </c>
      <c r="F38" s="14">
        <v>0.0</v>
      </c>
      <c r="G38" s="14">
        <v>0.0</v>
      </c>
      <c r="H38" s="23">
        <v>3000.0</v>
      </c>
      <c r="I38" s="14">
        <v>3.0</v>
      </c>
      <c r="J38" s="14">
        <v>2.0</v>
      </c>
      <c r="K38" s="14">
        <v>2.0</v>
      </c>
      <c r="L38" s="14">
        <v>9.0</v>
      </c>
      <c r="M38" s="5">
        <v>12.0</v>
      </c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</row>
    <row r="39">
      <c r="B39" s="14">
        <v>7.0</v>
      </c>
      <c r="C39" s="25">
        <v>0.0</v>
      </c>
      <c r="D39" s="22">
        <v>1.0</v>
      </c>
      <c r="E39" s="14">
        <v>0.0</v>
      </c>
      <c r="F39" s="14">
        <v>0.0</v>
      </c>
      <c r="G39" s="14">
        <v>0.0</v>
      </c>
      <c r="H39" s="23">
        <v>3000.0</v>
      </c>
      <c r="I39" s="14">
        <v>2.0</v>
      </c>
      <c r="J39" s="14">
        <v>1.0</v>
      </c>
      <c r="K39" s="14">
        <v>1.0</v>
      </c>
      <c r="L39" s="14">
        <v>2.0</v>
      </c>
      <c r="M39" s="5">
        <v>9.0</v>
      </c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</row>
    <row r="40">
      <c r="B40" s="14">
        <v>8.0</v>
      </c>
      <c r="C40" s="25">
        <v>0.0</v>
      </c>
      <c r="D40" s="22">
        <v>1.0</v>
      </c>
      <c r="E40" s="14">
        <v>0.0</v>
      </c>
      <c r="F40" s="14">
        <v>0.0</v>
      </c>
      <c r="G40" s="14">
        <v>0.0</v>
      </c>
      <c r="H40" s="23">
        <v>3000.0</v>
      </c>
      <c r="I40" s="14">
        <v>3.0</v>
      </c>
      <c r="J40" s="14">
        <v>10.0</v>
      </c>
      <c r="K40" s="14">
        <v>10.0</v>
      </c>
      <c r="L40" s="14">
        <v>1.0</v>
      </c>
      <c r="M40" s="5">
        <v>2.0</v>
      </c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</row>
    <row r="41">
      <c r="B41" s="14">
        <v>9.0</v>
      </c>
      <c r="C41" s="25">
        <v>0.0</v>
      </c>
      <c r="D41" s="22">
        <v>1.0</v>
      </c>
      <c r="E41" s="14">
        <v>0.0</v>
      </c>
      <c r="F41" s="14">
        <v>0.0</v>
      </c>
      <c r="G41" s="14">
        <v>0.0</v>
      </c>
      <c r="H41" s="23">
        <v>3000.0</v>
      </c>
      <c r="I41" s="14">
        <v>2.0</v>
      </c>
      <c r="J41" s="14">
        <v>9.0</v>
      </c>
      <c r="K41" s="14">
        <v>9.0</v>
      </c>
      <c r="L41" s="14">
        <v>10.0</v>
      </c>
      <c r="M41" s="5">
        <v>1.0</v>
      </c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</row>
    <row r="42">
      <c r="B42" s="14">
        <v>10.0</v>
      </c>
      <c r="C42" s="22">
        <v>1.0</v>
      </c>
      <c r="D42" s="22">
        <v>0.0</v>
      </c>
      <c r="E42" s="14">
        <v>0.0</v>
      </c>
      <c r="F42" s="14">
        <v>1.0</v>
      </c>
      <c r="G42" s="14">
        <v>0.0</v>
      </c>
      <c r="H42" s="23">
        <v>3000.0</v>
      </c>
      <c r="I42" s="14">
        <v>1.0</v>
      </c>
      <c r="J42" s="14">
        <v>1.0</v>
      </c>
      <c r="K42" s="14">
        <v>1.0</v>
      </c>
      <c r="L42" s="14">
        <v>9.0</v>
      </c>
      <c r="M42" s="5">
        <v>10.0</v>
      </c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</row>
    <row r="43">
      <c r="B43" s="14">
        <v>11.0</v>
      </c>
      <c r="C43" s="22">
        <v>0.0</v>
      </c>
      <c r="D43" s="22">
        <v>1.0</v>
      </c>
      <c r="E43" s="14">
        <v>0.0</v>
      </c>
      <c r="F43" s="14">
        <v>0.0</v>
      </c>
      <c r="G43" s="14">
        <v>0.0</v>
      </c>
      <c r="H43" s="23">
        <v>3000.0</v>
      </c>
      <c r="I43" s="14">
        <v>3.0</v>
      </c>
      <c r="J43" s="14">
        <v>3.0</v>
      </c>
      <c r="K43" s="14">
        <v>3.0</v>
      </c>
      <c r="L43" s="14">
        <v>1.0</v>
      </c>
      <c r="M43" s="5">
        <v>9.0</v>
      </c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</row>
    <row r="44">
      <c r="B44" s="14">
        <v>12.0</v>
      </c>
      <c r="C44" s="22">
        <v>0.0</v>
      </c>
      <c r="D44" s="22">
        <v>1.0</v>
      </c>
      <c r="E44" s="14">
        <v>0.0</v>
      </c>
      <c r="F44" s="14">
        <v>0.0</v>
      </c>
      <c r="G44" s="14">
        <v>0.0</v>
      </c>
      <c r="H44" s="23">
        <v>3000.0</v>
      </c>
      <c r="I44" s="14">
        <v>2.0</v>
      </c>
      <c r="J44" s="14">
        <v>7.0</v>
      </c>
      <c r="K44" s="14">
        <v>7.0</v>
      </c>
      <c r="L44" s="14">
        <v>3.0</v>
      </c>
      <c r="M44" s="5">
        <v>1.0</v>
      </c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</row>
    <row r="45">
      <c r="B45" s="14">
        <v>13.0</v>
      </c>
      <c r="C45" s="22">
        <v>0.0</v>
      </c>
      <c r="D45" s="22">
        <v>1.0</v>
      </c>
      <c r="E45" s="14">
        <v>0.0</v>
      </c>
      <c r="F45" s="14">
        <v>0.0</v>
      </c>
      <c r="G45" s="14">
        <v>0.0</v>
      </c>
      <c r="H45" s="23">
        <v>3000.0</v>
      </c>
      <c r="I45" s="14">
        <v>3.0</v>
      </c>
      <c r="J45" s="14">
        <v>15.0</v>
      </c>
      <c r="K45" s="14">
        <v>15.0</v>
      </c>
      <c r="L45" s="14">
        <v>7.0</v>
      </c>
      <c r="M45" s="5">
        <v>3.0</v>
      </c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</row>
    <row r="46">
      <c r="B46" s="14">
        <v>14.0</v>
      </c>
      <c r="C46" s="22">
        <v>1.0</v>
      </c>
      <c r="D46" s="22">
        <v>0.0</v>
      </c>
      <c r="E46" s="14">
        <v>0.0</v>
      </c>
      <c r="F46" s="14">
        <v>1.0</v>
      </c>
      <c r="G46" s="14">
        <v>0.0</v>
      </c>
      <c r="H46" s="23">
        <v>3000.0</v>
      </c>
      <c r="I46" s="14">
        <v>1.0</v>
      </c>
      <c r="J46" s="14">
        <v>3.0</v>
      </c>
      <c r="K46" s="14">
        <v>3.0</v>
      </c>
      <c r="L46" s="14">
        <v>15.0</v>
      </c>
      <c r="M46" s="5">
        <v>7.0</v>
      </c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</row>
    <row r="47">
      <c r="B47" s="14">
        <v>15.0</v>
      </c>
      <c r="C47" s="25">
        <v>1.0</v>
      </c>
      <c r="D47" s="22">
        <v>0.0</v>
      </c>
      <c r="E47" s="14">
        <v>0.0</v>
      </c>
      <c r="F47" s="14">
        <v>1.0</v>
      </c>
      <c r="G47" s="14">
        <v>0.0</v>
      </c>
      <c r="H47" s="23">
        <v>3000.0</v>
      </c>
      <c r="I47" s="14">
        <v>1.0</v>
      </c>
      <c r="J47" s="14">
        <v>7.0</v>
      </c>
      <c r="K47" s="14">
        <v>7.0</v>
      </c>
      <c r="L47" s="14">
        <v>3.0</v>
      </c>
      <c r="M47" s="5">
        <v>15.0</v>
      </c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</row>
    <row r="48">
      <c r="B48" s="14">
        <v>16.0</v>
      </c>
      <c r="C48" s="22">
        <v>0.0</v>
      </c>
      <c r="D48" s="22">
        <v>1.0</v>
      </c>
      <c r="E48" s="14">
        <v>0.0</v>
      </c>
      <c r="F48" s="14">
        <v>0.0</v>
      </c>
      <c r="G48" s="14">
        <v>0.0</v>
      </c>
      <c r="H48" s="23">
        <v>3000.0</v>
      </c>
      <c r="I48" s="14">
        <v>3.0</v>
      </c>
      <c r="J48" s="14">
        <v>13.0</v>
      </c>
      <c r="K48" s="14">
        <v>13.0</v>
      </c>
      <c r="L48" s="14">
        <v>7.0</v>
      </c>
      <c r="M48" s="5">
        <v>3.0</v>
      </c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</row>
    <row r="49">
      <c r="B49" s="14">
        <v>17.0</v>
      </c>
      <c r="C49" s="25">
        <v>0.0</v>
      </c>
      <c r="D49" s="22">
        <v>1.0</v>
      </c>
      <c r="E49" s="14">
        <v>0.0</v>
      </c>
      <c r="F49" s="14">
        <v>0.0</v>
      </c>
      <c r="G49" s="14">
        <v>0.0</v>
      </c>
      <c r="H49" s="23">
        <v>3000.0</v>
      </c>
      <c r="I49" s="14">
        <v>3.0</v>
      </c>
      <c r="J49" s="14">
        <v>5.0</v>
      </c>
      <c r="K49" s="14">
        <v>5.0</v>
      </c>
      <c r="L49" s="14">
        <v>13.0</v>
      </c>
      <c r="M49" s="5">
        <v>7.0</v>
      </c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</row>
    <row r="50">
      <c r="B50" s="14">
        <v>18.0</v>
      </c>
      <c r="C50" s="25">
        <v>0.0</v>
      </c>
      <c r="D50" s="22">
        <v>1.0</v>
      </c>
      <c r="E50" s="14">
        <v>0.0</v>
      </c>
      <c r="F50" s="14">
        <v>0.0</v>
      </c>
      <c r="G50" s="14">
        <v>0.0</v>
      </c>
      <c r="H50" s="23">
        <v>3000.0</v>
      </c>
      <c r="I50" s="14">
        <v>2.0</v>
      </c>
      <c r="J50" s="14">
        <v>13.0</v>
      </c>
      <c r="K50" s="14">
        <v>13.0</v>
      </c>
      <c r="L50" s="14">
        <v>5.0</v>
      </c>
      <c r="M50" s="5">
        <v>13.0</v>
      </c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</row>
    <row r="51">
      <c r="B51" s="14">
        <v>19.0</v>
      </c>
      <c r="C51" s="22">
        <v>0.0</v>
      </c>
      <c r="D51" s="22">
        <v>0.0</v>
      </c>
      <c r="E51" s="14">
        <v>0.0</v>
      </c>
      <c r="F51" s="14">
        <v>0.0</v>
      </c>
      <c r="G51" s="14">
        <v>1.0</v>
      </c>
      <c r="H51" s="23">
        <v>780.0</v>
      </c>
      <c r="I51" s="14">
        <v>3.0</v>
      </c>
      <c r="J51" s="14">
        <v>7.0</v>
      </c>
      <c r="K51" s="14">
        <v>7.0</v>
      </c>
      <c r="L51" s="14">
        <v>13.0</v>
      </c>
      <c r="M51" s="5">
        <v>5.0</v>
      </c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</row>
    <row r="52">
      <c r="B52" s="14">
        <v>20.0</v>
      </c>
      <c r="C52" s="22">
        <v>0.0</v>
      </c>
      <c r="D52" s="22">
        <v>1.0</v>
      </c>
      <c r="E52" s="14">
        <v>0.0</v>
      </c>
      <c r="F52" s="14">
        <v>0.0</v>
      </c>
      <c r="G52" s="14">
        <v>0.0</v>
      </c>
      <c r="H52" s="23">
        <v>3000.0</v>
      </c>
      <c r="I52" s="14">
        <v>2.0</v>
      </c>
      <c r="J52" s="14">
        <v>2.0</v>
      </c>
      <c r="K52" s="14">
        <v>2.0</v>
      </c>
      <c r="L52" s="14">
        <v>7.0</v>
      </c>
      <c r="M52" s="5">
        <v>13.0</v>
      </c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</row>
    <row r="53">
      <c r="B53" s="14">
        <v>21.0</v>
      </c>
      <c r="C53" s="22">
        <v>0.0</v>
      </c>
      <c r="D53" s="22">
        <v>1.0</v>
      </c>
      <c r="E53" s="14">
        <v>0.0</v>
      </c>
      <c r="F53" s="14">
        <v>0.0</v>
      </c>
      <c r="G53" s="14">
        <v>0.0</v>
      </c>
      <c r="H53" s="23">
        <v>3000.0</v>
      </c>
      <c r="I53" s="14">
        <v>2.0</v>
      </c>
      <c r="J53" s="14">
        <v>6.0</v>
      </c>
      <c r="K53" s="14">
        <v>6.0</v>
      </c>
      <c r="L53" s="14">
        <v>2.0</v>
      </c>
      <c r="M53" s="5">
        <v>7.0</v>
      </c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</row>
    <row r="54">
      <c r="B54" s="14">
        <v>22.0</v>
      </c>
      <c r="C54" s="22">
        <v>1.0</v>
      </c>
      <c r="D54" s="22">
        <v>1.0</v>
      </c>
      <c r="E54" s="14">
        <v>1.0</v>
      </c>
      <c r="F54" s="14">
        <v>0.0</v>
      </c>
      <c r="G54" s="14">
        <v>0.0</v>
      </c>
      <c r="H54" s="23">
        <v>890.0</v>
      </c>
      <c r="I54" s="14">
        <v>1.0</v>
      </c>
      <c r="J54" s="14">
        <v>7.0</v>
      </c>
      <c r="K54" s="14">
        <v>7.0</v>
      </c>
      <c r="L54" s="14">
        <v>6.0</v>
      </c>
      <c r="M54" s="5">
        <v>2.0</v>
      </c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</row>
    <row r="55">
      <c r="B55" s="14">
        <v>23.0</v>
      </c>
      <c r="C55" s="22">
        <v>0.0</v>
      </c>
      <c r="D55" s="22">
        <v>1.0</v>
      </c>
      <c r="E55" s="14">
        <v>0.0</v>
      </c>
      <c r="F55" s="14">
        <v>0.0</v>
      </c>
      <c r="G55" s="14">
        <v>0.0</v>
      </c>
      <c r="H55" s="23">
        <v>3000.0</v>
      </c>
      <c r="I55" s="14">
        <v>2.0</v>
      </c>
      <c r="J55" s="14">
        <v>11.0</v>
      </c>
      <c r="K55" s="14">
        <v>11.0</v>
      </c>
      <c r="L55" s="14">
        <v>7.0</v>
      </c>
      <c r="M55" s="5">
        <v>6.0</v>
      </c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</row>
    <row r="56">
      <c r="B56" s="14">
        <v>24.0</v>
      </c>
      <c r="C56" s="22">
        <v>1.0</v>
      </c>
      <c r="D56" s="22">
        <v>0.0</v>
      </c>
      <c r="E56" s="14">
        <v>0.0</v>
      </c>
      <c r="F56" s="14">
        <v>1.0</v>
      </c>
      <c r="G56" s="14">
        <v>0.0</v>
      </c>
      <c r="H56" s="23">
        <v>3000.0</v>
      </c>
      <c r="I56" s="14">
        <v>1.0</v>
      </c>
      <c r="J56" s="14">
        <v>6.0</v>
      </c>
      <c r="K56" s="14">
        <v>6.0</v>
      </c>
      <c r="L56" s="14">
        <v>11.0</v>
      </c>
      <c r="M56" s="5">
        <v>7.0</v>
      </c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</row>
    <row r="57">
      <c r="B57" s="16">
        <v>25.0</v>
      </c>
      <c r="C57" s="26">
        <v>0.0</v>
      </c>
      <c r="D57" s="26">
        <v>0.0</v>
      </c>
      <c r="E57" s="16">
        <v>0.0</v>
      </c>
      <c r="F57" s="16">
        <v>0.0</v>
      </c>
      <c r="G57" s="16">
        <v>1.0</v>
      </c>
      <c r="H57" s="27">
        <v>911.0</v>
      </c>
      <c r="I57" s="16">
        <v>3.0</v>
      </c>
      <c r="J57" s="16">
        <v>10.0</v>
      </c>
      <c r="K57" s="16">
        <v>10.0</v>
      </c>
      <c r="L57" s="16">
        <v>6.0</v>
      </c>
      <c r="M57" s="5">
        <v>11.0</v>
      </c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</row>
    <row r="58">
      <c r="C58" s="5" t="s">
        <v>13</v>
      </c>
      <c r="D58" s="5" t="s">
        <v>14</v>
      </c>
      <c r="E58" s="5" t="s">
        <v>15</v>
      </c>
      <c r="F58" s="5" t="s">
        <v>25</v>
      </c>
      <c r="G58" s="5" t="s">
        <v>17</v>
      </c>
      <c r="H58" s="5" t="s">
        <v>18</v>
      </c>
      <c r="I58" s="5" t="s">
        <v>19</v>
      </c>
    </row>
    <row r="59">
      <c r="B59" s="5" t="s">
        <v>20</v>
      </c>
      <c r="C59" s="5">
        <f>COUNTIF(C33:C57, "1")</f>
        <v>6</v>
      </c>
      <c r="D59" s="5">
        <f>COUNTIFS(C33:C57, "1", D33:D57, "1")</f>
        <v>1</v>
      </c>
      <c r="E59" s="5">
        <f>COUNTIFS(C33:C57, "1", D33:D57, "0")</f>
        <v>5</v>
      </c>
      <c r="F59" s="18">
        <f>sumif(C33:C57, "1", H33:H57 )</f>
        <v>15890</v>
      </c>
      <c r="G59" s="18">
        <f t="array" ref="G59">MEDIAN(IF(($C$33:$C$57=1), ($H$33:$H$57)))</f>
        <v>3000</v>
      </c>
      <c r="H59" s="18">
        <f>minifs(H33:H57, C33:C57, "1",C33:C57, "1")</f>
        <v>890</v>
      </c>
      <c r="I59" s="19">
        <f>maxifs(H33:H57, C33:C57, "1",C33:C57, "1")</f>
        <v>3000</v>
      </c>
    </row>
    <row r="60">
      <c r="B60" s="5" t="s">
        <v>22</v>
      </c>
      <c r="C60" s="28">
        <f>COUNTIF(C33:C57, "0")</f>
        <v>19</v>
      </c>
      <c r="D60" s="5">
        <f>COUNTIFS(C33:C57, "0", D33:D57, "1")</f>
        <v>17</v>
      </c>
      <c r="E60" s="5">
        <f>COUNTIFS(C33:C57, "0", D33:D57, "0")</f>
        <v>2</v>
      </c>
      <c r="F60" s="18">
        <f>sumif(C33:C57, "0", H33:H57 )</f>
        <v>52691</v>
      </c>
      <c r="G60" s="18">
        <f t="array" ref="G60">MEDIAN(IF(($C$3:$C$27=0), ($H$3:$H$27)))</f>
        <v>3000</v>
      </c>
      <c r="H60" s="18">
        <f>minifs(H33:H57, C33:C57, "0",C33:C57, "0")</f>
        <v>780</v>
      </c>
      <c r="I60" s="18">
        <f>maxifs(H33:H57, C33:C57, "0",C33:C57, "0")</f>
        <v>3000</v>
      </c>
    </row>
    <row r="61">
      <c r="B61" s="20" t="s">
        <v>26</v>
      </c>
      <c r="C61" s="3"/>
      <c r="D61" s="3"/>
      <c r="E61" s="3"/>
      <c r="F61" s="3"/>
      <c r="G61" s="3"/>
      <c r="H61" s="3"/>
      <c r="I61" s="3"/>
      <c r="J61" s="3"/>
      <c r="K61" s="3"/>
      <c r="L61" s="4"/>
    </row>
    <row r="62">
      <c r="B62" s="6" t="s">
        <v>1</v>
      </c>
      <c r="C62" s="7" t="s">
        <v>2</v>
      </c>
      <c r="D62" s="7" t="s">
        <v>3</v>
      </c>
      <c r="E62" s="8" t="s">
        <v>4</v>
      </c>
      <c r="F62" s="8" t="s">
        <v>5</v>
      </c>
      <c r="G62" s="8" t="s">
        <v>6</v>
      </c>
      <c r="H62" s="7" t="s">
        <v>7</v>
      </c>
      <c r="I62" s="6" t="s">
        <v>8</v>
      </c>
      <c r="J62" s="6" t="s">
        <v>9</v>
      </c>
      <c r="K62" s="6" t="s">
        <v>10</v>
      </c>
      <c r="L62" s="9" t="s">
        <v>11</v>
      </c>
      <c r="M62" s="21" t="s">
        <v>12</v>
      </c>
    </row>
    <row r="63">
      <c r="B63" s="14">
        <v>1.0</v>
      </c>
      <c r="C63" s="22">
        <v>0.0</v>
      </c>
      <c r="D63" s="22">
        <v>1.0</v>
      </c>
      <c r="E63" s="29">
        <v>0.0</v>
      </c>
      <c r="F63" s="29">
        <v>0.0</v>
      </c>
      <c r="G63" s="29">
        <v>0.0</v>
      </c>
      <c r="H63" s="23">
        <v>3000.0</v>
      </c>
      <c r="I63" s="14">
        <v>3.0</v>
      </c>
      <c r="J63" s="14">
        <v>1.0</v>
      </c>
      <c r="K63" s="14">
        <v>1.0</v>
      </c>
      <c r="L63" s="14">
        <v>10.0</v>
      </c>
      <c r="M63" s="5">
        <v>6.0</v>
      </c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</row>
    <row r="64">
      <c r="B64" s="14">
        <v>2.0</v>
      </c>
      <c r="C64" s="22">
        <v>0.0</v>
      </c>
      <c r="D64" s="22">
        <v>1.0</v>
      </c>
      <c r="E64" s="29">
        <v>0.0</v>
      </c>
      <c r="F64" s="29">
        <v>0.0</v>
      </c>
      <c r="G64" s="29">
        <v>0.0</v>
      </c>
      <c r="H64" s="23">
        <v>3000.0</v>
      </c>
      <c r="I64" s="14">
        <v>3.0</v>
      </c>
      <c r="J64" s="14">
        <v>3.0</v>
      </c>
      <c r="K64" s="14">
        <v>3.0</v>
      </c>
      <c r="L64" s="14">
        <v>1.0</v>
      </c>
      <c r="M64" s="5">
        <v>10.0</v>
      </c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</row>
    <row r="65">
      <c r="B65" s="14">
        <v>3.0</v>
      </c>
      <c r="C65" s="25">
        <v>0.0</v>
      </c>
      <c r="D65" s="22">
        <v>1.0</v>
      </c>
      <c r="E65" s="29">
        <v>0.0</v>
      </c>
      <c r="F65" s="29">
        <v>0.0</v>
      </c>
      <c r="G65" s="29">
        <v>0.0</v>
      </c>
      <c r="H65" s="23">
        <v>3000.0</v>
      </c>
      <c r="I65" s="14">
        <v>3.0</v>
      </c>
      <c r="J65" s="14">
        <v>9.0</v>
      </c>
      <c r="K65" s="14">
        <v>9.0</v>
      </c>
      <c r="L65" s="14">
        <v>3.0</v>
      </c>
      <c r="M65" s="5">
        <v>1.0</v>
      </c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</row>
    <row r="66">
      <c r="B66" s="14">
        <v>4.0</v>
      </c>
      <c r="C66" s="22">
        <v>1.0</v>
      </c>
      <c r="D66" s="22">
        <v>0.0</v>
      </c>
      <c r="E66" s="29">
        <v>0.0</v>
      </c>
      <c r="F66" s="29">
        <v>1.0</v>
      </c>
      <c r="G66" s="29">
        <v>0.0</v>
      </c>
      <c r="H66" s="23">
        <v>3000.0</v>
      </c>
      <c r="I66" s="14">
        <v>1.0</v>
      </c>
      <c r="J66" s="14">
        <v>1.0</v>
      </c>
      <c r="K66" s="14">
        <v>1.0</v>
      </c>
      <c r="L66" s="14">
        <v>9.0</v>
      </c>
      <c r="M66" s="5">
        <v>3.0</v>
      </c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</row>
    <row r="67">
      <c r="B67" s="14">
        <v>5.0</v>
      </c>
      <c r="C67" s="22">
        <v>0.0</v>
      </c>
      <c r="D67" s="22">
        <v>1.0</v>
      </c>
      <c r="E67" s="29">
        <v>0.0</v>
      </c>
      <c r="F67" s="29">
        <v>0.0</v>
      </c>
      <c r="G67" s="29">
        <v>0.0</v>
      </c>
      <c r="H67" s="23">
        <v>3000.0</v>
      </c>
      <c r="I67" s="14">
        <v>2.0</v>
      </c>
      <c r="J67" s="14">
        <v>4.0</v>
      </c>
      <c r="K67" s="14">
        <v>4.0</v>
      </c>
      <c r="L67" s="14">
        <v>1.0</v>
      </c>
      <c r="M67" s="5">
        <v>9.0</v>
      </c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</row>
    <row r="68">
      <c r="B68" s="14">
        <v>6.0</v>
      </c>
      <c r="C68" s="22">
        <v>0.0</v>
      </c>
      <c r="D68" s="22">
        <v>1.0</v>
      </c>
      <c r="E68" s="29">
        <v>0.0</v>
      </c>
      <c r="F68" s="29">
        <v>0.0</v>
      </c>
      <c r="G68" s="29">
        <v>0.0</v>
      </c>
      <c r="H68" s="23">
        <v>3000.0</v>
      </c>
      <c r="I68" s="14">
        <v>2.0</v>
      </c>
      <c r="J68" s="14">
        <v>2.0</v>
      </c>
      <c r="K68" s="14">
        <v>2.0</v>
      </c>
      <c r="L68" s="14">
        <v>4.0</v>
      </c>
      <c r="M68" s="5">
        <v>1.0</v>
      </c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</row>
    <row r="69">
      <c r="B69" s="14">
        <v>7.0</v>
      </c>
      <c r="C69" s="22">
        <v>1.0</v>
      </c>
      <c r="D69" s="25">
        <v>1.0</v>
      </c>
      <c r="E69" s="29">
        <v>1.0</v>
      </c>
      <c r="F69" s="29">
        <v>0.0</v>
      </c>
      <c r="G69" s="29">
        <v>0.0</v>
      </c>
      <c r="H69" s="23">
        <v>2104.0</v>
      </c>
      <c r="I69" s="14">
        <v>1.0</v>
      </c>
      <c r="J69" s="14">
        <v>1.0</v>
      </c>
      <c r="K69" s="14">
        <v>1.0</v>
      </c>
      <c r="L69" s="14">
        <v>2.0</v>
      </c>
      <c r="M69" s="5">
        <v>4.0</v>
      </c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</row>
    <row r="70">
      <c r="B70" s="14">
        <v>8.0</v>
      </c>
      <c r="C70" s="25">
        <v>1.0</v>
      </c>
      <c r="D70" s="25">
        <v>0.0</v>
      </c>
      <c r="E70" s="29">
        <v>0.0</v>
      </c>
      <c r="F70" s="29">
        <v>1.0</v>
      </c>
      <c r="G70" s="29">
        <v>0.0</v>
      </c>
      <c r="H70" s="23">
        <v>3000.0</v>
      </c>
      <c r="I70" s="14">
        <v>1.0</v>
      </c>
      <c r="J70" s="14">
        <v>4.0</v>
      </c>
      <c r="K70" s="14">
        <v>4.0</v>
      </c>
      <c r="L70" s="14">
        <v>1.0</v>
      </c>
      <c r="M70" s="5">
        <v>2.0</v>
      </c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</row>
    <row r="71">
      <c r="B71" s="14">
        <v>9.0</v>
      </c>
      <c r="C71" s="25">
        <v>0.0</v>
      </c>
      <c r="D71" s="25">
        <v>1.0</v>
      </c>
      <c r="E71" s="29">
        <v>0.0</v>
      </c>
      <c r="F71" s="29">
        <v>0.0</v>
      </c>
      <c r="G71" s="29">
        <v>0.0</v>
      </c>
      <c r="H71" s="23">
        <v>3000.0</v>
      </c>
      <c r="I71" s="14">
        <v>2.0</v>
      </c>
      <c r="J71" s="14">
        <v>14.0</v>
      </c>
      <c r="K71" s="14">
        <v>14.0</v>
      </c>
      <c r="L71" s="14">
        <v>4.0</v>
      </c>
      <c r="M71" s="5">
        <v>1.0</v>
      </c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</row>
    <row r="72">
      <c r="B72" s="14">
        <v>10.0</v>
      </c>
      <c r="C72" s="22">
        <v>0.0</v>
      </c>
      <c r="D72" s="22">
        <v>1.0</v>
      </c>
      <c r="E72" s="29">
        <v>0.0</v>
      </c>
      <c r="F72" s="29">
        <v>0.0</v>
      </c>
      <c r="G72" s="29">
        <v>0.0</v>
      </c>
      <c r="H72" s="23">
        <v>3000.0</v>
      </c>
      <c r="I72" s="14">
        <v>3.0</v>
      </c>
      <c r="J72" s="14">
        <v>9.0</v>
      </c>
      <c r="K72" s="14">
        <v>9.0</v>
      </c>
      <c r="L72" s="14">
        <v>14.0</v>
      </c>
      <c r="M72" s="5">
        <v>4.0</v>
      </c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</row>
    <row r="73">
      <c r="B73" s="14">
        <v>11.0</v>
      </c>
      <c r="C73" s="22">
        <v>1.0</v>
      </c>
      <c r="D73" s="22">
        <v>0.0</v>
      </c>
      <c r="E73" s="14">
        <v>0.0</v>
      </c>
      <c r="F73" s="14">
        <v>1.0</v>
      </c>
      <c r="G73" s="14">
        <v>0.0</v>
      </c>
      <c r="H73" s="23">
        <v>3000.0</v>
      </c>
      <c r="I73" s="14">
        <v>1.0</v>
      </c>
      <c r="J73" s="14">
        <v>4.0</v>
      </c>
      <c r="K73" s="14">
        <v>4.0</v>
      </c>
      <c r="L73" s="14">
        <v>9.0</v>
      </c>
      <c r="M73" s="5">
        <v>14.0</v>
      </c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</row>
    <row r="74">
      <c r="B74" s="14">
        <v>12.0</v>
      </c>
      <c r="C74" s="25">
        <v>1.0</v>
      </c>
      <c r="D74" s="22">
        <v>0.0</v>
      </c>
      <c r="E74" s="14">
        <v>0.0</v>
      </c>
      <c r="F74" s="14">
        <v>1.0</v>
      </c>
      <c r="G74" s="14">
        <v>0.0</v>
      </c>
      <c r="H74" s="23">
        <v>3000.0</v>
      </c>
      <c r="I74" s="14">
        <v>1.0</v>
      </c>
      <c r="J74" s="14">
        <v>14.0</v>
      </c>
      <c r="K74" s="14">
        <v>14.0</v>
      </c>
      <c r="L74" s="14">
        <v>4.0</v>
      </c>
      <c r="M74" s="5">
        <v>9.0</v>
      </c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</row>
    <row r="75">
      <c r="B75" s="14">
        <v>13.0</v>
      </c>
      <c r="C75" s="25">
        <v>0.0</v>
      </c>
      <c r="D75" s="22">
        <v>1.0</v>
      </c>
      <c r="E75" s="14">
        <v>0.0</v>
      </c>
      <c r="F75" s="14">
        <v>0.0</v>
      </c>
      <c r="G75" s="14">
        <v>0.0</v>
      </c>
      <c r="H75" s="23">
        <v>3000.0</v>
      </c>
      <c r="I75" s="14">
        <v>3.0</v>
      </c>
      <c r="J75" s="14">
        <v>11.0</v>
      </c>
      <c r="K75" s="14">
        <v>11.0</v>
      </c>
      <c r="L75" s="14">
        <v>14.0</v>
      </c>
      <c r="M75" s="5">
        <v>4.0</v>
      </c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</row>
    <row r="76">
      <c r="B76" s="14">
        <v>14.0</v>
      </c>
      <c r="C76" s="22">
        <v>1.0</v>
      </c>
      <c r="D76" s="22">
        <v>1.0</v>
      </c>
      <c r="E76" s="14">
        <v>1.0</v>
      </c>
      <c r="F76" s="14">
        <v>0.0</v>
      </c>
      <c r="G76" s="14">
        <v>0.0</v>
      </c>
      <c r="H76" s="23">
        <v>755.0</v>
      </c>
      <c r="I76" s="14">
        <v>1.0</v>
      </c>
      <c r="J76" s="14">
        <v>4.0</v>
      </c>
      <c r="K76" s="14">
        <v>4.0</v>
      </c>
      <c r="L76" s="14">
        <v>11.0</v>
      </c>
      <c r="M76" s="5">
        <v>14.0</v>
      </c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</row>
    <row r="77">
      <c r="B77" s="14">
        <v>15.0</v>
      </c>
      <c r="C77" s="22">
        <v>0.0</v>
      </c>
      <c r="D77" s="22">
        <v>1.0</v>
      </c>
      <c r="E77" s="14">
        <v>0.0</v>
      </c>
      <c r="F77" s="14">
        <v>0.0</v>
      </c>
      <c r="G77" s="14">
        <v>0.0</v>
      </c>
      <c r="H77" s="23">
        <v>3000.0</v>
      </c>
      <c r="I77" s="14">
        <v>2.0</v>
      </c>
      <c r="J77" s="14">
        <v>8.0</v>
      </c>
      <c r="K77" s="14">
        <v>8.0</v>
      </c>
      <c r="L77" s="14">
        <v>4.0</v>
      </c>
      <c r="M77" s="5">
        <v>11.0</v>
      </c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</row>
    <row r="78">
      <c r="B78" s="14">
        <v>16.0</v>
      </c>
      <c r="C78" s="22">
        <v>0.0</v>
      </c>
      <c r="D78" s="22">
        <v>1.0</v>
      </c>
      <c r="E78" s="14">
        <v>0.0</v>
      </c>
      <c r="F78" s="14">
        <v>0.0</v>
      </c>
      <c r="G78" s="14">
        <v>0.0</v>
      </c>
      <c r="H78" s="23">
        <v>3000.0</v>
      </c>
      <c r="I78" s="14">
        <v>3.0</v>
      </c>
      <c r="J78" s="14">
        <v>12.0</v>
      </c>
      <c r="K78" s="14">
        <v>12.0</v>
      </c>
      <c r="L78" s="14">
        <v>8.0</v>
      </c>
      <c r="M78" s="5">
        <v>4.0</v>
      </c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</row>
    <row r="79">
      <c r="B79" s="14">
        <v>17.0</v>
      </c>
      <c r="C79" s="25">
        <v>0.0</v>
      </c>
      <c r="D79" s="22">
        <v>1.0</v>
      </c>
      <c r="E79" s="14">
        <v>0.0</v>
      </c>
      <c r="F79" s="14">
        <v>0.0</v>
      </c>
      <c r="G79" s="14">
        <v>0.0</v>
      </c>
      <c r="H79" s="23">
        <v>3000.0</v>
      </c>
      <c r="I79" s="14">
        <v>3.0</v>
      </c>
      <c r="J79" s="14">
        <v>12.0</v>
      </c>
      <c r="K79" s="14">
        <v>12.0</v>
      </c>
      <c r="L79" s="14">
        <v>12.0</v>
      </c>
      <c r="M79" s="5">
        <v>8.0</v>
      </c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</row>
    <row r="80">
      <c r="B80" s="14">
        <v>18.0</v>
      </c>
      <c r="C80" s="22">
        <v>0.0</v>
      </c>
      <c r="D80" s="22">
        <v>1.0</v>
      </c>
      <c r="E80" s="14">
        <v>0.0</v>
      </c>
      <c r="F80" s="14">
        <v>0.0</v>
      </c>
      <c r="G80" s="14">
        <v>0.0</v>
      </c>
      <c r="H80" s="23">
        <v>3000.0</v>
      </c>
      <c r="I80" s="14">
        <v>2.0</v>
      </c>
      <c r="J80" s="14">
        <v>13.0</v>
      </c>
      <c r="K80" s="14">
        <v>13.0</v>
      </c>
      <c r="L80" s="14">
        <v>12.0</v>
      </c>
      <c r="M80" s="5">
        <v>12.0</v>
      </c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</row>
    <row r="81">
      <c r="B81" s="14">
        <v>19.0</v>
      </c>
      <c r="C81" s="22">
        <v>0.0</v>
      </c>
      <c r="D81" s="22">
        <v>1.0</v>
      </c>
      <c r="E81" s="14">
        <v>0.0</v>
      </c>
      <c r="F81" s="14">
        <v>0.0</v>
      </c>
      <c r="G81" s="14">
        <v>0.0</v>
      </c>
      <c r="H81" s="23">
        <v>3000.0</v>
      </c>
      <c r="I81" s="14">
        <v>3.0</v>
      </c>
      <c r="J81" s="14">
        <v>15.0</v>
      </c>
      <c r="K81" s="14">
        <v>15.0</v>
      </c>
      <c r="L81" s="14">
        <v>13.0</v>
      </c>
      <c r="M81" s="5">
        <v>12.0</v>
      </c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</row>
    <row r="82">
      <c r="B82" s="14">
        <v>20.0</v>
      </c>
      <c r="C82" s="25">
        <v>0.0</v>
      </c>
      <c r="D82" s="22">
        <v>1.0</v>
      </c>
      <c r="E82" s="14">
        <v>0.0</v>
      </c>
      <c r="F82" s="14">
        <v>0.0</v>
      </c>
      <c r="G82" s="14">
        <v>0.0</v>
      </c>
      <c r="H82" s="23">
        <v>3000.0</v>
      </c>
      <c r="I82" s="14">
        <v>3.0</v>
      </c>
      <c r="J82" s="14">
        <v>2.0</v>
      </c>
      <c r="K82" s="14">
        <v>2.0</v>
      </c>
      <c r="L82" s="14">
        <v>15.0</v>
      </c>
      <c r="M82" s="5">
        <v>13.0</v>
      </c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</row>
    <row r="83">
      <c r="B83" s="14">
        <v>21.0</v>
      </c>
      <c r="C83" s="25">
        <v>0.0</v>
      </c>
      <c r="D83" s="22">
        <v>1.0</v>
      </c>
      <c r="E83" s="14">
        <v>0.0</v>
      </c>
      <c r="F83" s="14">
        <v>0.0</v>
      </c>
      <c r="G83" s="14">
        <v>0.0</v>
      </c>
      <c r="H83" s="23">
        <v>3000.0</v>
      </c>
      <c r="I83" s="14">
        <v>3.0</v>
      </c>
      <c r="J83" s="14">
        <v>10.0</v>
      </c>
      <c r="K83" s="14">
        <v>10.0</v>
      </c>
      <c r="L83" s="14">
        <v>2.0</v>
      </c>
      <c r="M83" s="5">
        <v>15.0</v>
      </c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</row>
    <row r="84">
      <c r="B84" s="14">
        <v>22.0</v>
      </c>
      <c r="C84" s="22">
        <v>0.0</v>
      </c>
      <c r="D84" s="22">
        <v>1.0</v>
      </c>
      <c r="E84" s="14">
        <v>0.0</v>
      </c>
      <c r="F84" s="14">
        <v>0.0</v>
      </c>
      <c r="G84" s="14">
        <v>0.0</v>
      </c>
      <c r="H84" s="23">
        <v>3000.0</v>
      </c>
      <c r="I84" s="14">
        <v>3.0</v>
      </c>
      <c r="J84" s="14">
        <v>3.0</v>
      </c>
      <c r="K84" s="14">
        <v>3.0</v>
      </c>
      <c r="L84" s="14">
        <v>10.0</v>
      </c>
      <c r="M84" s="5">
        <v>2.0</v>
      </c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</row>
    <row r="85">
      <c r="B85" s="14">
        <v>23.0</v>
      </c>
      <c r="C85" s="25">
        <v>0.0</v>
      </c>
      <c r="D85" s="22">
        <v>1.0</v>
      </c>
      <c r="E85" s="14">
        <v>0.0</v>
      </c>
      <c r="F85" s="14">
        <v>0.0</v>
      </c>
      <c r="G85" s="14">
        <v>0.0</v>
      </c>
      <c r="H85" s="23">
        <v>3000.0</v>
      </c>
      <c r="I85" s="14">
        <v>3.0</v>
      </c>
      <c r="J85" s="14">
        <v>6.0</v>
      </c>
      <c r="K85" s="14">
        <v>6.0</v>
      </c>
      <c r="L85" s="14">
        <v>3.0</v>
      </c>
      <c r="M85" s="5">
        <v>10.0</v>
      </c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</row>
    <row r="86">
      <c r="B86" s="14">
        <v>24.0</v>
      </c>
      <c r="C86" s="22">
        <v>0.0</v>
      </c>
      <c r="D86" s="22">
        <v>0.0</v>
      </c>
      <c r="E86" s="14">
        <v>0.0</v>
      </c>
      <c r="F86" s="14">
        <v>0.0</v>
      </c>
      <c r="G86" s="14">
        <v>1.0</v>
      </c>
      <c r="H86" s="23">
        <v>593.0</v>
      </c>
      <c r="I86" s="14">
        <v>2.0</v>
      </c>
      <c r="J86" s="14">
        <v>9.0</v>
      </c>
      <c r="K86" s="14">
        <v>9.0</v>
      </c>
      <c r="L86" s="14">
        <v>6.0</v>
      </c>
      <c r="M86" s="5">
        <v>3.0</v>
      </c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</row>
    <row r="87">
      <c r="B87" s="16">
        <v>25.0</v>
      </c>
      <c r="C87" s="26">
        <v>0.0</v>
      </c>
      <c r="D87" s="30">
        <v>1.0</v>
      </c>
      <c r="E87" s="16">
        <v>0.0</v>
      </c>
      <c r="F87" s="16">
        <v>0.0</v>
      </c>
      <c r="G87" s="16">
        <v>0.0</v>
      </c>
      <c r="H87" s="27">
        <v>3000.0</v>
      </c>
      <c r="I87" s="16">
        <v>2.0</v>
      </c>
      <c r="J87" s="16">
        <v>1.0</v>
      </c>
      <c r="K87" s="16">
        <v>1.0</v>
      </c>
      <c r="L87" s="16">
        <v>9.0</v>
      </c>
      <c r="M87" s="5">
        <v>6.0</v>
      </c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</row>
    <row r="88">
      <c r="C88" s="5" t="s">
        <v>13</v>
      </c>
      <c r="D88" s="5" t="s">
        <v>14</v>
      </c>
      <c r="E88" s="5" t="s">
        <v>15</v>
      </c>
      <c r="F88" s="5" t="s">
        <v>25</v>
      </c>
      <c r="G88" s="5" t="s">
        <v>17</v>
      </c>
      <c r="H88" s="5" t="s">
        <v>18</v>
      </c>
      <c r="I88" s="5" t="s">
        <v>19</v>
      </c>
    </row>
    <row r="89">
      <c r="B89" s="5" t="s">
        <v>20</v>
      </c>
      <c r="C89" s="31">
        <f>COUNTIF(C63:C87, "1")</f>
        <v>6</v>
      </c>
      <c r="D89" s="5">
        <f>COUNTIFS(C63:C87, "1", D63:D87, "1")</f>
        <v>2</v>
      </c>
      <c r="E89" s="5">
        <f>COUNTIFS(C63:C87, "1", D63:D87, "0")</f>
        <v>4</v>
      </c>
      <c r="F89" s="18">
        <f>sumif(C63:C87, "1", H63:H87 )</f>
        <v>14859</v>
      </c>
      <c r="G89" s="18">
        <f t="array" ref="G89">MEDIAN(IF(($C$63:$C$87=1), ($H$63:$H$87)))</f>
        <v>3000</v>
      </c>
      <c r="H89" s="18">
        <f>minifs(H63:H87, C63:C87, "1",C63:C87, "1")</f>
        <v>755</v>
      </c>
      <c r="I89" s="19">
        <f>maxifs(H63:H87, C63:C87, "1",C63:C87, "1")</f>
        <v>3000</v>
      </c>
    </row>
    <row r="90">
      <c r="B90" s="5" t="s">
        <v>22</v>
      </c>
      <c r="C90" s="31">
        <f>COUNTIF(C63:C87, "0")</f>
        <v>19</v>
      </c>
      <c r="D90" s="5">
        <f>COUNTIFS(C63:C87, "0", D63:D87, "1")</f>
        <v>18</v>
      </c>
      <c r="E90" s="5">
        <f>COUNTIFS(C63:C87, "0", D63:D87, "0")</f>
        <v>1</v>
      </c>
      <c r="F90" s="18">
        <f>sumif(C63:C87, "0", H63:H87 )</f>
        <v>54593</v>
      </c>
      <c r="G90" s="18">
        <f t="array" ref="G90">MEDIAN(IF(($C$3:$C$27=0), ($H$3:$H$27)))</f>
        <v>3000</v>
      </c>
      <c r="H90" s="18">
        <f>minifs(H63:H87, C63:C87, "0",C63:C87, "0")</f>
        <v>593</v>
      </c>
      <c r="I90" s="18">
        <f>maxifs(H63:H87, C63:C87, "0",C63:C87, "0")</f>
        <v>3000</v>
      </c>
    </row>
    <row r="92">
      <c r="B92" s="32" t="s">
        <v>27</v>
      </c>
      <c r="C92" s="32" t="s">
        <v>28</v>
      </c>
      <c r="D92" s="33" t="s">
        <v>14</v>
      </c>
      <c r="E92" s="33" t="s">
        <v>15</v>
      </c>
      <c r="F92" s="32" t="s">
        <v>29</v>
      </c>
      <c r="G92" s="32" t="s">
        <v>25</v>
      </c>
      <c r="H92" s="32" t="s">
        <v>17</v>
      </c>
      <c r="I92" s="32" t="s">
        <v>18</v>
      </c>
      <c r="J92" s="32" t="s">
        <v>19</v>
      </c>
      <c r="K92" s="9" t="s">
        <v>30</v>
      </c>
    </row>
    <row r="93">
      <c r="B93" s="34" t="s">
        <v>20</v>
      </c>
      <c r="C93" s="35">
        <f t="shared" ref="C93:E93" si="1">C89+C59+C29</f>
        <v>19</v>
      </c>
      <c r="D93" s="36">
        <f t="shared" si="1"/>
        <v>7</v>
      </c>
      <c r="E93" s="36">
        <f t="shared" si="1"/>
        <v>12</v>
      </c>
      <c r="F93" s="37">
        <f t="shared" ref="F93:F94" si="3">E93/C93*100</f>
        <v>63.15789474</v>
      </c>
      <c r="G93" s="37">
        <f t="shared" ref="G93:G94" si="4">sum(F89,F59,F29)/C93</f>
        <v>2250.894737</v>
      </c>
      <c r="H93" s="37">
        <f t="array" ref="H93">MEDIAN(IF(($C$63:$C$87=1), ($H$63:$H$87)),IF(($C$33:$C$57=1), ($H$33:$H$57)), IF(($C$3:$C$27=1), ($H$3:$H$27)))</f>
        <v>3000</v>
      </c>
      <c r="I93" s="37">
        <f t="shared" ref="I93:I94" si="5">min(H89,H59,H29)</f>
        <v>501</v>
      </c>
      <c r="J93" s="37">
        <f t="shared" ref="J93:J94" si="6">max(I89,I59,I29)</f>
        <v>3000</v>
      </c>
      <c r="K93" s="38">
        <f t="array" ref="K93">STDEV(IF(($C$63:$C$87=1), ($H$63:$H$87)),IF(($C$33:$C$57=1), ($H$33:$H$57)), IF(($C$3:$C$27=1), ($H$3:$H$27)))</f>
        <v>1053.305268</v>
      </c>
    </row>
    <row r="94">
      <c r="B94" s="34" t="s">
        <v>22</v>
      </c>
      <c r="C94" s="35">
        <f t="shared" ref="C94:E94" si="2">C90+C60+C30</f>
        <v>56</v>
      </c>
      <c r="D94" s="36">
        <f t="shared" si="2"/>
        <v>50</v>
      </c>
      <c r="E94" s="36">
        <f t="shared" si="2"/>
        <v>6</v>
      </c>
      <c r="F94" s="37">
        <f t="shared" si="3"/>
        <v>10.71428571</v>
      </c>
      <c r="G94" s="37">
        <f t="shared" si="4"/>
        <v>2763.071429</v>
      </c>
      <c r="H94" s="37">
        <f t="array" ref="H94">MEDIAN(IF(($C$63:$C$87=0), ($H$63:$H$87)),IF(($C$33:$C$57=0), ($H$33:$H$57)), IF(($C$3:$C$27=0), ($H$3:$H$27)))</f>
        <v>3000</v>
      </c>
      <c r="I94" s="37">
        <f t="shared" si="5"/>
        <v>593</v>
      </c>
      <c r="J94" s="37">
        <f t="shared" si="6"/>
        <v>3000</v>
      </c>
      <c r="K94" s="38">
        <f t="array" ref="K94">STDEV(IF(($C$63:$C$87=0), ($H$63:$H$87)),IF(($C$33:$C$57=0), ($H$33:$H$57)), IF(($C$3:$C$27=0), ($H$3:$H$27)))</f>
        <v>691.2532981</v>
      </c>
    </row>
    <row r="99">
      <c r="C99" s="39" t="s">
        <v>31</v>
      </c>
      <c r="D99" s="40">
        <v>0.0</v>
      </c>
      <c r="E99" s="40">
        <v>1.0</v>
      </c>
    </row>
    <row r="100">
      <c r="C100" s="41" t="s">
        <v>32</v>
      </c>
      <c r="D100" s="12"/>
      <c r="E100" s="12"/>
    </row>
    <row r="101">
      <c r="C101" s="42" t="s">
        <v>33</v>
      </c>
      <c r="D101" s="14"/>
      <c r="E101" s="14"/>
    </row>
    <row r="102">
      <c r="C102" s="42" t="s">
        <v>34</v>
      </c>
      <c r="D102" s="14"/>
      <c r="E102" s="14"/>
    </row>
    <row r="103">
      <c r="C103" s="42" t="s">
        <v>35</v>
      </c>
      <c r="D103" s="14"/>
      <c r="E103" s="14"/>
    </row>
    <row r="104">
      <c r="C104" s="42" t="s">
        <v>36</v>
      </c>
      <c r="D104" s="14"/>
      <c r="E104" s="14"/>
    </row>
    <row r="105">
      <c r="C105" s="43" t="s">
        <v>37</v>
      </c>
      <c r="D105" s="16"/>
      <c r="E105" s="16"/>
    </row>
  </sheetData>
  <mergeCells count="3">
    <mergeCell ref="B1:L1"/>
    <mergeCell ref="B31:L31"/>
    <mergeCell ref="B61:L61"/>
  </mergeCells>
  <conditionalFormatting sqref="C3:C27 C33:C57 C63:C87">
    <cfRule type="cellIs" dxfId="0" priority="1" operator="equal">
      <formula>1</formula>
    </cfRule>
  </conditionalFormatting>
  <conditionalFormatting sqref="C3:C27 C33:C57 C63:C87">
    <cfRule type="cellIs" dxfId="1" priority="2" operator="equal">
      <formula>0</formula>
    </cfRule>
  </conditionalFormatting>
  <conditionalFormatting sqref="D3:D27 D63:D87">
    <cfRule type="cellIs" dxfId="1" priority="3" operator="equal">
      <formula>1</formula>
    </cfRule>
  </conditionalFormatting>
  <conditionalFormatting sqref="D3:D27 D63:D87">
    <cfRule type="cellIs" dxfId="2" priority="4" operator="equal">
      <formula>0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4"/>
      <c r="Y1" s="1"/>
      <c r="AK1" s="1"/>
      <c r="AL1" s="1"/>
      <c r="AM1" s="1"/>
      <c r="AN1" s="1"/>
      <c r="AO1" s="1"/>
      <c r="AP1" s="1"/>
      <c r="AQ1" s="1"/>
      <c r="AR1" s="1"/>
      <c r="AS1" s="1"/>
    </row>
    <row r="2">
      <c r="A2" s="5"/>
      <c r="B2" s="6" t="s">
        <v>1</v>
      </c>
      <c r="C2" s="7" t="s">
        <v>2</v>
      </c>
      <c r="D2" s="7" t="s">
        <v>3</v>
      </c>
      <c r="E2" s="6" t="s">
        <v>4</v>
      </c>
      <c r="F2" s="8" t="s">
        <v>5</v>
      </c>
      <c r="G2" s="6" t="s">
        <v>6</v>
      </c>
      <c r="H2" s="7" t="s">
        <v>7</v>
      </c>
      <c r="I2" s="6" t="s">
        <v>8</v>
      </c>
      <c r="J2" s="6" t="s">
        <v>9</v>
      </c>
      <c r="K2" s="6" t="s">
        <v>10</v>
      </c>
      <c r="L2" s="9" t="s">
        <v>11</v>
      </c>
      <c r="M2" s="21" t="s">
        <v>12</v>
      </c>
      <c r="Y2" s="11"/>
    </row>
    <row r="3">
      <c r="A3" s="5">
        <v>1.0</v>
      </c>
      <c r="B3" s="12">
        <v>1.0</v>
      </c>
      <c r="C3" s="13">
        <v>0.0</v>
      </c>
      <c r="D3" s="13">
        <v>1.0</v>
      </c>
      <c r="E3" s="13">
        <v>0.0</v>
      </c>
      <c r="F3" s="13">
        <v>0.0</v>
      </c>
      <c r="G3" s="13">
        <v>0.0</v>
      </c>
      <c r="H3" s="13">
        <v>3000.0</v>
      </c>
      <c r="I3" s="13">
        <v>3.0</v>
      </c>
      <c r="J3" s="13">
        <v>4.0</v>
      </c>
      <c r="K3" s="13">
        <v>4.0</v>
      </c>
      <c r="L3" s="13">
        <v>0.0</v>
      </c>
      <c r="M3" s="5">
        <v>0.0</v>
      </c>
      <c r="AK3" s="5"/>
      <c r="AL3" s="5"/>
      <c r="AM3" s="5"/>
      <c r="AN3" s="5"/>
      <c r="AO3" s="5"/>
      <c r="AP3" s="5"/>
      <c r="AQ3" s="5"/>
      <c r="AR3" s="5"/>
      <c r="AS3" s="5"/>
    </row>
    <row r="4">
      <c r="A4" s="5">
        <v>1.0</v>
      </c>
      <c r="B4" s="14">
        <v>2.0</v>
      </c>
      <c r="C4" s="13">
        <v>0.0</v>
      </c>
      <c r="D4" s="13">
        <v>1.0</v>
      </c>
      <c r="E4" s="13">
        <v>0.0</v>
      </c>
      <c r="F4" s="13">
        <v>0.0</v>
      </c>
      <c r="G4" s="13">
        <v>0.0</v>
      </c>
      <c r="H4" s="13">
        <v>3000.0</v>
      </c>
      <c r="I4" s="13">
        <v>3.0</v>
      </c>
      <c r="J4" s="13">
        <v>2.0</v>
      </c>
      <c r="K4" s="13">
        <v>2.0</v>
      </c>
      <c r="L4" s="13">
        <v>4.0</v>
      </c>
      <c r="M4" s="5">
        <v>0.0</v>
      </c>
      <c r="AK4" s="5"/>
      <c r="AL4" s="5"/>
      <c r="AM4" s="5"/>
      <c r="AN4" s="5"/>
      <c r="AO4" s="5"/>
      <c r="AP4" s="5"/>
      <c r="AQ4" s="5"/>
      <c r="AR4" s="5"/>
      <c r="AS4" s="5"/>
    </row>
    <row r="5">
      <c r="A5" s="5">
        <v>1.0</v>
      </c>
      <c r="B5" s="14">
        <v>3.0</v>
      </c>
      <c r="C5" s="13">
        <v>0.0</v>
      </c>
      <c r="D5" s="13">
        <v>1.0</v>
      </c>
      <c r="E5" s="13">
        <v>0.0</v>
      </c>
      <c r="F5" s="13">
        <v>0.0</v>
      </c>
      <c r="G5" s="13">
        <v>0.0</v>
      </c>
      <c r="H5" s="13">
        <v>3000.0</v>
      </c>
      <c r="I5" s="13">
        <v>2.0</v>
      </c>
      <c r="J5" s="13">
        <v>9.0</v>
      </c>
      <c r="K5" s="13">
        <v>9.0</v>
      </c>
      <c r="L5" s="13">
        <v>2.0</v>
      </c>
      <c r="M5" s="5">
        <v>4.0</v>
      </c>
      <c r="AK5" s="5"/>
      <c r="AL5" s="5"/>
      <c r="AM5" s="5"/>
      <c r="AN5" s="5"/>
      <c r="AO5" s="5"/>
      <c r="AP5" s="5"/>
      <c r="AQ5" s="5"/>
      <c r="AR5" s="5"/>
      <c r="AS5" s="5"/>
    </row>
    <row r="6">
      <c r="A6" s="5">
        <v>1.0</v>
      </c>
      <c r="B6" s="14">
        <v>4.0</v>
      </c>
      <c r="C6" s="13">
        <v>0.0</v>
      </c>
      <c r="D6" s="13">
        <v>1.0</v>
      </c>
      <c r="E6" s="13">
        <v>0.0</v>
      </c>
      <c r="F6" s="13">
        <v>0.0</v>
      </c>
      <c r="G6" s="13">
        <v>0.0</v>
      </c>
      <c r="H6" s="13">
        <v>3000.0</v>
      </c>
      <c r="I6" s="13">
        <v>3.0</v>
      </c>
      <c r="J6" s="13">
        <v>8.0</v>
      </c>
      <c r="K6" s="13">
        <v>8.0</v>
      </c>
      <c r="L6" s="13">
        <v>9.0</v>
      </c>
      <c r="M6" s="5">
        <v>2.0</v>
      </c>
      <c r="AK6" s="5"/>
      <c r="AO6" s="5"/>
      <c r="AP6" s="5"/>
      <c r="AQ6" s="5"/>
      <c r="AR6" s="5"/>
      <c r="AS6" s="5"/>
    </row>
    <row r="7">
      <c r="B7" s="14">
        <v>5.0</v>
      </c>
      <c r="C7" s="13">
        <v>0.0</v>
      </c>
      <c r="D7" s="13">
        <v>1.0</v>
      </c>
      <c r="E7" s="13">
        <v>0.0</v>
      </c>
      <c r="F7" s="13">
        <v>0.0</v>
      </c>
      <c r="G7" s="13">
        <v>0.0</v>
      </c>
      <c r="H7" s="13">
        <v>3000.0</v>
      </c>
      <c r="I7" s="13">
        <v>2.0</v>
      </c>
      <c r="J7" s="13">
        <v>13.0</v>
      </c>
      <c r="K7" s="13">
        <v>13.0</v>
      </c>
      <c r="L7" s="13">
        <v>8.0</v>
      </c>
      <c r="M7" s="5">
        <v>9.0</v>
      </c>
      <c r="N7" s="15"/>
      <c r="AK7" s="5"/>
      <c r="AO7" s="5"/>
      <c r="AP7" s="5"/>
      <c r="AQ7" s="5"/>
      <c r="AR7" s="5"/>
      <c r="AS7" s="5"/>
    </row>
    <row r="8">
      <c r="B8" s="14">
        <v>6.0</v>
      </c>
      <c r="C8" s="13">
        <v>0.0</v>
      </c>
      <c r="D8" s="13">
        <v>1.0</v>
      </c>
      <c r="E8" s="13">
        <v>0.0</v>
      </c>
      <c r="F8" s="13">
        <v>0.0</v>
      </c>
      <c r="G8" s="13">
        <v>0.0</v>
      </c>
      <c r="H8" s="13">
        <v>3000.0</v>
      </c>
      <c r="I8" s="13">
        <v>2.0</v>
      </c>
      <c r="J8" s="13">
        <v>7.0</v>
      </c>
      <c r="K8" s="13">
        <v>7.0</v>
      </c>
      <c r="L8" s="13">
        <v>13.0</v>
      </c>
      <c r="M8" s="5">
        <v>8.0</v>
      </c>
      <c r="AK8" s="5"/>
      <c r="AO8" s="5"/>
      <c r="AP8" s="5"/>
      <c r="AQ8" s="5"/>
      <c r="AR8" s="5"/>
      <c r="AS8" s="5"/>
    </row>
    <row r="9">
      <c r="B9" s="14">
        <v>7.0</v>
      </c>
      <c r="C9" s="13">
        <v>0.0</v>
      </c>
      <c r="D9" s="13">
        <v>1.0</v>
      </c>
      <c r="E9" s="13">
        <v>0.0</v>
      </c>
      <c r="F9" s="13">
        <v>0.0</v>
      </c>
      <c r="G9" s="13">
        <v>0.0</v>
      </c>
      <c r="H9" s="13">
        <v>3000.0</v>
      </c>
      <c r="I9" s="13">
        <v>3.0</v>
      </c>
      <c r="J9" s="13">
        <v>1.0</v>
      </c>
      <c r="K9" s="13">
        <v>1.0</v>
      </c>
      <c r="L9" s="13">
        <v>7.0</v>
      </c>
      <c r="M9" s="5">
        <v>13.0</v>
      </c>
      <c r="AK9" s="5"/>
      <c r="AO9" s="5"/>
      <c r="AP9" s="5"/>
      <c r="AQ9" s="5"/>
      <c r="AR9" s="5"/>
      <c r="AS9" s="5"/>
    </row>
    <row r="10">
      <c r="B10" s="14">
        <v>8.0</v>
      </c>
      <c r="C10" s="13">
        <v>0.0</v>
      </c>
      <c r="D10" s="13">
        <v>1.0</v>
      </c>
      <c r="E10" s="13">
        <v>0.0</v>
      </c>
      <c r="F10" s="13">
        <v>0.0</v>
      </c>
      <c r="G10" s="13">
        <v>0.0</v>
      </c>
      <c r="H10" s="13">
        <v>3000.0</v>
      </c>
      <c r="I10" s="13">
        <v>3.0</v>
      </c>
      <c r="J10" s="13">
        <v>8.0</v>
      </c>
      <c r="K10" s="13">
        <v>8.0</v>
      </c>
      <c r="L10" s="13">
        <v>1.0</v>
      </c>
      <c r="M10" s="5">
        <v>7.0</v>
      </c>
      <c r="AK10" s="5"/>
      <c r="AO10" s="5"/>
      <c r="AP10" s="5"/>
      <c r="AQ10" s="5"/>
      <c r="AR10" s="5"/>
      <c r="AS10" s="5"/>
    </row>
    <row r="11">
      <c r="B11" s="14">
        <v>9.0</v>
      </c>
      <c r="C11" s="13">
        <v>0.0</v>
      </c>
      <c r="D11" s="13">
        <v>1.0</v>
      </c>
      <c r="E11" s="13">
        <v>0.0</v>
      </c>
      <c r="F11" s="13">
        <v>0.0</v>
      </c>
      <c r="G11" s="13">
        <v>0.0</v>
      </c>
      <c r="H11" s="13">
        <v>3000.0</v>
      </c>
      <c r="I11" s="13">
        <v>3.0</v>
      </c>
      <c r="J11" s="13">
        <v>13.0</v>
      </c>
      <c r="K11" s="13">
        <v>13.0</v>
      </c>
      <c r="L11" s="13">
        <v>8.0</v>
      </c>
      <c r="M11" s="5">
        <v>1.0</v>
      </c>
      <c r="AK11" s="5"/>
      <c r="AO11" s="5"/>
      <c r="AP11" s="5"/>
      <c r="AQ11" s="5"/>
      <c r="AR11" s="5"/>
      <c r="AS11" s="5"/>
    </row>
    <row r="12">
      <c r="B12" s="14">
        <v>10.0</v>
      </c>
      <c r="C12" s="13">
        <v>0.0</v>
      </c>
      <c r="D12" s="13">
        <v>1.0</v>
      </c>
      <c r="E12" s="13">
        <v>0.0</v>
      </c>
      <c r="F12" s="13">
        <v>0.0</v>
      </c>
      <c r="G12" s="13">
        <v>0.0</v>
      </c>
      <c r="H12" s="13">
        <v>3000.0</v>
      </c>
      <c r="I12" s="13">
        <v>3.0</v>
      </c>
      <c r="J12" s="13">
        <v>5.0</v>
      </c>
      <c r="K12" s="13">
        <v>5.0</v>
      </c>
      <c r="L12" s="13">
        <v>13.0</v>
      </c>
      <c r="M12" s="5">
        <v>8.0</v>
      </c>
      <c r="AK12" s="5"/>
      <c r="AO12" s="5"/>
      <c r="AP12" s="5"/>
      <c r="AQ12" s="5"/>
      <c r="AR12" s="5"/>
      <c r="AS12" s="5"/>
    </row>
    <row r="13">
      <c r="B13" s="14">
        <v>11.0</v>
      </c>
      <c r="C13" s="13">
        <v>0.0</v>
      </c>
      <c r="D13" s="13">
        <v>1.0</v>
      </c>
      <c r="E13" s="13">
        <v>0.0</v>
      </c>
      <c r="F13" s="13">
        <v>0.0</v>
      </c>
      <c r="G13" s="13">
        <v>0.0</v>
      </c>
      <c r="H13" s="13">
        <v>3000.0</v>
      </c>
      <c r="I13" s="13">
        <v>3.0</v>
      </c>
      <c r="J13" s="13">
        <v>12.0</v>
      </c>
      <c r="K13" s="13">
        <v>12.0</v>
      </c>
      <c r="L13" s="13">
        <v>5.0</v>
      </c>
      <c r="M13" s="5">
        <v>13.0</v>
      </c>
      <c r="AK13" s="5"/>
      <c r="AL13" s="5"/>
      <c r="AM13" s="5"/>
      <c r="AN13" s="5"/>
      <c r="AO13" s="5"/>
      <c r="AP13" s="5"/>
      <c r="AQ13" s="5"/>
      <c r="AR13" s="5"/>
      <c r="AS13" s="5"/>
    </row>
    <row r="14">
      <c r="B14" s="14">
        <v>12.0</v>
      </c>
      <c r="C14" s="13">
        <v>0.0</v>
      </c>
      <c r="D14" s="13">
        <v>1.0</v>
      </c>
      <c r="E14" s="13">
        <v>0.0</v>
      </c>
      <c r="F14" s="13">
        <v>0.0</v>
      </c>
      <c r="G14" s="13">
        <v>0.0</v>
      </c>
      <c r="H14" s="13">
        <v>3000.0</v>
      </c>
      <c r="I14" s="13">
        <v>2.0</v>
      </c>
      <c r="J14" s="13">
        <v>14.0</v>
      </c>
      <c r="K14" s="13">
        <v>14.0</v>
      </c>
      <c r="L14" s="13">
        <v>12.0</v>
      </c>
      <c r="M14" s="5">
        <v>5.0</v>
      </c>
      <c r="AK14" s="5"/>
      <c r="AL14" s="5"/>
      <c r="AM14" s="5"/>
      <c r="AN14" s="5"/>
      <c r="AO14" s="5"/>
      <c r="AP14" s="5"/>
      <c r="AQ14" s="5"/>
      <c r="AR14" s="5"/>
      <c r="AS14" s="5"/>
    </row>
    <row r="15">
      <c r="B15" s="14">
        <v>13.0</v>
      </c>
      <c r="C15" s="13">
        <v>1.0</v>
      </c>
      <c r="D15" s="13">
        <v>0.0</v>
      </c>
      <c r="E15" s="13">
        <v>0.0</v>
      </c>
      <c r="F15" s="13">
        <v>1.0</v>
      </c>
      <c r="G15" s="13">
        <v>0.0</v>
      </c>
      <c r="H15" s="13">
        <v>3000.0</v>
      </c>
      <c r="I15" s="13">
        <v>1.0</v>
      </c>
      <c r="J15" s="13">
        <v>5.0</v>
      </c>
      <c r="K15" s="13">
        <v>5.0</v>
      </c>
      <c r="L15" s="13">
        <v>14.0</v>
      </c>
      <c r="M15" s="5">
        <v>12.0</v>
      </c>
      <c r="AK15" s="5"/>
      <c r="AL15" s="5"/>
      <c r="AM15" s="5"/>
      <c r="AN15" s="5"/>
      <c r="AO15" s="5"/>
      <c r="AP15" s="5"/>
      <c r="AQ15" s="5"/>
      <c r="AR15" s="5"/>
      <c r="AS15" s="5"/>
    </row>
    <row r="16">
      <c r="B16" s="14">
        <v>14.0</v>
      </c>
      <c r="C16" s="13">
        <v>1.0</v>
      </c>
      <c r="D16" s="13">
        <v>0.0</v>
      </c>
      <c r="E16" s="13">
        <v>0.0</v>
      </c>
      <c r="F16" s="13">
        <v>1.0</v>
      </c>
      <c r="G16" s="13">
        <v>0.0</v>
      </c>
      <c r="H16" s="13">
        <v>3000.0</v>
      </c>
      <c r="I16" s="13">
        <v>1.0</v>
      </c>
      <c r="J16" s="13">
        <v>12.0</v>
      </c>
      <c r="K16" s="13">
        <v>12.0</v>
      </c>
      <c r="L16" s="13">
        <v>5.0</v>
      </c>
      <c r="M16" s="5">
        <v>14.0</v>
      </c>
      <c r="AK16" s="5"/>
      <c r="AL16" s="5"/>
      <c r="AM16" s="5"/>
      <c r="AN16" s="5"/>
      <c r="AO16" s="5"/>
      <c r="AP16" s="5"/>
      <c r="AQ16" s="5"/>
      <c r="AR16" s="5"/>
      <c r="AS16" s="5"/>
    </row>
    <row r="17">
      <c r="B17" s="14">
        <v>15.0</v>
      </c>
      <c r="C17" s="13">
        <v>1.0</v>
      </c>
      <c r="D17" s="13">
        <v>0.0</v>
      </c>
      <c r="E17" s="13">
        <v>0.0</v>
      </c>
      <c r="F17" s="13">
        <v>1.0</v>
      </c>
      <c r="G17" s="13">
        <v>0.0</v>
      </c>
      <c r="H17" s="13">
        <v>3000.0</v>
      </c>
      <c r="I17" s="13">
        <v>1.0</v>
      </c>
      <c r="J17" s="13">
        <v>14.0</v>
      </c>
      <c r="K17" s="13">
        <v>14.0</v>
      </c>
      <c r="L17" s="13">
        <v>12.0</v>
      </c>
      <c r="M17" s="5">
        <v>5.0</v>
      </c>
      <c r="AK17" s="5"/>
      <c r="AL17" s="5"/>
      <c r="AM17" s="5"/>
      <c r="AN17" s="5"/>
      <c r="AO17" s="5"/>
      <c r="AP17" s="5"/>
      <c r="AQ17" s="5"/>
      <c r="AR17" s="5"/>
      <c r="AS17" s="5"/>
    </row>
    <row r="18">
      <c r="B18" s="14">
        <v>16.0</v>
      </c>
      <c r="C18" s="13">
        <v>0.0</v>
      </c>
      <c r="D18" s="13">
        <v>1.0</v>
      </c>
      <c r="E18" s="13">
        <v>0.0</v>
      </c>
      <c r="F18" s="13">
        <v>0.0</v>
      </c>
      <c r="G18" s="13">
        <v>0.0</v>
      </c>
      <c r="H18" s="13">
        <v>3000.0</v>
      </c>
      <c r="I18" s="13">
        <v>3.0</v>
      </c>
      <c r="J18" s="13">
        <v>11.0</v>
      </c>
      <c r="K18" s="13">
        <v>11.0</v>
      </c>
      <c r="L18" s="13">
        <v>14.0</v>
      </c>
      <c r="M18" s="5">
        <v>12.0</v>
      </c>
      <c r="AK18" s="5"/>
      <c r="AL18" s="5"/>
      <c r="AM18" s="5"/>
      <c r="AN18" s="5"/>
      <c r="AO18" s="5"/>
      <c r="AP18" s="5"/>
      <c r="AQ18" s="5"/>
      <c r="AR18" s="5"/>
      <c r="AS18" s="5"/>
    </row>
    <row r="19">
      <c r="B19" s="14">
        <v>17.0</v>
      </c>
      <c r="C19" s="13">
        <v>1.0</v>
      </c>
      <c r="D19" s="13">
        <v>0.0</v>
      </c>
      <c r="E19" s="13">
        <v>0.0</v>
      </c>
      <c r="F19" s="13">
        <v>1.0</v>
      </c>
      <c r="G19" s="13">
        <v>0.0</v>
      </c>
      <c r="H19" s="13">
        <v>3000.0</v>
      </c>
      <c r="I19" s="13">
        <v>1.0</v>
      </c>
      <c r="J19" s="13">
        <v>12.0</v>
      </c>
      <c r="K19" s="13">
        <v>12.0</v>
      </c>
      <c r="L19" s="13">
        <v>11.0</v>
      </c>
      <c r="M19" s="5">
        <v>14.0</v>
      </c>
      <c r="AK19" s="5"/>
      <c r="AL19" s="5"/>
      <c r="AM19" s="5"/>
      <c r="AN19" s="5"/>
      <c r="AO19" s="5"/>
      <c r="AP19" s="5"/>
      <c r="AQ19" s="5"/>
      <c r="AR19" s="5"/>
      <c r="AS19" s="5"/>
    </row>
    <row r="20">
      <c r="B20" s="14">
        <v>18.0</v>
      </c>
      <c r="C20" s="13">
        <v>0.0</v>
      </c>
      <c r="D20" s="13">
        <v>1.0</v>
      </c>
      <c r="E20" s="13">
        <v>0.0</v>
      </c>
      <c r="F20" s="13">
        <v>0.0</v>
      </c>
      <c r="G20" s="13">
        <v>0.0</v>
      </c>
      <c r="H20" s="13">
        <v>3000.0</v>
      </c>
      <c r="I20" s="13">
        <v>3.0</v>
      </c>
      <c r="J20" s="13">
        <v>9.0</v>
      </c>
      <c r="K20" s="13">
        <v>9.0</v>
      </c>
      <c r="L20" s="13">
        <v>12.0</v>
      </c>
      <c r="M20" s="5">
        <v>11.0</v>
      </c>
      <c r="AK20" s="5"/>
      <c r="AL20" s="5"/>
      <c r="AM20" s="5"/>
      <c r="AN20" s="5"/>
      <c r="AO20" s="5"/>
      <c r="AP20" s="5"/>
      <c r="AQ20" s="5"/>
      <c r="AR20" s="5"/>
      <c r="AS20" s="5"/>
    </row>
    <row r="21">
      <c r="B21" s="14">
        <v>19.0</v>
      </c>
      <c r="C21" s="13">
        <v>0.0</v>
      </c>
      <c r="D21" s="13">
        <v>1.0</v>
      </c>
      <c r="E21" s="13">
        <v>0.0</v>
      </c>
      <c r="F21" s="13">
        <v>0.0</v>
      </c>
      <c r="G21" s="13">
        <v>0.0</v>
      </c>
      <c r="H21" s="13">
        <v>3000.0</v>
      </c>
      <c r="I21" s="13">
        <v>3.0</v>
      </c>
      <c r="J21" s="13">
        <v>1.0</v>
      </c>
      <c r="K21" s="13">
        <v>1.0</v>
      </c>
      <c r="L21" s="13">
        <v>9.0</v>
      </c>
      <c r="M21" s="5">
        <v>12.0</v>
      </c>
      <c r="AK21" s="5"/>
      <c r="AL21" s="5"/>
      <c r="AM21" s="5"/>
      <c r="AN21" s="5"/>
      <c r="AO21" s="5"/>
      <c r="AP21" s="5"/>
      <c r="AQ21" s="5"/>
      <c r="AR21" s="5"/>
      <c r="AS21" s="5"/>
    </row>
    <row r="22">
      <c r="B22" s="14">
        <v>20.0</v>
      </c>
      <c r="C22" s="13">
        <v>1.0</v>
      </c>
      <c r="D22" s="13">
        <v>0.0</v>
      </c>
      <c r="E22" s="13">
        <v>0.0</v>
      </c>
      <c r="F22" s="13">
        <v>1.0</v>
      </c>
      <c r="G22" s="13">
        <v>0.0</v>
      </c>
      <c r="H22" s="13">
        <v>3000.0</v>
      </c>
      <c r="I22" s="13">
        <v>1.0</v>
      </c>
      <c r="J22" s="13">
        <v>12.0</v>
      </c>
      <c r="K22" s="13">
        <v>12.0</v>
      </c>
      <c r="L22" s="13">
        <v>1.0</v>
      </c>
      <c r="M22" s="5">
        <v>9.0</v>
      </c>
      <c r="AK22" s="5"/>
      <c r="AL22" s="5"/>
      <c r="AM22" s="5"/>
      <c r="AN22" s="5"/>
      <c r="AO22" s="5"/>
      <c r="AP22" s="5"/>
      <c r="AQ22" s="5"/>
      <c r="AR22" s="5"/>
      <c r="AS22" s="5"/>
    </row>
    <row r="23">
      <c r="B23" s="14">
        <v>21.0</v>
      </c>
      <c r="C23" s="13">
        <v>0.0</v>
      </c>
      <c r="D23" s="13">
        <v>0.0</v>
      </c>
      <c r="E23" s="13">
        <v>0.0</v>
      </c>
      <c r="F23" s="13">
        <v>0.0</v>
      </c>
      <c r="G23" s="13">
        <v>1.0</v>
      </c>
      <c r="H23" s="13">
        <v>651.0</v>
      </c>
      <c r="I23" s="13">
        <v>2.0</v>
      </c>
      <c r="J23" s="13">
        <v>13.0</v>
      </c>
      <c r="K23" s="13">
        <v>13.0</v>
      </c>
      <c r="L23" s="13">
        <v>12.0</v>
      </c>
      <c r="M23" s="5">
        <v>1.0</v>
      </c>
      <c r="AK23" s="5"/>
      <c r="AL23" s="5"/>
      <c r="AM23" s="5"/>
      <c r="AN23" s="5"/>
      <c r="AO23" s="5"/>
      <c r="AP23" s="5"/>
      <c r="AQ23" s="5"/>
      <c r="AR23" s="5"/>
      <c r="AS23" s="5"/>
    </row>
    <row r="24">
      <c r="B24" s="14">
        <v>22.0</v>
      </c>
      <c r="C24" s="13">
        <v>1.0</v>
      </c>
      <c r="D24" s="13">
        <v>0.0</v>
      </c>
      <c r="E24" s="13">
        <v>0.0</v>
      </c>
      <c r="F24" s="13">
        <v>1.0</v>
      </c>
      <c r="G24" s="13">
        <v>0.0</v>
      </c>
      <c r="H24" s="13">
        <v>3000.0</v>
      </c>
      <c r="I24" s="13">
        <v>1.0</v>
      </c>
      <c r="J24" s="13">
        <v>1.0</v>
      </c>
      <c r="K24" s="13">
        <v>1.0</v>
      </c>
      <c r="L24" s="13">
        <v>13.0</v>
      </c>
      <c r="M24" s="5">
        <v>12.0</v>
      </c>
      <c r="AK24" s="5"/>
      <c r="AL24" s="5"/>
      <c r="AM24" s="5"/>
      <c r="AN24" s="5"/>
      <c r="AO24" s="5"/>
      <c r="AP24" s="5"/>
      <c r="AQ24" s="5"/>
      <c r="AR24" s="5"/>
      <c r="AS24" s="5"/>
    </row>
    <row r="25">
      <c r="B25" s="14">
        <v>23.0</v>
      </c>
      <c r="C25" s="13">
        <v>0.0</v>
      </c>
      <c r="D25" s="13">
        <v>1.0</v>
      </c>
      <c r="E25" s="13">
        <v>0.0</v>
      </c>
      <c r="F25" s="13">
        <v>0.0</v>
      </c>
      <c r="G25" s="13">
        <v>0.0</v>
      </c>
      <c r="H25" s="13">
        <v>3000.0</v>
      </c>
      <c r="I25" s="13">
        <v>2.0</v>
      </c>
      <c r="J25" s="13">
        <v>15.0</v>
      </c>
      <c r="K25" s="13">
        <v>15.0</v>
      </c>
      <c r="L25" s="13">
        <v>1.0</v>
      </c>
      <c r="M25" s="5">
        <v>13.0</v>
      </c>
      <c r="AK25" s="5"/>
      <c r="AL25" s="5"/>
      <c r="AM25" s="5"/>
      <c r="AN25" s="5"/>
      <c r="AO25" s="5"/>
      <c r="AP25" s="5"/>
      <c r="AQ25" s="5"/>
      <c r="AR25" s="5"/>
      <c r="AS25" s="5"/>
    </row>
    <row r="26">
      <c r="B26" s="14">
        <v>24.0</v>
      </c>
      <c r="C26" s="13">
        <v>0.0</v>
      </c>
      <c r="D26" s="13">
        <v>0.0</v>
      </c>
      <c r="E26" s="13">
        <v>0.0</v>
      </c>
      <c r="F26" s="13">
        <v>0.0</v>
      </c>
      <c r="G26" s="13">
        <v>1.0</v>
      </c>
      <c r="H26" s="13">
        <v>1014.0</v>
      </c>
      <c r="I26" s="13">
        <v>3.0</v>
      </c>
      <c r="J26" s="13">
        <v>9.0</v>
      </c>
      <c r="K26" s="13">
        <v>9.0</v>
      </c>
      <c r="L26" s="13">
        <v>15.0</v>
      </c>
      <c r="M26" s="5">
        <v>1.0</v>
      </c>
      <c r="AK26" s="5"/>
      <c r="AL26" s="5"/>
      <c r="AM26" s="5"/>
      <c r="AN26" s="5"/>
      <c r="AO26" s="5"/>
      <c r="AP26" s="5"/>
      <c r="AQ26" s="5"/>
      <c r="AR26" s="5"/>
      <c r="AS26" s="5"/>
    </row>
    <row r="27">
      <c r="B27" s="16">
        <v>25.0</v>
      </c>
      <c r="C27" s="13">
        <v>1.0</v>
      </c>
      <c r="D27" s="13">
        <v>1.0</v>
      </c>
      <c r="E27" s="13">
        <v>1.0</v>
      </c>
      <c r="F27" s="13">
        <v>0.0</v>
      </c>
      <c r="G27" s="13">
        <v>0.0</v>
      </c>
      <c r="H27" s="13">
        <v>838.0</v>
      </c>
      <c r="I27" s="13">
        <v>1.0</v>
      </c>
      <c r="J27" s="13">
        <v>1.0</v>
      </c>
      <c r="K27" s="13">
        <v>1.0</v>
      </c>
      <c r="L27" s="13">
        <v>9.0</v>
      </c>
      <c r="M27" s="5">
        <v>15.0</v>
      </c>
      <c r="AK27" s="5"/>
      <c r="AL27" s="5"/>
      <c r="AM27" s="5"/>
      <c r="AN27" s="5"/>
      <c r="AO27" s="5"/>
      <c r="AP27" s="5"/>
      <c r="AQ27" s="5"/>
      <c r="AR27" s="5"/>
      <c r="AS27" s="5"/>
    </row>
    <row r="28">
      <c r="C28" s="5" t="s">
        <v>13</v>
      </c>
      <c r="D28" s="5" t="s">
        <v>14</v>
      </c>
      <c r="E28" s="5" t="s">
        <v>15</v>
      </c>
      <c r="F28" s="5" t="s">
        <v>16</v>
      </c>
      <c r="G28" s="5" t="s">
        <v>17</v>
      </c>
      <c r="H28" s="5" t="s">
        <v>18</v>
      </c>
      <c r="I28" s="5" t="s">
        <v>19</v>
      </c>
      <c r="AB28" s="17">
        <v>44418.0</v>
      </c>
    </row>
    <row r="29">
      <c r="B29" s="5" t="s">
        <v>20</v>
      </c>
      <c r="C29" s="5">
        <f>COUNTIF(C3:C27, "1")</f>
        <v>7</v>
      </c>
      <c r="D29" s="5">
        <f>COUNTIFS(C3:C27, "1", D3:D27, "1")</f>
        <v>1</v>
      </c>
      <c r="E29" s="5">
        <f>COUNTIFS(C3:C27, "1", D3:D27, "0")</f>
        <v>6</v>
      </c>
      <c r="F29" s="18">
        <f>sumif(C3:C27, "1", H3:H27 )</f>
        <v>18838</v>
      </c>
      <c r="G29" s="18">
        <f t="array" ref="G29">MEDIAN(IF(($C$3:$C$27=1), ($H$3:$H$27)))</f>
        <v>3000</v>
      </c>
      <c r="H29" s="18">
        <f>minifs(H3:H27, C3:C27, "1",C3:C27, "1")</f>
        <v>838</v>
      </c>
      <c r="I29" s="19">
        <f>maxifs(H3:H27, C3:C27, "1",C3:C27, "1")</f>
        <v>3000</v>
      </c>
      <c r="Y29" s="5" t="s">
        <v>21</v>
      </c>
      <c r="AA29" s="18">
        <f>countif(C63:C87, "0")</f>
        <v>18</v>
      </c>
    </row>
    <row r="30">
      <c r="B30" s="5" t="s">
        <v>22</v>
      </c>
      <c r="C30" s="5">
        <f>COUNTIF(C3:C27, "0")</f>
        <v>18</v>
      </c>
      <c r="D30" s="5">
        <f>COUNTIFS(C3:C27, "0", D3:D27, "1")</f>
        <v>16</v>
      </c>
      <c r="E30" s="5">
        <f>COUNTIFS(C3:C27, "0", D3:D27, "0")</f>
        <v>2</v>
      </c>
      <c r="F30" s="18">
        <f>sumif(C3:C27, "0", H3:H27 )</f>
        <v>49665</v>
      </c>
      <c r="G30" s="18">
        <f t="array" ref="G30">MEDIAN(IF(($C$3:$C$27=0), ($H$3:$H$27)))</f>
        <v>3000</v>
      </c>
      <c r="H30" s="18">
        <f>minifs(H3:H27, C3:C27, "0",C3:C27, "0")</f>
        <v>651</v>
      </c>
      <c r="I30" s="18">
        <f>maxifs(H3:H27, C3:C27, "0",C3:C27, "0")</f>
        <v>3000</v>
      </c>
      <c r="Y30" s="5" t="s">
        <v>23</v>
      </c>
    </row>
    <row r="31">
      <c r="B31" s="20" t="s">
        <v>24</v>
      </c>
      <c r="C31" s="3"/>
      <c r="D31" s="3"/>
      <c r="E31" s="3"/>
      <c r="F31" s="3"/>
      <c r="G31" s="3"/>
      <c r="H31" s="3"/>
      <c r="I31" s="3"/>
      <c r="J31" s="3"/>
      <c r="K31" s="3"/>
      <c r="L31" s="4"/>
    </row>
    <row r="32">
      <c r="B32" s="6" t="s">
        <v>1</v>
      </c>
      <c r="C32" s="7" t="s">
        <v>2</v>
      </c>
      <c r="D32" s="7" t="s">
        <v>3</v>
      </c>
      <c r="E32" s="6" t="s">
        <v>4</v>
      </c>
      <c r="F32" s="6" t="s">
        <v>5</v>
      </c>
      <c r="G32" s="6" t="s">
        <v>6</v>
      </c>
      <c r="H32" s="7" t="s">
        <v>7</v>
      </c>
      <c r="I32" s="6" t="s">
        <v>8</v>
      </c>
      <c r="J32" s="6" t="s">
        <v>9</v>
      </c>
      <c r="K32" s="6" t="s">
        <v>10</v>
      </c>
      <c r="L32" s="9" t="s">
        <v>11</v>
      </c>
      <c r="M32" s="21" t="s">
        <v>12</v>
      </c>
    </row>
    <row r="33">
      <c r="B33" s="14">
        <v>1.0</v>
      </c>
      <c r="C33" s="22">
        <v>0.0</v>
      </c>
      <c r="D33" s="22">
        <v>1.0</v>
      </c>
      <c r="E33" s="14">
        <v>0.0</v>
      </c>
      <c r="F33" s="14">
        <v>0.0</v>
      </c>
      <c r="G33" s="14">
        <v>0.0</v>
      </c>
      <c r="H33" s="23">
        <v>3000.0</v>
      </c>
      <c r="I33" s="14">
        <v>2.0</v>
      </c>
      <c r="J33" s="14">
        <v>14.0</v>
      </c>
      <c r="K33" s="14">
        <v>14.0</v>
      </c>
      <c r="L33" s="14">
        <v>1.0</v>
      </c>
      <c r="M33" s="5">
        <v>9.0</v>
      </c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</row>
    <row r="34">
      <c r="B34" s="14">
        <v>2.0</v>
      </c>
      <c r="C34" s="22">
        <v>0.0</v>
      </c>
      <c r="D34" s="22">
        <v>1.0</v>
      </c>
      <c r="E34" s="14">
        <v>0.0</v>
      </c>
      <c r="F34" s="14">
        <v>0.0</v>
      </c>
      <c r="G34" s="14">
        <v>0.0</v>
      </c>
      <c r="H34" s="23">
        <v>3000.0</v>
      </c>
      <c r="I34" s="14">
        <v>3.0</v>
      </c>
      <c r="J34" s="14">
        <v>5.0</v>
      </c>
      <c r="K34" s="14">
        <v>5.0</v>
      </c>
      <c r="L34" s="14">
        <v>14.0</v>
      </c>
      <c r="M34" s="5">
        <v>1.0</v>
      </c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</row>
    <row r="35">
      <c r="B35" s="14">
        <v>3.0</v>
      </c>
      <c r="C35" s="22">
        <v>0.0</v>
      </c>
      <c r="D35" s="22">
        <v>1.0</v>
      </c>
      <c r="E35" s="14">
        <v>0.0</v>
      </c>
      <c r="F35" s="14">
        <v>0.0</v>
      </c>
      <c r="G35" s="14">
        <v>0.0</v>
      </c>
      <c r="H35" s="23">
        <v>3000.0</v>
      </c>
      <c r="I35" s="14">
        <v>3.0</v>
      </c>
      <c r="J35" s="14">
        <v>2.0</v>
      </c>
      <c r="K35" s="14">
        <v>2.0</v>
      </c>
      <c r="L35" s="14">
        <v>5.0</v>
      </c>
      <c r="M35" s="5">
        <v>14.0</v>
      </c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</row>
    <row r="36">
      <c r="B36" s="14">
        <v>4.0</v>
      </c>
      <c r="C36" s="22">
        <v>1.0</v>
      </c>
      <c r="D36" s="22">
        <v>0.0</v>
      </c>
      <c r="E36" s="14">
        <v>0.0</v>
      </c>
      <c r="F36" s="14">
        <v>1.0</v>
      </c>
      <c r="G36" s="14">
        <v>0.0</v>
      </c>
      <c r="H36" s="23">
        <v>3000.0</v>
      </c>
      <c r="I36" s="14">
        <v>1.0</v>
      </c>
      <c r="J36" s="14">
        <v>14.0</v>
      </c>
      <c r="K36" s="14">
        <v>14.0</v>
      </c>
      <c r="L36" s="14">
        <v>2.0</v>
      </c>
      <c r="M36" s="5">
        <v>5.0</v>
      </c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</row>
    <row r="37">
      <c r="B37" s="14">
        <v>5.0</v>
      </c>
      <c r="C37" s="22">
        <v>0.0</v>
      </c>
      <c r="D37" s="22">
        <v>1.0</v>
      </c>
      <c r="E37" s="14">
        <v>0.0</v>
      </c>
      <c r="F37" s="14">
        <v>0.0</v>
      </c>
      <c r="G37" s="14">
        <v>0.0</v>
      </c>
      <c r="H37" s="23">
        <v>3000.0</v>
      </c>
      <c r="I37" s="14">
        <v>2.0</v>
      </c>
      <c r="J37" s="14">
        <v>7.0</v>
      </c>
      <c r="K37" s="14">
        <v>7.0</v>
      </c>
      <c r="L37" s="14">
        <v>14.0</v>
      </c>
      <c r="M37" s="5">
        <v>2.0</v>
      </c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</row>
    <row r="38">
      <c r="B38" s="14">
        <v>6.0</v>
      </c>
      <c r="C38" s="22">
        <v>0.0</v>
      </c>
      <c r="D38" s="22">
        <v>1.0</v>
      </c>
      <c r="E38" s="14">
        <v>0.0</v>
      </c>
      <c r="F38" s="14">
        <v>0.0</v>
      </c>
      <c r="G38" s="14">
        <v>0.0</v>
      </c>
      <c r="H38" s="23">
        <v>3000.0</v>
      </c>
      <c r="I38" s="14">
        <v>2.0</v>
      </c>
      <c r="J38" s="14">
        <v>6.0</v>
      </c>
      <c r="K38" s="14">
        <v>6.0</v>
      </c>
      <c r="L38" s="14">
        <v>7.0</v>
      </c>
      <c r="M38" s="5">
        <v>14.0</v>
      </c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</row>
    <row r="39">
      <c r="B39" s="14">
        <v>7.0</v>
      </c>
      <c r="C39" s="25">
        <v>1.0</v>
      </c>
      <c r="D39" s="22">
        <v>1.0</v>
      </c>
      <c r="E39" s="14">
        <v>1.0</v>
      </c>
      <c r="F39" s="14">
        <v>0.0</v>
      </c>
      <c r="G39" s="14">
        <v>0.0</v>
      </c>
      <c r="H39" s="23">
        <v>749.0</v>
      </c>
      <c r="I39" s="14">
        <v>1.0</v>
      </c>
      <c r="J39" s="14">
        <v>14.0</v>
      </c>
      <c r="K39" s="14">
        <v>14.0</v>
      </c>
      <c r="L39" s="14">
        <v>6.0</v>
      </c>
      <c r="M39" s="5">
        <v>7.0</v>
      </c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</row>
    <row r="40">
      <c r="B40" s="14">
        <v>8.0</v>
      </c>
      <c r="C40" s="25">
        <v>0.0</v>
      </c>
      <c r="D40" s="22">
        <v>1.0</v>
      </c>
      <c r="E40" s="14">
        <v>0.0</v>
      </c>
      <c r="F40" s="14">
        <v>0.0</v>
      </c>
      <c r="G40" s="14">
        <v>0.0</v>
      </c>
      <c r="H40" s="23">
        <v>3000.0</v>
      </c>
      <c r="I40" s="14">
        <v>3.0</v>
      </c>
      <c r="J40" s="14">
        <v>12.0</v>
      </c>
      <c r="K40" s="14">
        <v>12.0</v>
      </c>
      <c r="L40" s="14">
        <v>14.0</v>
      </c>
      <c r="M40" s="5">
        <v>6.0</v>
      </c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</row>
    <row r="41">
      <c r="B41" s="14">
        <v>9.0</v>
      </c>
      <c r="C41" s="25">
        <v>1.0</v>
      </c>
      <c r="D41" s="22">
        <v>0.0</v>
      </c>
      <c r="E41" s="14">
        <v>0.0</v>
      </c>
      <c r="F41" s="14">
        <v>1.0</v>
      </c>
      <c r="G41" s="14">
        <v>0.0</v>
      </c>
      <c r="H41" s="23">
        <v>3000.0</v>
      </c>
      <c r="I41" s="14">
        <v>1.0</v>
      </c>
      <c r="J41" s="14">
        <v>6.0</v>
      </c>
      <c r="K41" s="14">
        <v>6.0</v>
      </c>
      <c r="L41" s="14">
        <v>12.0</v>
      </c>
      <c r="M41" s="5">
        <v>14.0</v>
      </c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</row>
    <row r="42">
      <c r="B42" s="14">
        <v>10.0</v>
      </c>
      <c r="C42" s="22">
        <v>0.0</v>
      </c>
      <c r="D42" s="22">
        <v>1.0</v>
      </c>
      <c r="E42" s="14">
        <v>0.0</v>
      </c>
      <c r="F42" s="14">
        <v>0.0</v>
      </c>
      <c r="G42" s="14">
        <v>0.0</v>
      </c>
      <c r="H42" s="23">
        <v>3000.0</v>
      </c>
      <c r="I42" s="14">
        <v>2.0</v>
      </c>
      <c r="J42" s="14">
        <v>10.0</v>
      </c>
      <c r="K42" s="14">
        <v>10.0</v>
      </c>
      <c r="L42" s="14">
        <v>6.0</v>
      </c>
      <c r="M42" s="5">
        <v>12.0</v>
      </c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</row>
    <row r="43">
      <c r="B43" s="14">
        <v>11.0</v>
      </c>
      <c r="C43" s="22">
        <v>0.0</v>
      </c>
      <c r="D43" s="22">
        <v>0.0</v>
      </c>
      <c r="E43" s="14">
        <v>0.0</v>
      </c>
      <c r="F43" s="14">
        <v>0.0</v>
      </c>
      <c r="G43" s="14">
        <v>1.0</v>
      </c>
      <c r="H43" s="23">
        <v>627.0</v>
      </c>
      <c r="I43" s="14">
        <v>2.0</v>
      </c>
      <c r="J43" s="14">
        <v>6.0</v>
      </c>
      <c r="K43" s="14">
        <v>6.0</v>
      </c>
      <c r="L43" s="14">
        <v>10.0</v>
      </c>
      <c r="M43" s="5">
        <v>6.0</v>
      </c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</row>
    <row r="44">
      <c r="B44" s="14">
        <v>12.0</v>
      </c>
      <c r="C44" s="22">
        <v>1.0</v>
      </c>
      <c r="D44" s="22">
        <v>1.0</v>
      </c>
      <c r="E44" s="14">
        <v>1.0</v>
      </c>
      <c r="F44" s="14">
        <v>0.0</v>
      </c>
      <c r="G44" s="14">
        <v>0.0</v>
      </c>
      <c r="H44" s="23">
        <v>763.0</v>
      </c>
      <c r="I44" s="14">
        <v>1.0</v>
      </c>
      <c r="J44" s="14">
        <v>6.0</v>
      </c>
      <c r="K44" s="14">
        <v>6.0</v>
      </c>
      <c r="L44" s="14">
        <v>6.0</v>
      </c>
      <c r="M44" s="5">
        <v>10.0</v>
      </c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</row>
    <row r="45">
      <c r="B45" s="14">
        <v>13.0</v>
      </c>
      <c r="C45" s="22">
        <v>0.0</v>
      </c>
      <c r="D45" s="22">
        <v>1.0</v>
      </c>
      <c r="E45" s="14">
        <v>0.0</v>
      </c>
      <c r="F45" s="14">
        <v>0.0</v>
      </c>
      <c r="G45" s="14">
        <v>0.0</v>
      </c>
      <c r="H45" s="23">
        <v>3000.0</v>
      </c>
      <c r="I45" s="14">
        <v>3.0</v>
      </c>
      <c r="J45" s="14">
        <v>8.0</v>
      </c>
      <c r="K45" s="14">
        <v>8.0</v>
      </c>
      <c r="L45" s="14">
        <v>6.0</v>
      </c>
      <c r="M45" s="5">
        <v>6.0</v>
      </c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</row>
    <row r="46">
      <c r="B46" s="14">
        <v>14.0</v>
      </c>
      <c r="C46" s="22">
        <v>0.0</v>
      </c>
      <c r="D46" s="22">
        <v>1.0</v>
      </c>
      <c r="E46" s="14">
        <v>0.0</v>
      </c>
      <c r="F46" s="14">
        <v>0.0</v>
      </c>
      <c r="G46" s="14">
        <v>0.0</v>
      </c>
      <c r="H46" s="23">
        <v>3000.0</v>
      </c>
      <c r="I46" s="14">
        <v>2.0</v>
      </c>
      <c r="J46" s="14">
        <v>9.0</v>
      </c>
      <c r="K46" s="14">
        <v>9.0</v>
      </c>
      <c r="L46" s="14">
        <v>8.0</v>
      </c>
      <c r="M46" s="5">
        <v>6.0</v>
      </c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</row>
    <row r="47">
      <c r="B47" s="14">
        <v>15.0</v>
      </c>
      <c r="C47" s="25">
        <v>0.0</v>
      </c>
      <c r="D47" s="22">
        <v>1.0</v>
      </c>
      <c r="E47" s="14">
        <v>0.0</v>
      </c>
      <c r="F47" s="14">
        <v>0.0</v>
      </c>
      <c r="G47" s="14">
        <v>0.0</v>
      </c>
      <c r="H47" s="23">
        <v>3000.0</v>
      </c>
      <c r="I47" s="14">
        <v>2.0</v>
      </c>
      <c r="J47" s="14">
        <v>4.0</v>
      </c>
      <c r="K47" s="14">
        <v>4.0</v>
      </c>
      <c r="L47" s="14">
        <v>9.0</v>
      </c>
      <c r="M47" s="5">
        <v>8.0</v>
      </c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</row>
    <row r="48">
      <c r="B48" s="14">
        <v>16.0</v>
      </c>
      <c r="C48" s="22">
        <v>1.0</v>
      </c>
      <c r="D48" s="22">
        <v>0.0</v>
      </c>
      <c r="E48" s="14">
        <v>0.0</v>
      </c>
      <c r="F48" s="14">
        <v>1.0</v>
      </c>
      <c r="G48" s="14">
        <v>0.0</v>
      </c>
      <c r="H48" s="23">
        <v>3000.0</v>
      </c>
      <c r="I48" s="14">
        <v>1.0</v>
      </c>
      <c r="J48" s="14">
        <v>8.0</v>
      </c>
      <c r="K48" s="14">
        <v>8.0</v>
      </c>
      <c r="L48" s="14">
        <v>4.0</v>
      </c>
      <c r="M48" s="5">
        <v>9.0</v>
      </c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</row>
    <row r="49">
      <c r="B49" s="14">
        <v>17.0</v>
      </c>
      <c r="C49" s="25">
        <v>1.0</v>
      </c>
      <c r="D49" s="22">
        <v>0.0</v>
      </c>
      <c r="E49" s="14">
        <v>0.0</v>
      </c>
      <c r="F49" s="14">
        <v>1.0</v>
      </c>
      <c r="G49" s="14">
        <v>0.0</v>
      </c>
      <c r="H49" s="23">
        <v>3000.0</v>
      </c>
      <c r="I49" s="14">
        <v>1.0</v>
      </c>
      <c r="J49" s="14">
        <v>9.0</v>
      </c>
      <c r="K49" s="14">
        <v>9.0</v>
      </c>
      <c r="L49" s="14">
        <v>8.0</v>
      </c>
      <c r="M49" s="5">
        <v>4.0</v>
      </c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</row>
    <row r="50">
      <c r="B50" s="14">
        <v>18.0</v>
      </c>
      <c r="C50" s="25">
        <v>1.0</v>
      </c>
      <c r="D50" s="22">
        <v>0.0</v>
      </c>
      <c r="E50" s="14">
        <v>0.0</v>
      </c>
      <c r="F50" s="14">
        <v>1.0</v>
      </c>
      <c r="G50" s="14">
        <v>0.0</v>
      </c>
      <c r="H50" s="23">
        <v>3000.0</v>
      </c>
      <c r="I50" s="14">
        <v>1.0</v>
      </c>
      <c r="J50" s="14">
        <v>4.0</v>
      </c>
      <c r="K50" s="14">
        <v>4.0</v>
      </c>
      <c r="L50" s="14">
        <v>9.0</v>
      </c>
      <c r="M50" s="5">
        <v>8.0</v>
      </c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</row>
    <row r="51">
      <c r="B51" s="14">
        <v>19.0</v>
      </c>
      <c r="C51" s="22">
        <v>0.0</v>
      </c>
      <c r="D51" s="22">
        <v>1.0</v>
      </c>
      <c r="E51" s="14">
        <v>0.0</v>
      </c>
      <c r="F51" s="14">
        <v>0.0</v>
      </c>
      <c r="G51" s="14">
        <v>0.0</v>
      </c>
      <c r="H51" s="23">
        <v>3000.0</v>
      </c>
      <c r="I51" s="14">
        <v>3.0</v>
      </c>
      <c r="J51" s="14">
        <v>4.0</v>
      </c>
      <c r="K51" s="14">
        <v>4.0</v>
      </c>
      <c r="L51" s="14">
        <v>4.0</v>
      </c>
      <c r="M51" s="5">
        <v>9.0</v>
      </c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</row>
    <row r="52">
      <c r="B52" s="14">
        <v>20.0</v>
      </c>
      <c r="C52" s="22">
        <v>0.0</v>
      </c>
      <c r="D52" s="22">
        <v>1.0</v>
      </c>
      <c r="E52" s="14">
        <v>0.0</v>
      </c>
      <c r="F52" s="14">
        <v>0.0</v>
      </c>
      <c r="G52" s="14">
        <v>0.0</v>
      </c>
      <c r="H52" s="23">
        <v>3000.0</v>
      </c>
      <c r="I52" s="14">
        <v>3.0</v>
      </c>
      <c r="J52" s="14">
        <v>15.0</v>
      </c>
      <c r="K52" s="14">
        <v>15.0</v>
      </c>
      <c r="L52" s="14">
        <v>4.0</v>
      </c>
      <c r="M52" s="5">
        <v>4.0</v>
      </c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</row>
    <row r="53">
      <c r="B53" s="14">
        <v>21.0</v>
      </c>
      <c r="C53" s="22">
        <v>1.0</v>
      </c>
      <c r="D53" s="22">
        <v>1.0</v>
      </c>
      <c r="E53" s="14">
        <v>1.0</v>
      </c>
      <c r="F53" s="14">
        <v>0.0</v>
      </c>
      <c r="G53" s="14">
        <v>0.0</v>
      </c>
      <c r="H53" s="23">
        <v>433.0</v>
      </c>
      <c r="I53" s="14">
        <v>1.0</v>
      </c>
      <c r="J53" s="14">
        <v>4.0</v>
      </c>
      <c r="K53" s="14">
        <v>4.0</v>
      </c>
      <c r="L53" s="14">
        <v>15.0</v>
      </c>
      <c r="M53" s="5">
        <v>4.0</v>
      </c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</row>
    <row r="54">
      <c r="B54" s="14">
        <v>22.0</v>
      </c>
      <c r="C54" s="22">
        <v>1.0</v>
      </c>
      <c r="D54" s="22">
        <v>0.0</v>
      </c>
      <c r="E54" s="14">
        <v>0.0</v>
      </c>
      <c r="F54" s="14">
        <v>1.0</v>
      </c>
      <c r="G54" s="14">
        <v>0.0</v>
      </c>
      <c r="H54" s="23">
        <v>3000.0</v>
      </c>
      <c r="I54" s="14">
        <v>1.0</v>
      </c>
      <c r="J54" s="14">
        <v>4.0</v>
      </c>
      <c r="K54" s="14">
        <v>4.0</v>
      </c>
      <c r="L54" s="14">
        <v>4.0</v>
      </c>
      <c r="M54" s="5">
        <v>15.0</v>
      </c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</row>
    <row r="55">
      <c r="B55" s="14">
        <v>23.0</v>
      </c>
      <c r="C55" s="22">
        <v>0.0</v>
      </c>
      <c r="D55" s="22">
        <v>1.0</v>
      </c>
      <c r="E55" s="14">
        <v>0.0</v>
      </c>
      <c r="F55" s="14">
        <v>0.0</v>
      </c>
      <c r="G55" s="14">
        <v>0.0</v>
      </c>
      <c r="H55" s="23">
        <v>3000.0</v>
      </c>
      <c r="I55" s="14">
        <v>2.0</v>
      </c>
      <c r="J55" s="14">
        <v>14.0</v>
      </c>
      <c r="K55" s="14">
        <v>14.0</v>
      </c>
      <c r="L55" s="14">
        <v>4.0</v>
      </c>
      <c r="M55" s="5">
        <v>4.0</v>
      </c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</row>
    <row r="56">
      <c r="B56" s="14">
        <v>24.0</v>
      </c>
      <c r="C56" s="22">
        <v>0.0</v>
      </c>
      <c r="D56" s="22">
        <v>0.0</v>
      </c>
      <c r="E56" s="14">
        <v>0.0</v>
      </c>
      <c r="F56" s="14">
        <v>0.0</v>
      </c>
      <c r="G56" s="14">
        <v>1.0</v>
      </c>
      <c r="H56" s="23">
        <v>862.0</v>
      </c>
      <c r="I56" s="14">
        <v>2.0</v>
      </c>
      <c r="J56" s="14">
        <v>15.0</v>
      </c>
      <c r="K56" s="14">
        <v>15.0</v>
      </c>
      <c r="L56" s="14">
        <v>14.0</v>
      </c>
      <c r="M56" s="5">
        <v>4.0</v>
      </c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</row>
    <row r="57">
      <c r="B57" s="16">
        <v>25.0</v>
      </c>
      <c r="C57" s="26">
        <v>0.0</v>
      </c>
      <c r="D57" s="26">
        <v>0.0</v>
      </c>
      <c r="E57" s="16">
        <v>0.0</v>
      </c>
      <c r="F57" s="16">
        <v>0.0</v>
      </c>
      <c r="G57" s="16">
        <v>1.0</v>
      </c>
      <c r="H57" s="27">
        <v>1270.0</v>
      </c>
      <c r="I57" s="16">
        <v>3.0</v>
      </c>
      <c r="J57" s="16">
        <v>13.0</v>
      </c>
      <c r="K57" s="16">
        <v>13.0</v>
      </c>
      <c r="L57" s="16">
        <v>15.0</v>
      </c>
      <c r="M57" s="5">
        <v>14.0</v>
      </c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</row>
    <row r="58">
      <c r="C58" s="5" t="s">
        <v>13</v>
      </c>
      <c r="D58" s="5" t="s">
        <v>14</v>
      </c>
      <c r="E58" s="5" t="s">
        <v>15</v>
      </c>
      <c r="F58" s="5" t="s">
        <v>25</v>
      </c>
      <c r="G58" s="5" t="s">
        <v>17</v>
      </c>
      <c r="H58" s="5" t="s">
        <v>18</v>
      </c>
      <c r="I58" s="5" t="s">
        <v>19</v>
      </c>
    </row>
    <row r="59">
      <c r="B59" s="5" t="s">
        <v>20</v>
      </c>
      <c r="C59" s="5">
        <f>COUNTIF(C33:C57, "1")</f>
        <v>9</v>
      </c>
      <c r="D59" s="5">
        <f>COUNTIFS(C33:C57, "1", D33:D57, "1")</f>
        <v>3</v>
      </c>
      <c r="E59" s="5">
        <f>COUNTIFS(C33:C57, "1", D33:D57, "0")</f>
        <v>6</v>
      </c>
      <c r="F59" s="18">
        <f>sumif(C33:C57, "1", H33:H57 )</f>
        <v>19945</v>
      </c>
      <c r="G59" s="18">
        <f t="array" ref="G59">MEDIAN(IF(($C$33:$C$57=1), ($H$33:$H$57)))</f>
        <v>3000</v>
      </c>
      <c r="H59" s="18">
        <f>minifs(H33:H57, C33:C57, "1",C33:C57, "1")</f>
        <v>433</v>
      </c>
      <c r="I59" s="19">
        <f>maxifs(H33:H57, C33:C57, "1",C33:C57, "1")</f>
        <v>3000</v>
      </c>
    </row>
    <row r="60">
      <c r="B60" s="5" t="s">
        <v>22</v>
      </c>
      <c r="C60" s="28">
        <f>COUNTIF(C33:C57, "0")</f>
        <v>16</v>
      </c>
      <c r="D60" s="5">
        <f>COUNTIFS(C33:C57, "0", D33:D57, "1")</f>
        <v>13</v>
      </c>
      <c r="E60" s="5">
        <f>COUNTIFS(C33:C57, "0", D33:D57, "0")</f>
        <v>3</v>
      </c>
      <c r="F60" s="18">
        <f>sumif(C33:C57, "0", H33:H57 )</f>
        <v>41759</v>
      </c>
      <c r="G60" s="18">
        <f t="array" ref="G60">MEDIAN(IF(($C$3:$C$27=0), ($H$3:$H$27)))</f>
        <v>3000</v>
      </c>
      <c r="H60" s="18">
        <f>minifs(H33:H57, C33:C57, "0",C33:C57, "0")</f>
        <v>627</v>
      </c>
      <c r="I60" s="18">
        <f>maxifs(H33:H57, C33:C57, "0",C33:C57, "0")</f>
        <v>3000</v>
      </c>
    </row>
    <row r="61">
      <c r="B61" s="20" t="s">
        <v>26</v>
      </c>
      <c r="C61" s="3"/>
      <c r="D61" s="3"/>
      <c r="E61" s="3"/>
      <c r="F61" s="3"/>
      <c r="G61" s="3"/>
      <c r="H61" s="3"/>
      <c r="I61" s="3"/>
      <c r="J61" s="3"/>
      <c r="K61" s="3"/>
      <c r="L61" s="4"/>
    </row>
    <row r="62">
      <c r="B62" s="6" t="s">
        <v>1</v>
      </c>
      <c r="C62" s="7" t="s">
        <v>2</v>
      </c>
      <c r="D62" s="7" t="s">
        <v>3</v>
      </c>
      <c r="E62" s="8" t="s">
        <v>4</v>
      </c>
      <c r="F62" s="8" t="s">
        <v>5</v>
      </c>
      <c r="G62" s="8" t="s">
        <v>6</v>
      </c>
      <c r="H62" s="7" t="s">
        <v>7</v>
      </c>
      <c r="I62" s="6" t="s">
        <v>8</v>
      </c>
      <c r="J62" s="6" t="s">
        <v>9</v>
      </c>
      <c r="K62" s="6" t="s">
        <v>10</v>
      </c>
      <c r="L62" s="9" t="s">
        <v>11</v>
      </c>
      <c r="M62" s="21" t="s">
        <v>12</v>
      </c>
    </row>
    <row r="63">
      <c r="B63" s="14">
        <v>1.0</v>
      </c>
      <c r="C63" s="22">
        <v>0.0</v>
      </c>
      <c r="D63" s="22">
        <v>1.0</v>
      </c>
      <c r="E63" s="29">
        <v>0.0</v>
      </c>
      <c r="F63" s="29">
        <v>0.0</v>
      </c>
      <c r="G63" s="29">
        <v>0.0</v>
      </c>
      <c r="H63" s="23">
        <v>3000.0</v>
      </c>
      <c r="I63" s="14">
        <v>1.0</v>
      </c>
      <c r="J63" s="14">
        <v>5.0</v>
      </c>
      <c r="K63" s="14">
        <v>5.0</v>
      </c>
      <c r="L63" s="14">
        <v>13.0</v>
      </c>
      <c r="M63" s="5">
        <v>15.0</v>
      </c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</row>
    <row r="64">
      <c r="B64" s="14">
        <v>2.0</v>
      </c>
      <c r="C64" s="22">
        <v>0.0</v>
      </c>
      <c r="D64" s="22">
        <v>1.0</v>
      </c>
      <c r="E64" s="29">
        <v>0.0</v>
      </c>
      <c r="F64" s="29">
        <v>0.0</v>
      </c>
      <c r="G64" s="29">
        <v>0.0</v>
      </c>
      <c r="H64" s="23">
        <v>3000.0</v>
      </c>
      <c r="I64" s="14">
        <v>2.0</v>
      </c>
      <c r="J64" s="14">
        <v>11.0</v>
      </c>
      <c r="K64" s="14">
        <v>11.0</v>
      </c>
      <c r="L64" s="14">
        <v>5.0</v>
      </c>
      <c r="M64" s="5">
        <v>13.0</v>
      </c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</row>
    <row r="65">
      <c r="B65" s="14">
        <v>3.0</v>
      </c>
      <c r="C65" s="25">
        <v>0.0</v>
      </c>
      <c r="D65" s="22">
        <v>1.0</v>
      </c>
      <c r="E65" s="29">
        <v>0.0</v>
      </c>
      <c r="F65" s="29">
        <v>0.0</v>
      </c>
      <c r="G65" s="29">
        <v>0.0</v>
      </c>
      <c r="H65" s="23">
        <v>3000.0</v>
      </c>
      <c r="I65" s="14">
        <v>3.0</v>
      </c>
      <c r="J65" s="14">
        <v>3.0</v>
      </c>
      <c r="K65" s="14">
        <v>3.0</v>
      </c>
      <c r="L65" s="14">
        <v>11.0</v>
      </c>
      <c r="M65" s="5">
        <v>5.0</v>
      </c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</row>
    <row r="66">
      <c r="B66" s="14">
        <v>4.0</v>
      </c>
      <c r="C66" s="22">
        <v>0.0</v>
      </c>
      <c r="D66" s="22">
        <v>1.0</v>
      </c>
      <c r="E66" s="29">
        <v>0.0</v>
      </c>
      <c r="F66" s="29">
        <v>0.0</v>
      </c>
      <c r="G66" s="29">
        <v>0.0</v>
      </c>
      <c r="H66" s="23">
        <v>3000.0</v>
      </c>
      <c r="I66" s="14">
        <v>2.0</v>
      </c>
      <c r="J66" s="14">
        <v>8.0</v>
      </c>
      <c r="K66" s="14">
        <v>8.0</v>
      </c>
      <c r="L66" s="14">
        <v>3.0</v>
      </c>
      <c r="M66" s="5">
        <v>11.0</v>
      </c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</row>
    <row r="67">
      <c r="B67" s="14">
        <v>5.0</v>
      </c>
      <c r="C67" s="22">
        <v>0.0</v>
      </c>
      <c r="D67" s="22">
        <v>1.0</v>
      </c>
      <c r="E67" s="29">
        <v>0.0</v>
      </c>
      <c r="F67" s="29">
        <v>0.0</v>
      </c>
      <c r="G67" s="29">
        <v>0.0</v>
      </c>
      <c r="H67" s="23">
        <v>3000.0</v>
      </c>
      <c r="I67" s="14">
        <v>2.0</v>
      </c>
      <c r="J67" s="14">
        <v>7.0</v>
      </c>
      <c r="K67" s="14">
        <v>7.0</v>
      </c>
      <c r="L67" s="14">
        <v>8.0</v>
      </c>
      <c r="M67" s="5">
        <v>3.0</v>
      </c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</row>
    <row r="68">
      <c r="B68" s="14">
        <v>6.0</v>
      </c>
      <c r="C68" s="22">
        <v>0.0</v>
      </c>
      <c r="D68" s="22">
        <v>1.0</v>
      </c>
      <c r="E68" s="29">
        <v>0.0</v>
      </c>
      <c r="F68" s="29">
        <v>0.0</v>
      </c>
      <c r="G68" s="29">
        <v>0.0</v>
      </c>
      <c r="H68" s="23">
        <v>3000.0</v>
      </c>
      <c r="I68" s="14">
        <v>3.0</v>
      </c>
      <c r="J68" s="14">
        <v>2.0</v>
      </c>
      <c r="K68" s="14">
        <v>2.0</v>
      </c>
      <c r="L68" s="14">
        <v>7.0</v>
      </c>
      <c r="M68" s="5">
        <v>8.0</v>
      </c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</row>
    <row r="69">
      <c r="B69" s="14">
        <v>7.0</v>
      </c>
      <c r="C69" s="22">
        <v>0.0</v>
      </c>
      <c r="D69" s="25">
        <v>1.0</v>
      </c>
      <c r="E69" s="29">
        <v>0.0</v>
      </c>
      <c r="F69" s="29">
        <v>0.0</v>
      </c>
      <c r="G69" s="29">
        <v>0.0</v>
      </c>
      <c r="H69" s="23">
        <v>3000.0</v>
      </c>
      <c r="I69" s="14">
        <v>3.0</v>
      </c>
      <c r="J69" s="14">
        <v>5.0</v>
      </c>
      <c r="K69" s="14">
        <v>5.0</v>
      </c>
      <c r="L69" s="14">
        <v>2.0</v>
      </c>
      <c r="M69" s="5">
        <v>7.0</v>
      </c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</row>
    <row r="70">
      <c r="B70" s="14">
        <v>8.0</v>
      </c>
      <c r="C70" s="25">
        <v>0.0</v>
      </c>
      <c r="D70" s="25">
        <v>1.0</v>
      </c>
      <c r="E70" s="29">
        <v>0.0</v>
      </c>
      <c r="F70" s="29">
        <v>0.0</v>
      </c>
      <c r="G70" s="29">
        <v>0.0</v>
      </c>
      <c r="H70" s="23">
        <v>3000.0</v>
      </c>
      <c r="I70" s="14">
        <v>3.0</v>
      </c>
      <c r="J70" s="14">
        <v>6.0</v>
      </c>
      <c r="K70" s="14">
        <v>6.0</v>
      </c>
      <c r="L70" s="14">
        <v>5.0</v>
      </c>
      <c r="M70" s="5">
        <v>2.0</v>
      </c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</row>
    <row r="71">
      <c r="B71" s="14">
        <v>9.0</v>
      </c>
      <c r="C71" s="25">
        <v>0.0</v>
      </c>
      <c r="D71" s="25">
        <v>1.0</v>
      </c>
      <c r="E71" s="29">
        <v>0.0</v>
      </c>
      <c r="F71" s="29">
        <v>0.0</v>
      </c>
      <c r="G71" s="29">
        <v>0.0</v>
      </c>
      <c r="H71" s="23">
        <v>3000.0</v>
      </c>
      <c r="I71" s="14">
        <v>2.0</v>
      </c>
      <c r="J71" s="14">
        <v>15.0</v>
      </c>
      <c r="K71" s="14">
        <v>15.0</v>
      </c>
      <c r="L71" s="14">
        <v>6.0</v>
      </c>
      <c r="M71" s="5">
        <v>5.0</v>
      </c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</row>
    <row r="72">
      <c r="B72" s="14">
        <v>10.0</v>
      </c>
      <c r="C72" s="22">
        <v>1.0</v>
      </c>
      <c r="D72" s="22">
        <v>1.0</v>
      </c>
      <c r="E72" s="29">
        <v>1.0</v>
      </c>
      <c r="F72" s="29">
        <v>0.0</v>
      </c>
      <c r="G72" s="29">
        <v>0.0</v>
      </c>
      <c r="H72" s="23">
        <v>643.0</v>
      </c>
      <c r="I72" s="14">
        <v>1.0</v>
      </c>
      <c r="J72" s="14">
        <v>5.0</v>
      </c>
      <c r="K72" s="14">
        <v>5.0</v>
      </c>
      <c r="L72" s="14">
        <v>15.0</v>
      </c>
      <c r="M72" s="5">
        <v>6.0</v>
      </c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</row>
    <row r="73">
      <c r="B73" s="14">
        <v>11.0</v>
      </c>
      <c r="C73" s="22">
        <v>0.0</v>
      </c>
      <c r="D73" s="22">
        <v>1.0</v>
      </c>
      <c r="E73" s="14">
        <v>0.0</v>
      </c>
      <c r="F73" s="14">
        <v>0.0</v>
      </c>
      <c r="G73" s="14">
        <v>0.0</v>
      </c>
      <c r="H73" s="23">
        <v>3000.0</v>
      </c>
      <c r="I73" s="14">
        <v>2.0</v>
      </c>
      <c r="J73" s="14">
        <v>11.0</v>
      </c>
      <c r="K73" s="14">
        <v>11.0</v>
      </c>
      <c r="L73" s="14">
        <v>5.0</v>
      </c>
      <c r="M73" s="5">
        <v>15.0</v>
      </c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</row>
    <row r="74">
      <c r="B74" s="14">
        <v>12.0</v>
      </c>
      <c r="C74" s="25">
        <v>1.0</v>
      </c>
      <c r="D74" s="22">
        <v>0.0</v>
      </c>
      <c r="E74" s="14">
        <v>0.0</v>
      </c>
      <c r="F74" s="14">
        <v>1.0</v>
      </c>
      <c r="G74" s="14">
        <v>0.0</v>
      </c>
      <c r="H74" s="23">
        <v>3000.0</v>
      </c>
      <c r="I74" s="14">
        <v>1.0</v>
      </c>
      <c r="J74" s="14">
        <v>15.0</v>
      </c>
      <c r="K74" s="14">
        <v>15.0</v>
      </c>
      <c r="L74" s="14">
        <v>11.0</v>
      </c>
      <c r="M74" s="5">
        <v>5.0</v>
      </c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</row>
    <row r="75">
      <c r="B75" s="14">
        <v>13.0</v>
      </c>
      <c r="C75" s="25">
        <v>0.0</v>
      </c>
      <c r="D75" s="22">
        <v>1.0</v>
      </c>
      <c r="E75" s="14">
        <v>0.0</v>
      </c>
      <c r="F75" s="14">
        <v>0.0</v>
      </c>
      <c r="G75" s="14">
        <v>0.0</v>
      </c>
      <c r="H75" s="23">
        <v>3000.0</v>
      </c>
      <c r="I75" s="14">
        <v>3.0</v>
      </c>
      <c r="J75" s="14">
        <v>2.0</v>
      </c>
      <c r="K75" s="14">
        <v>2.0</v>
      </c>
      <c r="L75" s="14">
        <v>15.0</v>
      </c>
      <c r="M75" s="5">
        <v>11.0</v>
      </c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</row>
    <row r="76">
      <c r="B76" s="14">
        <v>14.0</v>
      </c>
      <c r="C76" s="22">
        <v>1.0</v>
      </c>
      <c r="D76" s="22">
        <v>1.0</v>
      </c>
      <c r="E76" s="14">
        <v>1.0</v>
      </c>
      <c r="F76" s="14">
        <v>0.0</v>
      </c>
      <c r="G76" s="14">
        <v>0.0</v>
      </c>
      <c r="H76" s="23">
        <v>423.0</v>
      </c>
      <c r="I76" s="14">
        <v>1.0</v>
      </c>
      <c r="J76" s="14">
        <v>11.0</v>
      </c>
      <c r="K76" s="14">
        <v>11.0</v>
      </c>
      <c r="L76" s="14">
        <v>2.0</v>
      </c>
      <c r="M76" s="5">
        <v>15.0</v>
      </c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</row>
    <row r="77">
      <c r="B77" s="14">
        <v>15.0</v>
      </c>
      <c r="C77" s="22">
        <v>1.0</v>
      </c>
      <c r="D77" s="22">
        <v>0.0</v>
      </c>
      <c r="E77" s="14">
        <v>0.0</v>
      </c>
      <c r="F77" s="14">
        <v>1.0</v>
      </c>
      <c r="G77" s="14">
        <v>0.0</v>
      </c>
      <c r="H77" s="23">
        <v>3000.0</v>
      </c>
      <c r="I77" s="14">
        <v>1.0</v>
      </c>
      <c r="J77" s="14">
        <v>15.0</v>
      </c>
      <c r="K77" s="14">
        <v>15.0</v>
      </c>
      <c r="L77" s="14">
        <v>11.0</v>
      </c>
      <c r="M77" s="5">
        <v>2.0</v>
      </c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</row>
    <row r="78">
      <c r="B78" s="14">
        <v>16.0</v>
      </c>
      <c r="C78" s="22">
        <v>0.0</v>
      </c>
      <c r="D78" s="22">
        <v>1.0</v>
      </c>
      <c r="E78" s="14">
        <v>0.0</v>
      </c>
      <c r="F78" s="14">
        <v>0.0</v>
      </c>
      <c r="G78" s="14">
        <v>0.0</v>
      </c>
      <c r="H78" s="23">
        <v>3000.0</v>
      </c>
      <c r="I78" s="14">
        <v>3.0</v>
      </c>
      <c r="J78" s="14">
        <v>14.0</v>
      </c>
      <c r="K78" s="14">
        <v>14.0</v>
      </c>
      <c r="L78" s="14">
        <v>15.0</v>
      </c>
      <c r="M78" s="5">
        <v>11.0</v>
      </c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</row>
    <row r="79">
      <c r="B79" s="14">
        <v>17.0</v>
      </c>
      <c r="C79" s="25">
        <v>0.0</v>
      </c>
      <c r="D79" s="22">
        <v>1.0</v>
      </c>
      <c r="E79" s="14">
        <v>0.0</v>
      </c>
      <c r="F79" s="14">
        <v>0.0</v>
      </c>
      <c r="G79" s="14">
        <v>0.0</v>
      </c>
      <c r="H79" s="23">
        <v>3000.0</v>
      </c>
      <c r="I79" s="14">
        <v>2.0</v>
      </c>
      <c r="J79" s="14">
        <v>2.0</v>
      </c>
      <c r="K79" s="14">
        <v>2.0</v>
      </c>
      <c r="L79" s="14">
        <v>14.0</v>
      </c>
      <c r="M79" s="5">
        <v>15.0</v>
      </c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</row>
    <row r="80">
      <c r="B80" s="14">
        <v>18.0</v>
      </c>
      <c r="C80" s="22">
        <v>1.0</v>
      </c>
      <c r="D80" s="22">
        <v>1.0</v>
      </c>
      <c r="E80" s="14">
        <v>1.0</v>
      </c>
      <c r="F80" s="14">
        <v>0.0</v>
      </c>
      <c r="G80" s="14">
        <v>0.0</v>
      </c>
      <c r="H80" s="23">
        <v>736.0</v>
      </c>
      <c r="I80" s="14">
        <v>1.0</v>
      </c>
      <c r="J80" s="14">
        <v>15.0</v>
      </c>
      <c r="K80" s="14">
        <v>15.0</v>
      </c>
      <c r="L80" s="14">
        <v>2.0</v>
      </c>
      <c r="M80" s="5">
        <v>14.0</v>
      </c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</row>
    <row r="81">
      <c r="B81" s="14">
        <v>19.0</v>
      </c>
      <c r="C81" s="22">
        <v>0.0</v>
      </c>
      <c r="D81" s="22">
        <v>0.0</v>
      </c>
      <c r="E81" s="14">
        <v>0.0</v>
      </c>
      <c r="F81" s="14">
        <v>0.0</v>
      </c>
      <c r="G81" s="14">
        <v>1.0</v>
      </c>
      <c r="H81" s="23">
        <v>1165.0</v>
      </c>
      <c r="I81" s="14">
        <v>2.0</v>
      </c>
      <c r="J81" s="14">
        <v>2.0</v>
      </c>
      <c r="K81" s="14">
        <v>2.0</v>
      </c>
      <c r="L81" s="14">
        <v>15.0</v>
      </c>
      <c r="M81" s="5">
        <v>2.0</v>
      </c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</row>
    <row r="82">
      <c r="B82" s="14">
        <v>20.0</v>
      </c>
      <c r="C82" s="25">
        <v>0.0</v>
      </c>
      <c r="D82" s="22">
        <v>1.0</v>
      </c>
      <c r="E82" s="14">
        <v>0.0</v>
      </c>
      <c r="F82" s="14">
        <v>0.0</v>
      </c>
      <c r="G82" s="14">
        <v>0.0</v>
      </c>
      <c r="H82" s="23">
        <v>3000.0</v>
      </c>
      <c r="I82" s="14">
        <v>2.0</v>
      </c>
      <c r="J82" s="14">
        <v>4.0</v>
      </c>
      <c r="K82" s="14">
        <v>4.0</v>
      </c>
      <c r="L82" s="14">
        <v>2.0</v>
      </c>
      <c r="M82" s="5">
        <v>15.0</v>
      </c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</row>
    <row r="83">
      <c r="B83" s="14">
        <v>21.0</v>
      </c>
      <c r="C83" s="25">
        <v>1.0</v>
      </c>
      <c r="D83" s="22">
        <v>1.0</v>
      </c>
      <c r="E83" s="14">
        <v>1.0</v>
      </c>
      <c r="F83" s="14">
        <v>0.0</v>
      </c>
      <c r="G83" s="14">
        <v>0.0</v>
      </c>
      <c r="H83" s="23">
        <v>644.0</v>
      </c>
      <c r="I83" s="14">
        <v>1.0</v>
      </c>
      <c r="J83" s="14">
        <v>15.0</v>
      </c>
      <c r="K83" s="14">
        <v>15.0</v>
      </c>
      <c r="L83" s="14">
        <v>4.0</v>
      </c>
      <c r="M83" s="5">
        <v>2.0</v>
      </c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</row>
    <row r="84">
      <c r="B84" s="14">
        <v>22.0</v>
      </c>
      <c r="C84" s="22">
        <v>1.0</v>
      </c>
      <c r="D84" s="22">
        <v>0.0</v>
      </c>
      <c r="E84" s="14">
        <v>0.0</v>
      </c>
      <c r="F84" s="14">
        <v>1.0</v>
      </c>
      <c r="G84" s="14">
        <v>0.0</v>
      </c>
      <c r="H84" s="23">
        <v>3000.0</v>
      </c>
      <c r="I84" s="14">
        <v>1.0</v>
      </c>
      <c r="J84" s="14">
        <v>2.0</v>
      </c>
      <c r="K84" s="14">
        <v>2.0</v>
      </c>
      <c r="L84" s="14">
        <v>15.0</v>
      </c>
      <c r="M84" s="5">
        <v>4.0</v>
      </c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</row>
    <row r="85">
      <c r="B85" s="14">
        <v>23.0</v>
      </c>
      <c r="C85" s="25">
        <v>0.0</v>
      </c>
      <c r="D85" s="22">
        <v>0.0</v>
      </c>
      <c r="E85" s="14">
        <v>0.0</v>
      </c>
      <c r="F85" s="14">
        <v>0.0</v>
      </c>
      <c r="G85" s="14">
        <v>1.0</v>
      </c>
      <c r="H85" s="23">
        <v>1109.0</v>
      </c>
      <c r="I85" s="14">
        <v>2.0</v>
      </c>
      <c r="J85" s="14">
        <v>5.0</v>
      </c>
      <c r="K85" s="14">
        <v>5.0</v>
      </c>
      <c r="L85" s="14">
        <v>2.0</v>
      </c>
      <c r="M85" s="5">
        <v>15.0</v>
      </c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</row>
    <row r="86">
      <c r="B86" s="14">
        <v>24.0</v>
      </c>
      <c r="C86" s="22">
        <v>0.0</v>
      </c>
      <c r="D86" s="22">
        <v>1.0</v>
      </c>
      <c r="E86" s="14">
        <v>0.0</v>
      </c>
      <c r="F86" s="14">
        <v>0.0</v>
      </c>
      <c r="G86" s="14">
        <v>0.0</v>
      </c>
      <c r="H86" s="23">
        <v>3000.0</v>
      </c>
      <c r="I86" s="14">
        <v>2.0</v>
      </c>
      <c r="J86" s="14">
        <v>12.0</v>
      </c>
      <c r="K86" s="14">
        <v>12.0</v>
      </c>
      <c r="L86" s="14">
        <v>5.0</v>
      </c>
      <c r="M86" s="5">
        <v>2.0</v>
      </c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</row>
    <row r="87">
      <c r="B87" s="16">
        <v>25.0</v>
      </c>
      <c r="C87" s="26">
        <v>0.0</v>
      </c>
      <c r="D87" s="30">
        <v>1.0</v>
      </c>
      <c r="E87" s="16">
        <v>0.0</v>
      </c>
      <c r="F87" s="16">
        <v>0.0</v>
      </c>
      <c r="G87" s="16">
        <v>0.0</v>
      </c>
      <c r="H87" s="27">
        <v>3000.0</v>
      </c>
      <c r="I87" s="16">
        <v>3.0</v>
      </c>
      <c r="J87" s="16">
        <v>3.0</v>
      </c>
      <c r="K87" s="16">
        <v>3.0</v>
      </c>
      <c r="L87" s="16">
        <v>12.0</v>
      </c>
      <c r="M87" s="5">
        <v>5.0</v>
      </c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</row>
    <row r="88">
      <c r="C88" s="5" t="s">
        <v>13</v>
      </c>
      <c r="D88" s="5" t="s">
        <v>14</v>
      </c>
      <c r="E88" s="5" t="s">
        <v>15</v>
      </c>
      <c r="F88" s="5" t="s">
        <v>25</v>
      </c>
      <c r="G88" s="5" t="s">
        <v>17</v>
      </c>
      <c r="H88" s="5" t="s">
        <v>18</v>
      </c>
      <c r="I88" s="5" t="s">
        <v>19</v>
      </c>
    </row>
    <row r="89">
      <c r="B89" s="5" t="s">
        <v>20</v>
      </c>
      <c r="C89" s="31">
        <f>COUNTIF(C63:C87, "1")</f>
        <v>7</v>
      </c>
      <c r="D89" s="5">
        <f>COUNTIFS(C63:C87, "1", D63:D87, "1")</f>
        <v>4</v>
      </c>
      <c r="E89" s="5">
        <f>COUNTIFS(C63:C87, "1", D63:D87, "0")</f>
        <v>3</v>
      </c>
      <c r="F89" s="18">
        <f>sumif(C63:C87, "1", H63:H87 )</f>
        <v>11446</v>
      </c>
      <c r="G89" s="18">
        <f t="array" ref="G89">MEDIAN(IF(($C$63:$C$87=1), ($H$63:$H$87)))</f>
        <v>736</v>
      </c>
      <c r="H89" s="18">
        <f>minifs(H63:H87, C63:C87, "1",C63:C87, "1")</f>
        <v>423</v>
      </c>
      <c r="I89" s="19">
        <f>maxifs(H63:H87, C63:C87, "1",C63:C87, "1")</f>
        <v>3000</v>
      </c>
    </row>
    <row r="90">
      <c r="B90" s="5" t="s">
        <v>22</v>
      </c>
      <c r="C90" s="31">
        <f>COUNTIF(C63:C87, "0")</f>
        <v>18</v>
      </c>
      <c r="D90" s="5">
        <f>COUNTIFS(C63:C87, "0", D63:D87, "1")</f>
        <v>16</v>
      </c>
      <c r="E90" s="5">
        <f>COUNTIFS(C63:C87, "0", D63:D87, "0")</f>
        <v>2</v>
      </c>
      <c r="F90" s="18">
        <f>sumif(C63:C87, "0", H63:H87 )</f>
        <v>50274</v>
      </c>
      <c r="G90" s="18">
        <f t="array" ref="G90">MEDIAN(IF(($C$3:$C$27=0), ($H$3:$H$27)))</f>
        <v>3000</v>
      </c>
      <c r="H90" s="18">
        <f>minifs(H63:H87, C63:C87, "0",C63:C87, "0")</f>
        <v>1109</v>
      </c>
      <c r="I90" s="18">
        <f>maxifs(H63:H87, C63:C87, "0",C63:C87, "0")</f>
        <v>3000</v>
      </c>
    </row>
    <row r="92">
      <c r="B92" s="32" t="s">
        <v>27</v>
      </c>
      <c r="C92" s="32" t="s">
        <v>28</v>
      </c>
      <c r="D92" s="33" t="s">
        <v>14</v>
      </c>
      <c r="E92" s="33" t="s">
        <v>15</v>
      </c>
      <c r="F92" s="32" t="s">
        <v>29</v>
      </c>
      <c r="G92" s="32" t="s">
        <v>25</v>
      </c>
      <c r="H92" s="32" t="s">
        <v>17</v>
      </c>
      <c r="I92" s="32" t="s">
        <v>18</v>
      </c>
      <c r="J92" s="32" t="s">
        <v>19</v>
      </c>
      <c r="K92" s="9" t="s">
        <v>30</v>
      </c>
    </row>
    <row r="93">
      <c r="B93" s="34" t="s">
        <v>20</v>
      </c>
      <c r="C93" s="35">
        <f t="shared" ref="C93:E93" si="1">C89+C59+C29</f>
        <v>23</v>
      </c>
      <c r="D93" s="36">
        <f t="shared" si="1"/>
        <v>8</v>
      </c>
      <c r="E93" s="36">
        <f t="shared" si="1"/>
        <v>15</v>
      </c>
      <c r="F93" s="37">
        <f t="shared" ref="F93:F94" si="3">E93/C93*100</f>
        <v>65.2173913</v>
      </c>
      <c r="G93" s="37">
        <f t="shared" ref="G93:G94" si="4">sum(F89,F59,F29)/C93</f>
        <v>2183.869565</v>
      </c>
      <c r="H93" s="37">
        <f t="array" ref="H93">MEDIAN(IF(($C$63:$C$87=1), ($H$63:$H$87)),IF(($C$33:$C$57=1), ($H$33:$H$57)), IF(($C$3:$C$27=1), ($H$3:$H$27)))</f>
        <v>3000</v>
      </c>
      <c r="I93" s="37">
        <f t="shared" ref="I93:I94" si="5">min(H89,H59,H29)</f>
        <v>423</v>
      </c>
      <c r="J93" s="37">
        <f t="shared" ref="J93:J94" si="6">max(I89,I59,I29)</f>
        <v>3000</v>
      </c>
      <c r="K93" s="38">
        <f t="array" ref="K93">STDEV(IF(($C$63:$C$87=1), ($H$63:$H$87)),IF(($C$33:$C$57=1), ($H$33:$H$57)), IF(($C$3:$C$27=1), ($H$3:$H$27)))</f>
        <v>1145.904339</v>
      </c>
    </row>
    <row r="94">
      <c r="B94" s="34" t="s">
        <v>22</v>
      </c>
      <c r="C94" s="35">
        <f t="shared" ref="C94:E94" si="2">C90+C60+C30</f>
        <v>52</v>
      </c>
      <c r="D94" s="36">
        <f t="shared" si="2"/>
        <v>45</v>
      </c>
      <c r="E94" s="36">
        <f t="shared" si="2"/>
        <v>7</v>
      </c>
      <c r="F94" s="37">
        <f t="shared" si="3"/>
        <v>13.46153846</v>
      </c>
      <c r="G94" s="37">
        <f t="shared" si="4"/>
        <v>2724.961538</v>
      </c>
      <c r="H94" s="37">
        <f t="array" ref="H94">MEDIAN(IF(($C$63:$C$87=0), ($H$63:$H$87)),IF(($C$33:$C$57=0), ($H$33:$H$57)), IF(($C$3:$C$27=0), ($H$3:$H$27)))</f>
        <v>3000</v>
      </c>
      <c r="I94" s="37">
        <f t="shared" si="5"/>
        <v>627</v>
      </c>
      <c r="J94" s="37">
        <f t="shared" si="6"/>
        <v>3000</v>
      </c>
      <c r="K94" s="38">
        <f t="array" ref="K94">STDEV(IF(($C$63:$C$87=0), ($H$63:$H$87)),IF(($C$33:$C$57=0), ($H$33:$H$57)), IF(($C$3:$C$27=0), ($H$3:$H$27)))</f>
        <v>709.4125701</v>
      </c>
    </row>
    <row r="99">
      <c r="C99" s="39" t="s">
        <v>31</v>
      </c>
      <c r="D99" s="40">
        <v>0.0</v>
      </c>
      <c r="E99" s="40">
        <v>1.0</v>
      </c>
    </row>
    <row r="100">
      <c r="C100" s="41" t="s">
        <v>32</v>
      </c>
      <c r="D100" s="12"/>
      <c r="E100" s="12"/>
    </row>
    <row r="101">
      <c r="C101" s="42" t="s">
        <v>33</v>
      </c>
      <c r="D101" s="14"/>
      <c r="E101" s="14"/>
    </row>
    <row r="102">
      <c r="C102" s="42" t="s">
        <v>34</v>
      </c>
      <c r="D102" s="14"/>
      <c r="E102" s="14"/>
    </row>
    <row r="103">
      <c r="C103" s="42" t="s">
        <v>35</v>
      </c>
      <c r="D103" s="14"/>
      <c r="E103" s="14"/>
    </row>
    <row r="104">
      <c r="C104" s="42" t="s">
        <v>36</v>
      </c>
      <c r="D104" s="14"/>
      <c r="E104" s="14"/>
    </row>
    <row r="105">
      <c r="C105" s="43" t="s">
        <v>37</v>
      </c>
      <c r="D105" s="16"/>
      <c r="E105" s="16"/>
    </row>
  </sheetData>
  <mergeCells count="3">
    <mergeCell ref="B1:L1"/>
    <mergeCell ref="B31:L31"/>
    <mergeCell ref="B61:L61"/>
  </mergeCells>
  <conditionalFormatting sqref="C3:C27 C33:C57 C63:C87">
    <cfRule type="cellIs" dxfId="0" priority="1" operator="equal">
      <formula>1</formula>
    </cfRule>
  </conditionalFormatting>
  <conditionalFormatting sqref="C3:C27 C33:C57 C63:C87">
    <cfRule type="cellIs" dxfId="1" priority="2" operator="equal">
      <formula>0</formula>
    </cfRule>
  </conditionalFormatting>
  <conditionalFormatting sqref="D3:D27 D63:D87">
    <cfRule type="cellIs" dxfId="1" priority="3" operator="equal">
      <formula>1</formula>
    </cfRule>
  </conditionalFormatting>
  <conditionalFormatting sqref="D3:D27 D63:D87">
    <cfRule type="cellIs" dxfId="2" priority="4" operator="equal">
      <formula>0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38</v>
      </c>
      <c r="C1" s="3"/>
      <c r="D1" s="3"/>
      <c r="E1" s="3"/>
      <c r="F1" s="3"/>
      <c r="G1" s="3"/>
      <c r="H1" s="3"/>
      <c r="I1" s="3"/>
      <c r="J1" s="3"/>
      <c r="K1" s="3"/>
      <c r="L1" s="4"/>
      <c r="Y1" s="1"/>
      <c r="AK1" s="1"/>
      <c r="AL1" s="1"/>
      <c r="AM1" s="1"/>
      <c r="AN1" s="1"/>
      <c r="AO1" s="1"/>
      <c r="AP1" s="1"/>
      <c r="AQ1" s="1"/>
      <c r="AR1" s="1"/>
      <c r="AS1" s="1"/>
    </row>
    <row r="2">
      <c r="A2" s="5"/>
      <c r="B2" s="6" t="s">
        <v>1</v>
      </c>
      <c r="C2" s="7" t="s">
        <v>2</v>
      </c>
      <c r="D2" s="7" t="s">
        <v>3</v>
      </c>
      <c r="E2" s="6" t="s">
        <v>4</v>
      </c>
      <c r="F2" s="8" t="s">
        <v>5</v>
      </c>
      <c r="G2" s="6" t="s">
        <v>6</v>
      </c>
      <c r="H2" s="7" t="s">
        <v>7</v>
      </c>
      <c r="I2" s="6" t="s">
        <v>8</v>
      </c>
      <c r="J2" s="6" t="s">
        <v>9</v>
      </c>
      <c r="K2" s="6" t="s">
        <v>10</v>
      </c>
      <c r="L2" s="9" t="s">
        <v>11</v>
      </c>
      <c r="M2" s="21" t="s">
        <v>12</v>
      </c>
      <c r="Y2" s="11"/>
    </row>
    <row r="3">
      <c r="A3" s="5">
        <v>1.0</v>
      </c>
      <c r="B3" s="12">
        <v>1.0</v>
      </c>
      <c r="C3" s="13">
        <v>0.0</v>
      </c>
      <c r="D3" s="13">
        <v>1.0</v>
      </c>
      <c r="E3" s="13">
        <v>0.0</v>
      </c>
      <c r="F3" s="13">
        <v>0.0</v>
      </c>
      <c r="G3" s="13">
        <v>0.0</v>
      </c>
      <c r="H3" s="13">
        <v>3000.0</v>
      </c>
      <c r="I3" s="13">
        <v>1.0</v>
      </c>
      <c r="J3" s="13">
        <v>6.0</v>
      </c>
      <c r="K3" s="13">
        <v>6.0</v>
      </c>
      <c r="L3" s="13">
        <v>0.0</v>
      </c>
      <c r="M3" s="5">
        <v>0.0</v>
      </c>
      <c r="AK3" s="5"/>
      <c r="AL3" s="5"/>
      <c r="AM3" s="5"/>
      <c r="AN3" s="5"/>
      <c r="AO3" s="5"/>
      <c r="AP3" s="5"/>
      <c r="AQ3" s="5"/>
      <c r="AR3" s="5"/>
      <c r="AS3" s="5"/>
    </row>
    <row r="4">
      <c r="A4" s="5">
        <v>1.0</v>
      </c>
      <c r="B4" s="14">
        <v>2.0</v>
      </c>
      <c r="C4" s="13">
        <v>0.0</v>
      </c>
      <c r="D4" s="13">
        <v>1.0</v>
      </c>
      <c r="E4" s="13">
        <v>0.0</v>
      </c>
      <c r="F4" s="13">
        <v>0.0</v>
      </c>
      <c r="G4" s="13">
        <v>0.0</v>
      </c>
      <c r="H4" s="13">
        <v>3000.0</v>
      </c>
      <c r="I4" s="13">
        <v>2.0</v>
      </c>
      <c r="J4" s="13">
        <v>15.0</v>
      </c>
      <c r="K4" s="13">
        <v>15.0</v>
      </c>
      <c r="L4" s="13">
        <v>6.0</v>
      </c>
      <c r="M4" s="5">
        <v>0.0</v>
      </c>
      <c r="AK4" s="5"/>
      <c r="AL4" s="5"/>
      <c r="AM4" s="5"/>
      <c r="AN4" s="5"/>
      <c r="AO4" s="5"/>
      <c r="AP4" s="5"/>
      <c r="AQ4" s="5"/>
      <c r="AR4" s="5"/>
      <c r="AS4" s="5"/>
    </row>
    <row r="5">
      <c r="A5" s="5">
        <v>1.0</v>
      </c>
      <c r="B5" s="14">
        <v>3.0</v>
      </c>
      <c r="C5" s="13">
        <v>0.0</v>
      </c>
      <c r="D5" s="13">
        <v>1.0</v>
      </c>
      <c r="E5" s="13">
        <v>0.0</v>
      </c>
      <c r="F5" s="13">
        <v>0.0</v>
      </c>
      <c r="G5" s="13">
        <v>0.0</v>
      </c>
      <c r="H5" s="13">
        <v>3000.0</v>
      </c>
      <c r="I5" s="13">
        <v>3.0</v>
      </c>
      <c r="J5" s="13">
        <v>4.0</v>
      </c>
      <c r="K5" s="13">
        <v>4.0</v>
      </c>
      <c r="L5" s="13">
        <v>15.0</v>
      </c>
      <c r="M5" s="5">
        <v>6.0</v>
      </c>
      <c r="AK5" s="5"/>
      <c r="AL5" s="5"/>
      <c r="AM5" s="5"/>
      <c r="AN5" s="5"/>
      <c r="AO5" s="5"/>
      <c r="AP5" s="5"/>
      <c r="AQ5" s="5"/>
      <c r="AR5" s="5"/>
      <c r="AS5" s="5"/>
    </row>
    <row r="6">
      <c r="A6" s="5">
        <v>1.0</v>
      </c>
      <c r="B6" s="14">
        <v>4.0</v>
      </c>
      <c r="C6" s="13">
        <v>0.0</v>
      </c>
      <c r="D6" s="13">
        <v>1.0</v>
      </c>
      <c r="E6" s="13">
        <v>0.0</v>
      </c>
      <c r="F6" s="13">
        <v>0.0</v>
      </c>
      <c r="G6" s="13">
        <v>0.0</v>
      </c>
      <c r="H6" s="13">
        <v>3000.0</v>
      </c>
      <c r="I6" s="13">
        <v>2.0</v>
      </c>
      <c r="J6" s="13">
        <v>12.0</v>
      </c>
      <c r="K6" s="13">
        <v>12.0</v>
      </c>
      <c r="L6" s="13">
        <v>4.0</v>
      </c>
      <c r="M6" s="5">
        <v>15.0</v>
      </c>
      <c r="AK6" s="5"/>
      <c r="AO6" s="5"/>
      <c r="AP6" s="5"/>
      <c r="AQ6" s="5"/>
      <c r="AR6" s="5"/>
      <c r="AS6" s="5"/>
    </row>
    <row r="7">
      <c r="B7" s="14">
        <v>5.0</v>
      </c>
      <c r="C7" s="13">
        <v>0.0</v>
      </c>
      <c r="D7" s="13">
        <v>1.0</v>
      </c>
      <c r="E7" s="13">
        <v>0.0</v>
      </c>
      <c r="F7" s="13">
        <v>0.0</v>
      </c>
      <c r="G7" s="13">
        <v>0.0</v>
      </c>
      <c r="H7" s="13">
        <v>3000.0</v>
      </c>
      <c r="I7" s="13">
        <v>2.0</v>
      </c>
      <c r="J7" s="13">
        <v>7.0</v>
      </c>
      <c r="K7" s="13">
        <v>7.0</v>
      </c>
      <c r="L7" s="13">
        <v>12.0</v>
      </c>
      <c r="M7" s="5">
        <v>4.0</v>
      </c>
      <c r="N7" s="15"/>
      <c r="AK7" s="5"/>
      <c r="AO7" s="5"/>
      <c r="AP7" s="5"/>
      <c r="AQ7" s="5"/>
      <c r="AR7" s="5"/>
      <c r="AS7" s="5"/>
    </row>
    <row r="8">
      <c r="B8" s="14">
        <v>6.0</v>
      </c>
      <c r="C8" s="13">
        <v>0.0</v>
      </c>
      <c r="D8" s="13">
        <v>1.0</v>
      </c>
      <c r="E8" s="13">
        <v>0.0</v>
      </c>
      <c r="F8" s="13">
        <v>0.0</v>
      </c>
      <c r="G8" s="13">
        <v>0.0</v>
      </c>
      <c r="H8" s="13">
        <v>3000.0</v>
      </c>
      <c r="I8" s="13">
        <v>3.0</v>
      </c>
      <c r="J8" s="13">
        <v>1.0</v>
      </c>
      <c r="K8" s="13">
        <v>1.0</v>
      </c>
      <c r="L8" s="13">
        <v>7.0</v>
      </c>
      <c r="M8" s="5">
        <v>12.0</v>
      </c>
      <c r="AK8" s="5"/>
      <c r="AO8" s="5"/>
      <c r="AP8" s="5"/>
      <c r="AQ8" s="5"/>
      <c r="AR8" s="5"/>
      <c r="AS8" s="5"/>
    </row>
    <row r="9">
      <c r="B9" s="14">
        <v>7.0</v>
      </c>
      <c r="C9" s="13">
        <v>1.0</v>
      </c>
      <c r="D9" s="13">
        <v>0.0</v>
      </c>
      <c r="E9" s="13">
        <v>0.0</v>
      </c>
      <c r="F9" s="13">
        <v>1.0</v>
      </c>
      <c r="G9" s="13">
        <v>0.0</v>
      </c>
      <c r="H9" s="13">
        <v>3000.0</v>
      </c>
      <c r="I9" s="13">
        <v>1.0</v>
      </c>
      <c r="J9" s="13">
        <v>12.0</v>
      </c>
      <c r="K9" s="13">
        <v>12.0</v>
      </c>
      <c r="L9" s="13">
        <v>1.0</v>
      </c>
      <c r="M9" s="5">
        <v>7.0</v>
      </c>
      <c r="AK9" s="5"/>
      <c r="AO9" s="5"/>
      <c r="AP9" s="5"/>
      <c r="AQ9" s="5"/>
      <c r="AR9" s="5"/>
      <c r="AS9" s="5"/>
    </row>
    <row r="10">
      <c r="B10" s="14">
        <v>8.0</v>
      </c>
      <c r="C10" s="13">
        <v>0.0</v>
      </c>
      <c r="D10" s="13">
        <v>1.0</v>
      </c>
      <c r="E10" s="13">
        <v>0.0</v>
      </c>
      <c r="F10" s="13">
        <v>0.0</v>
      </c>
      <c r="G10" s="13">
        <v>0.0</v>
      </c>
      <c r="H10" s="13">
        <v>3000.0</v>
      </c>
      <c r="I10" s="13">
        <v>3.0</v>
      </c>
      <c r="J10" s="13">
        <v>9.0</v>
      </c>
      <c r="K10" s="13">
        <v>9.0</v>
      </c>
      <c r="L10" s="13">
        <v>12.0</v>
      </c>
      <c r="M10" s="5">
        <v>1.0</v>
      </c>
      <c r="AK10" s="5"/>
      <c r="AO10" s="5"/>
      <c r="AP10" s="5"/>
      <c r="AQ10" s="5"/>
      <c r="AR10" s="5"/>
      <c r="AS10" s="5"/>
    </row>
    <row r="11">
      <c r="B11" s="14">
        <v>9.0</v>
      </c>
      <c r="C11" s="13">
        <v>0.0</v>
      </c>
      <c r="D11" s="13">
        <v>1.0</v>
      </c>
      <c r="E11" s="13">
        <v>0.0</v>
      </c>
      <c r="F11" s="13">
        <v>0.0</v>
      </c>
      <c r="G11" s="13">
        <v>0.0</v>
      </c>
      <c r="H11" s="13">
        <v>3000.0</v>
      </c>
      <c r="I11" s="13">
        <v>2.0</v>
      </c>
      <c r="J11" s="13">
        <v>9.0</v>
      </c>
      <c r="K11" s="13">
        <v>9.0</v>
      </c>
      <c r="L11" s="13">
        <v>9.0</v>
      </c>
      <c r="M11" s="5">
        <v>12.0</v>
      </c>
      <c r="AK11" s="5"/>
      <c r="AO11" s="5"/>
      <c r="AP11" s="5"/>
      <c r="AQ11" s="5"/>
      <c r="AR11" s="5"/>
      <c r="AS11" s="5"/>
    </row>
    <row r="12">
      <c r="B12" s="14">
        <v>10.0</v>
      </c>
      <c r="C12" s="13">
        <v>0.0</v>
      </c>
      <c r="D12" s="13">
        <v>1.0</v>
      </c>
      <c r="E12" s="13">
        <v>0.0</v>
      </c>
      <c r="F12" s="13">
        <v>0.0</v>
      </c>
      <c r="G12" s="13">
        <v>0.0</v>
      </c>
      <c r="H12" s="13">
        <v>3000.0</v>
      </c>
      <c r="I12" s="13">
        <v>2.0</v>
      </c>
      <c r="J12" s="13">
        <v>8.0</v>
      </c>
      <c r="K12" s="13">
        <v>8.0</v>
      </c>
      <c r="L12" s="13">
        <v>9.0</v>
      </c>
      <c r="M12" s="5">
        <v>9.0</v>
      </c>
      <c r="AK12" s="5"/>
      <c r="AO12" s="5"/>
      <c r="AP12" s="5"/>
      <c r="AQ12" s="5"/>
      <c r="AR12" s="5"/>
      <c r="AS12" s="5"/>
    </row>
    <row r="13">
      <c r="B13" s="14">
        <v>11.0</v>
      </c>
      <c r="C13" s="13">
        <v>0.0</v>
      </c>
      <c r="D13" s="13">
        <v>1.0</v>
      </c>
      <c r="E13" s="13">
        <v>0.0</v>
      </c>
      <c r="F13" s="13">
        <v>0.0</v>
      </c>
      <c r="G13" s="13">
        <v>0.0</v>
      </c>
      <c r="H13" s="13">
        <v>3000.0</v>
      </c>
      <c r="I13" s="13">
        <v>3.0</v>
      </c>
      <c r="J13" s="13">
        <v>5.0</v>
      </c>
      <c r="K13" s="13">
        <v>5.0</v>
      </c>
      <c r="L13" s="13">
        <v>8.0</v>
      </c>
      <c r="M13" s="5">
        <v>9.0</v>
      </c>
      <c r="AK13" s="5"/>
      <c r="AL13" s="5"/>
      <c r="AM13" s="5"/>
      <c r="AN13" s="5"/>
      <c r="AO13" s="5"/>
      <c r="AP13" s="5"/>
      <c r="AQ13" s="5"/>
      <c r="AR13" s="5"/>
      <c r="AS13" s="5"/>
    </row>
    <row r="14">
      <c r="B14" s="14">
        <v>12.0</v>
      </c>
      <c r="C14" s="13">
        <v>0.0</v>
      </c>
      <c r="D14" s="13">
        <v>1.0</v>
      </c>
      <c r="E14" s="13">
        <v>0.0</v>
      </c>
      <c r="F14" s="13">
        <v>0.0</v>
      </c>
      <c r="G14" s="13">
        <v>0.0</v>
      </c>
      <c r="H14" s="13">
        <v>3000.0</v>
      </c>
      <c r="I14" s="13">
        <v>2.0</v>
      </c>
      <c r="J14" s="13">
        <v>13.0</v>
      </c>
      <c r="K14" s="13">
        <v>13.0</v>
      </c>
      <c r="L14" s="13">
        <v>5.0</v>
      </c>
      <c r="M14" s="5">
        <v>8.0</v>
      </c>
      <c r="AK14" s="5"/>
      <c r="AL14" s="5"/>
      <c r="AM14" s="5"/>
      <c r="AN14" s="5"/>
      <c r="AO14" s="5"/>
      <c r="AP14" s="5"/>
      <c r="AQ14" s="5"/>
      <c r="AR14" s="5"/>
      <c r="AS14" s="5"/>
    </row>
    <row r="15">
      <c r="B15" s="14">
        <v>13.0</v>
      </c>
      <c r="C15" s="13">
        <v>0.0</v>
      </c>
      <c r="D15" s="13">
        <v>0.0</v>
      </c>
      <c r="E15" s="13">
        <v>0.0</v>
      </c>
      <c r="F15" s="13">
        <v>0.0</v>
      </c>
      <c r="G15" s="13">
        <v>1.0</v>
      </c>
      <c r="H15" s="13">
        <v>1099.0</v>
      </c>
      <c r="I15" s="13">
        <v>3.0</v>
      </c>
      <c r="J15" s="13">
        <v>12.0</v>
      </c>
      <c r="K15" s="13">
        <v>12.0</v>
      </c>
      <c r="L15" s="13">
        <v>13.0</v>
      </c>
      <c r="M15" s="5">
        <v>5.0</v>
      </c>
      <c r="AK15" s="5"/>
      <c r="AL15" s="5"/>
      <c r="AM15" s="5"/>
      <c r="AN15" s="5"/>
      <c r="AO15" s="5"/>
      <c r="AP15" s="5"/>
      <c r="AQ15" s="5"/>
      <c r="AR15" s="5"/>
      <c r="AS15" s="5"/>
    </row>
    <row r="16">
      <c r="B16" s="14">
        <v>14.0</v>
      </c>
      <c r="C16" s="13">
        <v>0.0</v>
      </c>
      <c r="D16" s="13">
        <v>1.0</v>
      </c>
      <c r="E16" s="13">
        <v>0.0</v>
      </c>
      <c r="F16" s="13">
        <v>0.0</v>
      </c>
      <c r="G16" s="13">
        <v>0.0</v>
      </c>
      <c r="H16" s="13">
        <v>3000.0</v>
      </c>
      <c r="I16" s="13">
        <v>3.0</v>
      </c>
      <c r="J16" s="13">
        <v>14.0</v>
      </c>
      <c r="K16" s="13">
        <v>14.0</v>
      </c>
      <c r="L16" s="13">
        <v>12.0</v>
      </c>
      <c r="M16" s="5">
        <v>13.0</v>
      </c>
      <c r="AK16" s="5"/>
      <c r="AL16" s="5"/>
      <c r="AM16" s="5"/>
      <c r="AN16" s="5"/>
      <c r="AO16" s="5"/>
      <c r="AP16" s="5"/>
      <c r="AQ16" s="5"/>
      <c r="AR16" s="5"/>
      <c r="AS16" s="5"/>
    </row>
    <row r="17">
      <c r="B17" s="14">
        <v>15.0</v>
      </c>
      <c r="C17" s="13">
        <v>1.0</v>
      </c>
      <c r="D17" s="13">
        <v>0.0</v>
      </c>
      <c r="E17" s="13">
        <v>0.0</v>
      </c>
      <c r="F17" s="13">
        <v>1.0</v>
      </c>
      <c r="G17" s="13">
        <v>0.0</v>
      </c>
      <c r="H17" s="13">
        <v>3000.0</v>
      </c>
      <c r="I17" s="13">
        <v>1.0</v>
      </c>
      <c r="J17" s="13">
        <v>13.0</v>
      </c>
      <c r="K17" s="13">
        <v>13.0</v>
      </c>
      <c r="L17" s="13">
        <v>14.0</v>
      </c>
      <c r="M17" s="5">
        <v>12.0</v>
      </c>
      <c r="AK17" s="5"/>
      <c r="AL17" s="5"/>
      <c r="AM17" s="5"/>
      <c r="AN17" s="5"/>
      <c r="AO17" s="5"/>
      <c r="AP17" s="5"/>
      <c r="AQ17" s="5"/>
      <c r="AR17" s="5"/>
      <c r="AS17" s="5"/>
    </row>
    <row r="18">
      <c r="B18" s="14">
        <v>16.0</v>
      </c>
      <c r="C18" s="13">
        <v>1.0</v>
      </c>
      <c r="D18" s="13">
        <v>1.0</v>
      </c>
      <c r="E18" s="13">
        <v>1.0</v>
      </c>
      <c r="F18" s="13">
        <v>0.0</v>
      </c>
      <c r="G18" s="13">
        <v>0.0</v>
      </c>
      <c r="H18" s="13">
        <v>875.0</v>
      </c>
      <c r="I18" s="13">
        <v>1.0</v>
      </c>
      <c r="J18" s="13">
        <v>12.0</v>
      </c>
      <c r="K18" s="13">
        <v>12.0</v>
      </c>
      <c r="L18" s="13">
        <v>13.0</v>
      </c>
      <c r="M18" s="5">
        <v>14.0</v>
      </c>
      <c r="AK18" s="5"/>
      <c r="AL18" s="5"/>
      <c r="AM18" s="5"/>
      <c r="AN18" s="5"/>
      <c r="AO18" s="5"/>
      <c r="AP18" s="5"/>
      <c r="AQ18" s="5"/>
      <c r="AR18" s="5"/>
      <c r="AS18" s="5"/>
    </row>
    <row r="19">
      <c r="B19" s="14">
        <v>17.0</v>
      </c>
      <c r="C19" s="13">
        <v>1.0</v>
      </c>
      <c r="D19" s="13">
        <v>0.0</v>
      </c>
      <c r="E19" s="13">
        <v>0.0</v>
      </c>
      <c r="F19" s="13">
        <v>1.0</v>
      </c>
      <c r="G19" s="13">
        <v>0.0</v>
      </c>
      <c r="H19" s="13">
        <v>3000.0</v>
      </c>
      <c r="I19" s="13">
        <v>1.0</v>
      </c>
      <c r="J19" s="13">
        <v>14.0</v>
      </c>
      <c r="K19" s="13">
        <v>14.0</v>
      </c>
      <c r="L19" s="13">
        <v>12.0</v>
      </c>
      <c r="M19" s="5">
        <v>13.0</v>
      </c>
      <c r="AK19" s="5"/>
      <c r="AL19" s="5"/>
      <c r="AM19" s="5"/>
      <c r="AN19" s="5"/>
      <c r="AO19" s="5"/>
      <c r="AP19" s="5"/>
      <c r="AQ19" s="5"/>
      <c r="AR19" s="5"/>
      <c r="AS19" s="5"/>
    </row>
    <row r="20">
      <c r="B20" s="14">
        <v>18.0</v>
      </c>
      <c r="C20" s="13">
        <v>0.0</v>
      </c>
      <c r="D20" s="13">
        <v>1.0</v>
      </c>
      <c r="E20" s="13">
        <v>0.0</v>
      </c>
      <c r="F20" s="13">
        <v>0.0</v>
      </c>
      <c r="G20" s="13">
        <v>0.0</v>
      </c>
      <c r="H20" s="13">
        <v>3000.0</v>
      </c>
      <c r="I20" s="13">
        <v>2.0</v>
      </c>
      <c r="J20" s="13">
        <v>7.0</v>
      </c>
      <c r="K20" s="13">
        <v>7.0</v>
      </c>
      <c r="L20" s="13">
        <v>14.0</v>
      </c>
      <c r="M20" s="5">
        <v>12.0</v>
      </c>
      <c r="AK20" s="5"/>
      <c r="AL20" s="5"/>
      <c r="AM20" s="5"/>
      <c r="AN20" s="5"/>
      <c r="AO20" s="5"/>
      <c r="AP20" s="5"/>
      <c r="AQ20" s="5"/>
      <c r="AR20" s="5"/>
      <c r="AS20" s="5"/>
    </row>
    <row r="21">
      <c r="B21" s="14">
        <v>19.0</v>
      </c>
      <c r="C21" s="13">
        <v>0.0</v>
      </c>
      <c r="D21" s="13">
        <v>0.0</v>
      </c>
      <c r="E21" s="13">
        <v>0.0</v>
      </c>
      <c r="F21" s="13">
        <v>0.0</v>
      </c>
      <c r="G21" s="13">
        <v>1.0</v>
      </c>
      <c r="H21" s="13">
        <v>567.0</v>
      </c>
      <c r="I21" s="13">
        <v>2.0</v>
      </c>
      <c r="J21" s="13">
        <v>14.0</v>
      </c>
      <c r="K21" s="13">
        <v>14.0</v>
      </c>
      <c r="L21" s="13">
        <v>7.0</v>
      </c>
      <c r="M21" s="5">
        <v>14.0</v>
      </c>
      <c r="AK21" s="5"/>
      <c r="AL21" s="5"/>
      <c r="AM21" s="5"/>
      <c r="AN21" s="5"/>
      <c r="AO21" s="5"/>
      <c r="AP21" s="5"/>
      <c r="AQ21" s="5"/>
      <c r="AR21" s="5"/>
      <c r="AS21" s="5"/>
    </row>
    <row r="22">
      <c r="B22" s="14">
        <v>20.0</v>
      </c>
      <c r="C22" s="13">
        <v>0.0</v>
      </c>
      <c r="D22" s="13">
        <v>1.0</v>
      </c>
      <c r="E22" s="13">
        <v>0.0</v>
      </c>
      <c r="F22" s="13">
        <v>0.0</v>
      </c>
      <c r="G22" s="13">
        <v>0.0</v>
      </c>
      <c r="H22" s="13">
        <v>3000.0</v>
      </c>
      <c r="I22" s="13">
        <v>3.0</v>
      </c>
      <c r="J22" s="13">
        <v>6.0</v>
      </c>
      <c r="K22" s="13">
        <v>6.0</v>
      </c>
      <c r="L22" s="13">
        <v>14.0</v>
      </c>
      <c r="M22" s="5">
        <v>7.0</v>
      </c>
      <c r="AK22" s="5"/>
      <c r="AL22" s="5"/>
      <c r="AM22" s="5"/>
      <c r="AN22" s="5"/>
      <c r="AO22" s="5"/>
      <c r="AP22" s="5"/>
      <c r="AQ22" s="5"/>
      <c r="AR22" s="5"/>
      <c r="AS22" s="5"/>
    </row>
    <row r="23">
      <c r="B23" s="14">
        <v>21.0</v>
      </c>
      <c r="C23" s="13">
        <v>0.0</v>
      </c>
      <c r="D23" s="13">
        <v>1.0</v>
      </c>
      <c r="E23" s="13">
        <v>0.0</v>
      </c>
      <c r="F23" s="13">
        <v>0.0</v>
      </c>
      <c r="G23" s="13">
        <v>0.0</v>
      </c>
      <c r="H23" s="13">
        <v>3000.0</v>
      </c>
      <c r="I23" s="13">
        <v>3.0</v>
      </c>
      <c r="J23" s="13">
        <v>10.0</v>
      </c>
      <c r="K23" s="13">
        <v>10.0</v>
      </c>
      <c r="L23" s="13">
        <v>6.0</v>
      </c>
      <c r="M23" s="5">
        <v>14.0</v>
      </c>
      <c r="AK23" s="5"/>
      <c r="AL23" s="5"/>
      <c r="AM23" s="5"/>
      <c r="AN23" s="5"/>
      <c r="AO23" s="5"/>
      <c r="AP23" s="5"/>
      <c r="AQ23" s="5"/>
      <c r="AR23" s="5"/>
      <c r="AS23" s="5"/>
    </row>
    <row r="24">
      <c r="B24" s="14">
        <v>22.0</v>
      </c>
      <c r="C24" s="13">
        <v>1.0</v>
      </c>
      <c r="D24" s="13">
        <v>1.0</v>
      </c>
      <c r="E24" s="13">
        <v>1.0</v>
      </c>
      <c r="F24" s="13">
        <v>0.0</v>
      </c>
      <c r="G24" s="13">
        <v>0.0</v>
      </c>
      <c r="H24" s="13">
        <v>677.0</v>
      </c>
      <c r="I24" s="13">
        <v>1.0</v>
      </c>
      <c r="J24" s="13">
        <v>14.0</v>
      </c>
      <c r="K24" s="13">
        <v>14.0</v>
      </c>
      <c r="L24" s="13">
        <v>10.0</v>
      </c>
      <c r="M24" s="5">
        <v>6.0</v>
      </c>
      <c r="AK24" s="5"/>
      <c r="AL24" s="5"/>
      <c r="AM24" s="5"/>
      <c r="AN24" s="5"/>
      <c r="AO24" s="5"/>
      <c r="AP24" s="5"/>
      <c r="AQ24" s="5"/>
      <c r="AR24" s="5"/>
      <c r="AS24" s="5"/>
    </row>
    <row r="25">
      <c r="B25" s="14">
        <v>23.0</v>
      </c>
      <c r="C25" s="13">
        <v>0.0</v>
      </c>
      <c r="D25" s="13">
        <v>0.0</v>
      </c>
      <c r="E25" s="13">
        <v>0.0</v>
      </c>
      <c r="F25" s="13">
        <v>0.0</v>
      </c>
      <c r="G25" s="13">
        <v>1.0</v>
      </c>
      <c r="H25" s="13">
        <v>1316.0</v>
      </c>
      <c r="I25" s="13">
        <v>2.0</v>
      </c>
      <c r="J25" s="13">
        <v>12.0</v>
      </c>
      <c r="K25" s="13">
        <v>12.0</v>
      </c>
      <c r="L25" s="13">
        <v>14.0</v>
      </c>
      <c r="M25" s="5">
        <v>10.0</v>
      </c>
      <c r="AK25" s="5"/>
      <c r="AL25" s="5"/>
      <c r="AM25" s="5"/>
      <c r="AN25" s="5"/>
      <c r="AO25" s="5"/>
      <c r="AP25" s="5"/>
      <c r="AQ25" s="5"/>
      <c r="AR25" s="5"/>
      <c r="AS25" s="5"/>
    </row>
    <row r="26">
      <c r="B26" s="14">
        <v>24.0</v>
      </c>
      <c r="C26" s="13">
        <v>1.0</v>
      </c>
      <c r="D26" s="13">
        <v>1.0</v>
      </c>
      <c r="E26" s="13">
        <v>1.0</v>
      </c>
      <c r="F26" s="13">
        <v>0.0</v>
      </c>
      <c r="G26" s="13">
        <v>0.0</v>
      </c>
      <c r="H26" s="13">
        <v>651.0</v>
      </c>
      <c r="I26" s="13">
        <v>1.0</v>
      </c>
      <c r="J26" s="13">
        <v>10.0</v>
      </c>
      <c r="K26" s="13">
        <v>10.0</v>
      </c>
      <c r="L26" s="13">
        <v>12.0</v>
      </c>
      <c r="M26" s="5">
        <v>14.0</v>
      </c>
      <c r="AK26" s="5"/>
      <c r="AL26" s="5"/>
      <c r="AM26" s="5"/>
      <c r="AN26" s="5"/>
      <c r="AO26" s="5"/>
      <c r="AP26" s="5"/>
      <c r="AQ26" s="5"/>
      <c r="AR26" s="5"/>
      <c r="AS26" s="5"/>
    </row>
    <row r="27">
      <c r="B27" s="16">
        <v>25.0</v>
      </c>
      <c r="C27" s="13">
        <v>1.0</v>
      </c>
      <c r="D27" s="13">
        <v>1.0</v>
      </c>
      <c r="E27" s="13">
        <v>1.0</v>
      </c>
      <c r="F27" s="13">
        <v>0.0</v>
      </c>
      <c r="G27" s="13">
        <v>0.0</v>
      </c>
      <c r="H27" s="13">
        <v>883.0</v>
      </c>
      <c r="I27" s="13">
        <v>1.0</v>
      </c>
      <c r="J27" s="13">
        <v>14.0</v>
      </c>
      <c r="K27" s="13">
        <v>14.0</v>
      </c>
      <c r="L27" s="13">
        <v>10.0</v>
      </c>
      <c r="M27" s="5">
        <v>12.0</v>
      </c>
      <c r="AK27" s="5"/>
      <c r="AL27" s="5"/>
      <c r="AM27" s="5"/>
      <c r="AN27" s="5"/>
      <c r="AO27" s="5"/>
      <c r="AP27" s="5"/>
      <c r="AQ27" s="5"/>
      <c r="AR27" s="5"/>
      <c r="AS27" s="5"/>
    </row>
    <row r="28">
      <c r="C28" s="5" t="s">
        <v>13</v>
      </c>
      <c r="D28" s="5" t="s">
        <v>14</v>
      </c>
      <c r="E28" s="5" t="s">
        <v>15</v>
      </c>
      <c r="F28" s="5" t="s">
        <v>16</v>
      </c>
      <c r="G28" s="5" t="s">
        <v>17</v>
      </c>
      <c r="H28" s="5" t="s">
        <v>18</v>
      </c>
      <c r="I28" s="5" t="s">
        <v>19</v>
      </c>
      <c r="AB28" s="17">
        <v>44418.0</v>
      </c>
    </row>
    <row r="29">
      <c r="B29" s="5" t="s">
        <v>20</v>
      </c>
      <c r="C29" s="5">
        <f>COUNTIF(C3:C27, "1")</f>
        <v>7</v>
      </c>
      <c r="D29" s="5">
        <f>COUNTIFS(C3:C27, "1", D3:D27, "1")</f>
        <v>4</v>
      </c>
      <c r="E29" s="5">
        <f>COUNTIFS(C3:C27, "1", D3:D27, "0")</f>
        <v>3</v>
      </c>
      <c r="F29" s="18">
        <f>sumif(C3:C27, "1", H3:H27 )</f>
        <v>12086</v>
      </c>
      <c r="G29" s="18">
        <f t="array" ref="G29">MEDIAN(IF(($C$3:$C$27=1), ($H$3:$H$27)))</f>
        <v>883</v>
      </c>
      <c r="H29" s="18">
        <f>minifs(H3:H27, C3:C27, "1",C3:C27, "1")</f>
        <v>651</v>
      </c>
      <c r="I29" s="19">
        <f>maxifs(H3:H27, C3:C27, "1",C3:C27, "1")</f>
        <v>3000</v>
      </c>
      <c r="Y29" s="5" t="s">
        <v>21</v>
      </c>
      <c r="AA29" s="18">
        <f>countif(C63:C87, "0")</f>
        <v>15</v>
      </c>
    </row>
    <row r="30">
      <c r="B30" s="5" t="s">
        <v>22</v>
      </c>
      <c r="C30" s="5">
        <f>COUNTIF(C3:C27, "0")</f>
        <v>18</v>
      </c>
      <c r="D30" s="5">
        <f>COUNTIFS(C3:C27, "0", D3:D27, "1")</f>
        <v>15</v>
      </c>
      <c r="E30" s="5">
        <f>COUNTIFS(C3:C27, "0", D3:D27, "0")</f>
        <v>3</v>
      </c>
      <c r="F30" s="18">
        <f>sumif(C3:C27, "0", H3:H27 )</f>
        <v>47982</v>
      </c>
      <c r="G30" s="18">
        <f t="array" ref="G30">MEDIAN(IF(($C$3:$C$27=0), ($H$3:$H$27)))</f>
        <v>3000</v>
      </c>
      <c r="H30" s="18">
        <f>minifs(H3:H27, C3:C27, "0",C3:C27, "0")</f>
        <v>567</v>
      </c>
      <c r="I30" s="18">
        <f>maxifs(H3:H27, C3:C27, "0",C3:C27, "0")</f>
        <v>3000</v>
      </c>
      <c r="Y30" s="5" t="s">
        <v>23</v>
      </c>
    </row>
    <row r="31">
      <c r="B31" s="20" t="s">
        <v>39</v>
      </c>
      <c r="C31" s="3"/>
      <c r="D31" s="3"/>
      <c r="E31" s="3"/>
      <c r="F31" s="3"/>
      <c r="G31" s="3"/>
      <c r="H31" s="3"/>
      <c r="I31" s="3"/>
      <c r="J31" s="3"/>
      <c r="K31" s="3"/>
      <c r="L31" s="4"/>
    </row>
    <row r="32">
      <c r="B32" s="6" t="s">
        <v>1</v>
      </c>
      <c r="C32" s="7" t="s">
        <v>2</v>
      </c>
      <c r="D32" s="7" t="s">
        <v>3</v>
      </c>
      <c r="E32" s="6" t="s">
        <v>4</v>
      </c>
      <c r="F32" s="6" t="s">
        <v>5</v>
      </c>
      <c r="G32" s="6" t="s">
        <v>6</v>
      </c>
      <c r="H32" s="7" t="s">
        <v>7</v>
      </c>
      <c r="I32" s="6" t="s">
        <v>8</v>
      </c>
      <c r="J32" s="6" t="s">
        <v>9</v>
      </c>
      <c r="K32" s="6" t="s">
        <v>10</v>
      </c>
      <c r="L32" s="9" t="s">
        <v>11</v>
      </c>
      <c r="M32" s="21" t="s">
        <v>12</v>
      </c>
    </row>
    <row r="33">
      <c r="B33" s="14">
        <v>1.0</v>
      </c>
      <c r="C33" s="22">
        <v>0.0</v>
      </c>
      <c r="D33" s="22">
        <v>1.0</v>
      </c>
      <c r="E33" s="14">
        <v>0.0</v>
      </c>
      <c r="F33" s="14">
        <v>0.0</v>
      </c>
      <c r="G33" s="14">
        <v>0.0</v>
      </c>
      <c r="H33" s="23">
        <v>3000.0</v>
      </c>
      <c r="I33" s="14">
        <v>2.0</v>
      </c>
      <c r="J33" s="14">
        <v>4.0</v>
      </c>
      <c r="K33" s="14">
        <v>4.0</v>
      </c>
      <c r="L33" s="14">
        <v>14.0</v>
      </c>
      <c r="M33" s="5">
        <v>10.0</v>
      </c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</row>
    <row r="34">
      <c r="B34" s="14">
        <v>2.0</v>
      </c>
      <c r="C34" s="22">
        <v>0.0</v>
      </c>
      <c r="D34" s="22">
        <v>1.0</v>
      </c>
      <c r="E34" s="14">
        <v>0.0</v>
      </c>
      <c r="F34" s="14">
        <v>0.0</v>
      </c>
      <c r="G34" s="14">
        <v>0.0</v>
      </c>
      <c r="H34" s="23">
        <v>3000.0</v>
      </c>
      <c r="I34" s="14">
        <v>1.0</v>
      </c>
      <c r="J34" s="14">
        <v>7.0</v>
      </c>
      <c r="K34" s="14">
        <v>7.0</v>
      </c>
      <c r="L34" s="14">
        <v>4.0</v>
      </c>
      <c r="M34" s="5">
        <v>14.0</v>
      </c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</row>
    <row r="35">
      <c r="B35" s="14">
        <v>3.0</v>
      </c>
      <c r="C35" s="22">
        <v>1.0</v>
      </c>
      <c r="D35" s="22">
        <v>0.0</v>
      </c>
      <c r="E35" s="14">
        <v>0.0</v>
      </c>
      <c r="F35" s="14">
        <v>1.0</v>
      </c>
      <c r="G35" s="14">
        <v>0.0</v>
      </c>
      <c r="H35" s="23">
        <v>3000.0</v>
      </c>
      <c r="I35" s="14">
        <v>1.0</v>
      </c>
      <c r="J35" s="14">
        <v>14.0</v>
      </c>
      <c r="K35" s="14">
        <v>14.0</v>
      </c>
      <c r="L35" s="14">
        <v>7.0</v>
      </c>
      <c r="M35" s="5">
        <v>4.0</v>
      </c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</row>
    <row r="36">
      <c r="B36" s="14">
        <v>4.0</v>
      </c>
      <c r="C36" s="22">
        <v>0.0</v>
      </c>
      <c r="D36" s="22">
        <v>1.0</v>
      </c>
      <c r="E36" s="14">
        <v>0.0</v>
      </c>
      <c r="F36" s="14">
        <v>0.0</v>
      </c>
      <c r="G36" s="14">
        <v>0.0</v>
      </c>
      <c r="H36" s="23">
        <v>3000.0</v>
      </c>
      <c r="I36" s="14">
        <v>2.0</v>
      </c>
      <c r="J36" s="14">
        <v>9.0</v>
      </c>
      <c r="K36" s="14">
        <v>9.0</v>
      </c>
      <c r="L36" s="14">
        <v>14.0</v>
      </c>
      <c r="M36" s="5">
        <v>7.0</v>
      </c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</row>
    <row r="37">
      <c r="B37" s="14">
        <v>5.0</v>
      </c>
      <c r="C37" s="22">
        <v>0.0</v>
      </c>
      <c r="D37" s="22">
        <v>1.0</v>
      </c>
      <c r="E37" s="14">
        <v>0.0</v>
      </c>
      <c r="F37" s="14">
        <v>0.0</v>
      </c>
      <c r="G37" s="14">
        <v>0.0</v>
      </c>
      <c r="H37" s="23">
        <v>3000.0</v>
      </c>
      <c r="I37" s="14">
        <v>2.0</v>
      </c>
      <c r="J37" s="14">
        <v>10.0</v>
      </c>
      <c r="K37" s="14">
        <v>10.0</v>
      </c>
      <c r="L37" s="14">
        <v>9.0</v>
      </c>
      <c r="M37" s="5">
        <v>14.0</v>
      </c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</row>
    <row r="38">
      <c r="B38" s="14">
        <v>6.0</v>
      </c>
      <c r="C38" s="22">
        <v>0.0</v>
      </c>
      <c r="D38" s="22">
        <v>1.0</v>
      </c>
      <c r="E38" s="14">
        <v>0.0</v>
      </c>
      <c r="F38" s="14">
        <v>0.0</v>
      </c>
      <c r="G38" s="14">
        <v>0.0</v>
      </c>
      <c r="H38" s="23">
        <v>3000.0</v>
      </c>
      <c r="I38" s="14">
        <v>2.0</v>
      </c>
      <c r="J38" s="14">
        <v>15.0</v>
      </c>
      <c r="K38" s="14">
        <v>15.0</v>
      </c>
      <c r="L38" s="14">
        <v>10.0</v>
      </c>
      <c r="M38" s="5">
        <v>9.0</v>
      </c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</row>
    <row r="39">
      <c r="B39" s="14">
        <v>7.0</v>
      </c>
      <c r="C39" s="25">
        <v>0.0</v>
      </c>
      <c r="D39" s="22">
        <v>1.0</v>
      </c>
      <c r="E39" s="14">
        <v>0.0</v>
      </c>
      <c r="F39" s="14">
        <v>0.0</v>
      </c>
      <c r="G39" s="14">
        <v>0.0</v>
      </c>
      <c r="H39" s="23">
        <v>3000.0</v>
      </c>
      <c r="I39" s="14">
        <v>3.0</v>
      </c>
      <c r="J39" s="14">
        <v>6.0</v>
      </c>
      <c r="K39" s="14">
        <v>6.0</v>
      </c>
      <c r="L39" s="14">
        <v>15.0</v>
      </c>
      <c r="M39" s="5">
        <v>10.0</v>
      </c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</row>
    <row r="40">
      <c r="B40" s="14">
        <v>8.0</v>
      </c>
      <c r="C40" s="25">
        <v>0.0</v>
      </c>
      <c r="D40" s="22">
        <v>0.0</v>
      </c>
      <c r="E40" s="14">
        <v>0.0</v>
      </c>
      <c r="F40" s="14">
        <v>0.0</v>
      </c>
      <c r="G40" s="14">
        <v>1.0</v>
      </c>
      <c r="H40" s="23">
        <v>675.0</v>
      </c>
      <c r="I40" s="14">
        <v>2.0</v>
      </c>
      <c r="J40" s="14">
        <v>7.0</v>
      </c>
      <c r="K40" s="14">
        <v>7.0</v>
      </c>
      <c r="L40" s="14">
        <v>6.0</v>
      </c>
      <c r="M40" s="5">
        <v>15.0</v>
      </c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</row>
    <row r="41">
      <c r="B41" s="14">
        <v>9.0</v>
      </c>
      <c r="C41" s="25">
        <v>0.0</v>
      </c>
      <c r="D41" s="22">
        <v>1.0</v>
      </c>
      <c r="E41" s="14">
        <v>0.0</v>
      </c>
      <c r="F41" s="14">
        <v>0.0</v>
      </c>
      <c r="G41" s="14">
        <v>0.0</v>
      </c>
      <c r="H41" s="23">
        <v>3000.0</v>
      </c>
      <c r="I41" s="14">
        <v>3.0</v>
      </c>
      <c r="J41" s="14">
        <v>5.0</v>
      </c>
      <c r="K41" s="14">
        <v>5.0</v>
      </c>
      <c r="L41" s="14">
        <v>7.0</v>
      </c>
      <c r="M41" s="5">
        <v>6.0</v>
      </c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</row>
    <row r="42">
      <c r="B42" s="14">
        <v>10.0</v>
      </c>
      <c r="C42" s="22">
        <v>0.0</v>
      </c>
      <c r="D42" s="22">
        <v>1.0</v>
      </c>
      <c r="E42" s="14">
        <v>0.0</v>
      </c>
      <c r="F42" s="14">
        <v>0.0</v>
      </c>
      <c r="G42" s="14">
        <v>0.0</v>
      </c>
      <c r="H42" s="23">
        <v>3000.0</v>
      </c>
      <c r="I42" s="14">
        <v>2.0</v>
      </c>
      <c r="J42" s="14">
        <v>3.0</v>
      </c>
      <c r="K42" s="14">
        <v>3.0</v>
      </c>
      <c r="L42" s="14">
        <v>5.0</v>
      </c>
      <c r="M42" s="5">
        <v>7.0</v>
      </c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</row>
    <row r="43">
      <c r="B43" s="14">
        <v>11.0</v>
      </c>
      <c r="C43" s="22">
        <v>0.0</v>
      </c>
      <c r="D43" s="22">
        <v>1.0</v>
      </c>
      <c r="E43" s="14">
        <v>0.0</v>
      </c>
      <c r="F43" s="14">
        <v>0.0</v>
      </c>
      <c r="G43" s="14">
        <v>0.0</v>
      </c>
      <c r="H43" s="23">
        <v>3000.0</v>
      </c>
      <c r="I43" s="14">
        <v>2.0</v>
      </c>
      <c r="J43" s="14">
        <v>9.0</v>
      </c>
      <c r="K43" s="14">
        <v>9.0</v>
      </c>
      <c r="L43" s="14">
        <v>3.0</v>
      </c>
      <c r="M43" s="5">
        <v>5.0</v>
      </c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</row>
    <row r="44">
      <c r="B44" s="14">
        <v>12.0</v>
      </c>
      <c r="C44" s="22">
        <v>1.0</v>
      </c>
      <c r="D44" s="22">
        <v>0.0</v>
      </c>
      <c r="E44" s="14">
        <v>0.0</v>
      </c>
      <c r="F44" s="14">
        <v>1.0</v>
      </c>
      <c r="G44" s="14">
        <v>0.0</v>
      </c>
      <c r="H44" s="23">
        <v>3000.0</v>
      </c>
      <c r="I44" s="14">
        <v>1.0</v>
      </c>
      <c r="J44" s="14">
        <v>5.0</v>
      </c>
      <c r="K44" s="14">
        <v>5.0</v>
      </c>
      <c r="L44" s="14">
        <v>9.0</v>
      </c>
      <c r="M44" s="5">
        <v>3.0</v>
      </c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</row>
    <row r="45">
      <c r="B45" s="14">
        <v>13.0</v>
      </c>
      <c r="C45" s="22">
        <v>0.0</v>
      </c>
      <c r="D45" s="22">
        <v>1.0</v>
      </c>
      <c r="E45" s="14">
        <v>0.0</v>
      </c>
      <c r="F45" s="14">
        <v>0.0</v>
      </c>
      <c r="G45" s="14">
        <v>0.0</v>
      </c>
      <c r="H45" s="23">
        <v>3000.0</v>
      </c>
      <c r="I45" s="14">
        <v>2.0</v>
      </c>
      <c r="J45" s="14">
        <v>4.0</v>
      </c>
      <c r="K45" s="14">
        <v>4.0</v>
      </c>
      <c r="L45" s="14">
        <v>5.0</v>
      </c>
      <c r="M45" s="5">
        <v>9.0</v>
      </c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</row>
    <row r="46">
      <c r="B46" s="14">
        <v>14.0</v>
      </c>
      <c r="C46" s="22">
        <v>0.0</v>
      </c>
      <c r="D46" s="22">
        <v>0.0</v>
      </c>
      <c r="E46" s="14">
        <v>0.0</v>
      </c>
      <c r="F46" s="14">
        <v>0.0</v>
      </c>
      <c r="G46" s="14">
        <v>1.0</v>
      </c>
      <c r="H46" s="23">
        <v>627.0</v>
      </c>
      <c r="I46" s="14">
        <v>2.0</v>
      </c>
      <c r="J46" s="14">
        <v>7.0</v>
      </c>
      <c r="K46" s="14">
        <v>7.0</v>
      </c>
      <c r="L46" s="14">
        <v>4.0</v>
      </c>
      <c r="M46" s="5">
        <v>5.0</v>
      </c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</row>
    <row r="47">
      <c r="B47" s="14">
        <v>15.0</v>
      </c>
      <c r="C47" s="25">
        <v>1.0</v>
      </c>
      <c r="D47" s="22">
        <v>1.0</v>
      </c>
      <c r="E47" s="14">
        <v>1.0</v>
      </c>
      <c r="F47" s="14">
        <v>0.0</v>
      </c>
      <c r="G47" s="14">
        <v>0.0</v>
      </c>
      <c r="H47" s="23">
        <v>1035.0</v>
      </c>
      <c r="I47" s="14">
        <v>1.0</v>
      </c>
      <c r="J47" s="14">
        <v>5.0</v>
      </c>
      <c r="K47" s="14">
        <v>5.0</v>
      </c>
      <c r="L47" s="14">
        <v>7.0</v>
      </c>
      <c r="M47" s="5">
        <v>4.0</v>
      </c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</row>
    <row r="48">
      <c r="B48" s="14">
        <v>16.0</v>
      </c>
      <c r="C48" s="22">
        <v>0.0</v>
      </c>
      <c r="D48" s="22">
        <v>1.0</v>
      </c>
      <c r="E48" s="14">
        <v>0.0</v>
      </c>
      <c r="F48" s="14">
        <v>0.0</v>
      </c>
      <c r="G48" s="14">
        <v>0.0</v>
      </c>
      <c r="H48" s="23">
        <v>3000.0</v>
      </c>
      <c r="I48" s="14">
        <v>3.0</v>
      </c>
      <c r="J48" s="14">
        <v>13.0</v>
      </c>
      <c r="K48" s="14">
        <v>13.0</v>
      </c>
      <c r="L48" s="14">
        <v>5.0</v>
      </c>
      <c r="M48" s="5">
        <v>7.0</v>
      </c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</row>
    <row r="49">
      <c r="B49" s="14">
        <v>17.0</v>
      </c>
      <c r="C49" s="25">
        <v>0.0</v>
      </c>
      <c r="D49" s="22">
        <v>0.0</v>
      </c>
      <c r="E49" s="14">
        <v>0.0</v>
      </c>
      <c r="F49" s="14">
        <v>0.0</v>
      </c>
      <c r="G49" s="14">
        <v>1.0</v>
      </c>
      <c r="H49" s="23">
        <v>1040.0</v>
      </c>
      <c r="I49" s="14">
        <v>3.0</v>
      </c>
      <c r="J49" s="14">
        <v>13.0</v>
      </c>
      <c r="K49" s="14">
        <v>13.0</v>
      </c>
      <c r="L49" s="14">
        <v>13.0</v>
      </c>
      <c r="M49" s="5">
        <v>5.0</v>
      </c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</row>
    <row r="50">
      <c r="B50" s="14">
        <v>18.0</v>
      </c>
      <c r="C50" s="25">
        <v>0.0</v>
      </c>
      <c r="D50" s="22">
        <v>1.0</v>
      </c>
      <c r="E50" s="14">
        <v>0.0</v>
      </c>
      <c r="F50" s="14">
        <v>0.0</v>
      </c>
      <c r="G50" s="14">
        <v>0.0</v>
      </c>
      <c r="H50" s="23">
        <v>3000.0</v>
      </c>
      <c r="I50" s="14">
        <v>3.0</v>
      </c>
      <c r="J50" s="14">
        <v>3.0</v>
      </c>
      <c r="K50" s="14">
        <v>3.0</v>
      </c>
      <c r="L50" s="14">
        <v>13.0</v>
      </c>
      <c r="M50" s="5">
        <v>13.0</v>
      </c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</row>
    <row r="51">
      <c r="B51" s="14">
        <v>19.0</v>
      </c>
      <c r="C51" s="22">
        <v>1.0</v>
      </c>
      <c r="D51" s="22">
        <v>1.0</v>
      </c>
      <c r="E51" s="14">
        <v>1.0</v>
      </c>
      <c r="F51" s="14">
        <v>0.0</v>
      </c>
      <c r="G51" s="14">
        <v>0.0</v>
      </c>
      <c r="H51" s="23">
        <v>623.0</v>
      </c>
      <c r="I51" s="14">
        <v>1.0</v>
      </c>
      <c r="J51" s="14">
        <v>13.0</v>
      </c>
      <c r="K51" s="14">
        <v>13.0</v>
      </c>
      <c r="L51" s="14">
        <v>3.0</v>
      </c>
      <c r="M51" s="5">
        <v>13.0</v>
      </c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</row>
    <row r="52">
      <c r="B52" s="14">
        <v>20.0</v>
      </c>
      <c r="C52" s="22">
        <v>0.0</v>
      </c>
      <c r="D52" s="22">
        <v>1.0</v>
      </c>
      <c r="E52" s="14">
        <v>0.0</v>
      </c>
      <c r="F52" s="14">
        <v>0.0</v>
      </c>
      <c r="G52" s="14">
        <v>0.0</v>
      </c>
      <c r="H52" s="23">
        <v>3000.0</v>
      </c>
      <c r="I52" s="14">
        <v>3.0</v>
      </c>
      <c r="J52" s="14">
        <v>6.0</v>
      </c>
      <c r="K52" s="14">
        <v>6.0</v>
      </c>
      <c r="L52" s="14">
        <v>13.0</v>
      </c>
      <c r="M52" s="5">
        <v>3.0</v>
      </c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</row>
    <row r="53">
      <c r="B53" s="14">
        <v>21.0</v>
      </c>
      <c r="C53" s="22">
        <v>0.0</v>
      </c>
      <c r="D53" s="22">
        <v>0.0</v>
      </c>
      <c r="E53" s="14">
        <v>0.0</v>
      </c>
      <c r="F53" s="14">
        <v>0.0</v>
      </c>
      <c r="G53" s="14">
        <v>1.0</v>
      </c>
      <c r="H53" s="23">
        <v>771.0</v>
      </c>
      <c r="I53" s="14">
        <v>2.0</v>
      </c>
      <c r="J53" s="14">
        <v>5.0</v>
      </c>
      <c r="K53" s="14">
        <v>5.0</v>
      </c>
      <c r="L53" s="14">
        <v>6.0</v>
      </c>
      <c r="M53" s="5">
        <v>13.0</v>
      </c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</row>
    <row r="54">
      <c r="B54" s="14">
        <v>22.0</v>
      </c>
      <c r="C54" s="22">
        <v>0.0</v>
      </c>
      <c r="D54" s="22">
        <v>0.0</v>
      </c>
      <c r="E54" s="14">
        <v>0.0</v>
      </c>
      <c r="F54" s="14">
        <v>0.0</v>
      </c>
      <c r="G54" s="14">
        <v>1.0</v>
      </c>
      <c r="H54" s="23">
        <v>755.0</v>
      </c>
      <c r="I54" s="14">
        <v>3.0</v>
      </c>
      <c r="J54" s="14">
        <v>6.0</v>
      </c>
      <c r="K54" s="14">
        <v>6.0</v>
      </c>
      <c r="L54" s="14">
        <v>5.0</v>
      </c>
      <c r="M54" s="5">
        <v>6.0</v>
      </c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</row>
    <row r="55">
      <c r="B55" s="14">
        <v>23.0</v>
      </c>
      <c r="C55" s="22">
        <v>1.0</v>
      </c>
      <c r="D55" s="22">
        <v>1.0</v>
      </c>
      <c r="E55" s="14">
        <v>1.0</v>
      </c>
      <c r="F55" s="14">
        <v>0.0</v>
      </c>
      <c r="G55" s="14">
        <v>0.0</v>
      </c>
      <c r="H55" s="23">
        <v>590.0</v>
      </c>
      <c r="I55" s="14">
        <v>1.0</v>
      </c>
      <c r="J55" s="14">
        <v>6.0</v>
      </c>
      <c r="K55" s="14">
        <v>6.0</v>
      </c>
      <c r="L55" s="14">
        <v>6.0</v>
      </c>
      <c r="M55" s="5">
        <v>5.0</v>
      </c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</row>
    <row r="56">
      <c r="B56" s="14">
        <v>24.0</v>
      </c>
      <c r="C56" s="22">
        <v>0.0</v>
      </c>
      <c r="D56" s="22">
        <v>1.0</v>
      </c>
      <c r="E56" s="14">
        <v>0.0</v>
      </c>
      <c r="F56" s="14">
        <v>0.0</v>
      </c>
      <c r="G56" s="14">
        <v>0.0</v>
      </c>
      <c r="H56" s="23">
        <v>3000.0</v>
      </c>
      <c r="I56" s="14">
        <v>3.0</v>
      </c>
      <c r="J56" s="14">
        <v>12.0</v>
      </c>
      <c r="K56" s="14">
        <v>12.0</v>
      </c>
      <c r="L56" s="14">
        <v>6.0</v>
      </c>
      <c r="M56" s="5">
        <v>6.0</v>
      </c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</row>
    <row r="57">
      <c r="B57" s="16">
        <v>25.0</v>
      </c>
      <c r="C57" s="26">
        <v>1.0</v>
      </c>
      <c r="D57" s="26">
        <v>0.0</v>
      </c>
      <c r="E57" s="16">
        <v>0.0</v>
      </c>
      <c r="F57" s="16">
        <v>1.0</v>
      </c>
      <c r="G57" s="16">
        <v>0.0</v>
      </c>
      <c r="H57" s="27">
        <v>3000.0</v>
      </c>
      <c r="I57" s="16">
        <v>1.0</v>
      </c>
      <c r="J57" s="16">
        <v>6.0</v>
      </c>
      <c r="K57" s="16">
        <v>6.0</v>
      </c>
      <c r="L57" s="16">
        <v>12.0</v>
      </c>
      <c r="M57" s="5">
        <v>6.0</v>
      </c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</row>
    <row r="58">
      <c r="C58" s="5" t="s">
        <v>13</v>
      </c>
      <c r="D58" s="5" t="s">
        <v>14</v>
      </c>
      <c r="E58" s="5" t="s">
        <v>15</v>
      </c>
      <c r="F58" s="5" t="s">
        <v>25</v>
      </c>
      <c r="G58" s="5" t="s">
        <v>17</v>
      </c>
      <c r="H58" s="5" t="s">
        <v>18</v>
      </c>
      <c r="I58" s="5" t="s">
        <v>19</v>
      </c>
    </row>
    <row r="59">
      <c r="B59" s="5" t="s">
        <v>20</v>
      </c>
      <c r="C59" s="5">
        <f>COUNTIF(C33:C57, "1")</f>
        <v>6</v>
      </c>
      <c r="D59" s="5">
        <f>COUNTIFS(C33:C57, "1", D33:D57, "1")</f>
        <v>3</v>
      </c>
      <c r="E59" s="5">
        <f>COUNTIFS(C33:C57, "1", D33:D57, "0")</f>
        <v>3</v>
      </c>
      <c r="F59" s="18">
        <f>sumif(C33:C57, "1", H33:H57 )</f>
        <v>11248</v>
      </c>
      <c r="G59" s="18">
        <f t="array" ref="G59">MEDIAN(IF(($C$33:$C$57=1), ($H$33:$H$57)))</f>
        <v>2017.5</v>
      </c>
      <c r="H59" s="18">
        <f>minifs(H33:H57, C33:C57, "1",C33:C57, "1")</f>
        <v>590</v>
      </c>
      <c r="I59" s="19">
        <f>maxifs(H33:H57, C33:C57, "1",C33:C57, "1")</f>
        <v>3000</v>
      </c>
    </row>
    <row r="60">
      <c r="B60" s="5" t="s">
        <v>22</v>
      </c>
      <c r="C60" s="28">
        <f>COUNTIF(C33:C57, "0")</f>
        <v>19</v>
      </c>
      <c r="D60" s="5">
        <f>COUNTIFS(C33:C57, "0", D33:D57, "1")</f>
        <v>14</v>
      </c>
      <c r="E60" s="5">
        <f>COUNTIFS(C33:C57, "0", D33:D57, "0")</f>
        <v>5</v>
      </c>
      <c r="F60" s="18">
        <f>sumif(C33:C57, "0", H33:H57 )</f>
        <v>45868</v>
      </c>
      <c r="G60" s="18">
        <f t="array" ref="G60">MEDIAN(IF(($C$3:$C$27=0), ($H$3:$H$27)))</f>
        <v>3000</v>
      </c>
      <c r="H60" s="18">
        <f>minifs(H33:H57, C33:C57, "0",C33:C57, "0")</f>
        <v>627</v>
      </c>
      <c r="I60" s="18">
        <f>maxifs(H33:H57, C33:C57, "0",C33:C57, "0")</f>
        <v>3000</v>
      </c>
    </row>
    <row r="61">
      <c r="B61" s="20" t="s">
        <v>40</v>
      </c>
      <c r="C61" s="3"/>
      <c r="D61" s="3"/>
      <c r="E61" s="3"/>
      <c r="F61" s="3"/>
      <c r="G61" s="3"/>
      <c r="H61" s="3"/>
      <c r="I61" s="3"/>
      <c r="J61" s="3"/>
      <c r="K61" s="3"/>
      <c r="L61" s="4"/>
    </row>
    <row r="62">
      <c r="B62" s="6" t="s">
        <v>1</v>
      </c>
      <c r="C62" s="7" t="s">
        <v>2</v>
      </c>
      <c r="D62" s="7" t="s">
        <v>3</v>
      </c>
      <c r="E62" s="8" t="s">
        <v>4</v>
      </c>
      <c r="F62" s="8" t="s">
        <v>5</v>
      </c>
      <c r="G62" s="8" t="s">
        <v>6</v>
      </c>
      <c r="H62" s="7" t="s">
        <v>7</v>
      </c>
      <c r="I62" s="6" t="s">
        <v>8</v>
      </c>
      <c r="J62" s="6" t="s">
        <v>9</v>
      </c>
      <c r="K62" s="6" t="s">
        <v>10</v>
      </c>
      <c r="L62" s="9" t="s">
        <v>11</v>
      </c>
      <c r="M62" s="21" t="s">
        <v>12</v>
      </c>
    </row>
    <row r="63">
      <c r="B63" s="14">
        <v>1.0</v>
      </c>
      <c r="C63" s="13">
        <v>0.0</v>
      </c>
      <c r="D63" s="13">
        <v>1.0</v>
      </c>
      <c r="E63" s="13">
        <v>0.0</v>
      </c>
      <c r="F63" s="13">
        <v>0.0</v>
      </c>
      <c r="G63" s="13">
        <v>0.0</v>
      </c>
      <c r="H63" s="13">
        <v>3000.0</v>
      </c>
      <c r="I63" s="13">
        <v>3.0</v>
      </c>
      <c r="J63" s="13">
        <v>4.0</v>
      </c>
      <c r="K63" s="13">
        <v>4.0</v>
      </c>
      <c r="L63" s="13">
        <v>6.0</v>
      </c>
      <c r="M63" s="5">
        <v>12.0</v>
      </c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</row>
    <row r="64">
      <c r="B64" s="14">
        <v>2.0</v>
      </c>
      <c r="C64" s="13">
        <v>0.0</v>
      </c>
      <c r="D64" s="13">
        <v>1.0</v>
      </c>
      <c r="E64" s="13">
        <v>0.0</v>
      </c>
      <c r="F64" s="13">
        <v>0.0</v>
      </c>
      <c r="G64" s="13">
        <v>0.0</v>
      </c>
      <c r="H64" s="13">
        <v>3000.0</v>
      </c>
      <c r="I64" s="13">
        <v>3.0</v>
      </c>
      <c r="J64" s="13">
        <v>4.0</v>
      </c>
      <c r="K64" s="13">
        <v>4.0</v>
      </c>
      <c r="L64" s="13">
        <v>4.0</v>
      </c>
      <c r="M64" s="5">
        <v>6.0</v>
      </c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</row>
    <row r="65">
      <c r="B65" s="14">
        <v>3.0</v>
      </c>
      <c r="C65" s="13">
        <v>0.0</v>
      </c>
      <c r="D65" s="13">
        <v>1.0</v>
      </c>
      <c r="E65" s="13">
        <v>0.0</v>
      </c>
      <c r="F65" s="13">
        <v>0.0</v>
      </c>
      <c r="G65" s="13">
        <v>0.0</v>
      </c>
      <c r="H65" s="13">
        <v>3000.0</v>
      </c>
      <c r="I65" s="13">
        <v>2.0</v>
      </c>
      <c r="J65" s="13">
        <v>14.0</v>
      </c>
      <c r="K65" s="13">
        <v>14.0</v>
      </c>
      <c r="L65" s="13">
        <v>4.0</v>
      </c>
      <c r="M65" s="5">
        <v>4.0</v>
      </c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</row>
    <row r="66">
      <c r="B66" s="14">
        <v>4.0</v>
      </c>
      <c r="C66" s="13">
        <v>0.0</v>
      </c>
      <c r="D66" s="13">
        <v>1.0</v>
      </c>
      <c r="E66" s="13">
        <v>0.0</v>
      </c>
      <c r="F66" s="13">
        <v>0.0</v>
      </c>
      <c r="G66" s="13">
        <v>0.0</v>
      </c>
      <c r="H66" s="13">
        <v>3000.0</v>
      </c>
      <c r="I66" s="13">
        <v>2.0</v>
      </c>
      <c r="J66" s="13">
        <v>1.0</v>
      </c>
      <c r="K66" s="13">
        <v>1.0</v>
      </c>
      <c r="L66" s="13">
        <v>14.0</v>
      </c>
      <c r="M66" s="5">
        <v>4.0</v>
      </c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</row>
    <row r="67">
      <c r="B67" s="14">
        <v>5.0</v>
      </c>
      <c r="C67" s="13">
        <v>0.0</v>
      </c>
      <c r="D67" s="13">
        <v>0.0</v>
      </c>
      <c r="E67" s="13">
        <v>0.0</v>
      </c>
      <c r="F67" s="13">
        <v>0.0</v>
      </c>
      <c r="G67" s="13">
        <v>1.0</v>
      </c>
      <c r="H67" s="13">
        <v>681.0</v>
      </c>
      <c r="I67" s="13">
        <v>3.0</v>
      </c>
      <c r="J67" s="13">
        <v>14.0</v>
      </c>
      <c r="K67" s="13">
        <v>14.0</v>
      </c>
      <c r="L67" s="13">
        <v>1.0</v>
      </c>
      <c r="M67" s="5">
        <v>14.0</v>
      </c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</row>
    <row r="68">
      <c r="B68" s="14">
        <v>6.0</v>
      </c>
      <c r="C68" s="13">
        <v>0.0</v>
      </c>
      <c r="D68" s="13">
        <v>1.0</v>
      </c>
      <c r="E68" s="13">
        <v>0.0</v>
      </c>
      <c r="F68" s="13">
        <v>0.0</v>
      </c>
      <c r="G68" s="13">
        <v>0.0</v>
      </c>
      <c r="H68" s="13">
        <v>3000.0</v>
      </c>
      <c r="I68" s="13">
        <v>2.0</v>
      </c>
      <c r="J68" s="13">
        <v>1.0</v>
      </c>
      <c r="K68" s="13">
        <v>1.0</v>
      </c>
      <c r="L68" s="13">
        <v>14.0</v>
      </c>
      <c r="M68" s="5">
        <v>1.0</v>
      </c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</row>
    <row r="69">
      <c r="B69" s="14">
        <v>7.0</v>
      </c>
      <c r="C69" s="13">
        <v>1.0</v>
      </c>
      <c r="D69" s="13">
        <v>1.0</v>
      </c>
      <c r="E69" s="13">
        <v>1.0</v>
      </c>
      <c r="F69" s="13">
        <v>0.0</v>
      </c>
      <c r="G69" s="13">
        <v>0.0</v>
      </c>
      <c r="H69" s="13">
        <v>455.0</v>
      </c>
      <c r="I69" s="13">
        <v>1.0</v>
      </c>
      <c r="J69" s="13">
        <v>1.0</v>
      </c>
      <c r="K69" s="13">
        <v>1.0</v>
      </c>
      <c r="L69" s="13">
        <v>1.0</v>
      </c>
      <c r="M69" s="5">
        <v>14.0</v>
      </c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</row>
    <row r="70">
      <c r="B70" s="14">
        <v>8.0</v>
      </c>
      <c r="C70" s="13">
        <v>1.0</v>
      </c>
      <c r="D70" s="13">
        <v>1.0</v>
      </c>
      <c r="E70" s="13">
        <v>1.0</v>
      </c>
      <c r="F70" s="13">
        <v>0.0</v>
      </c>
      <c r="G70" s="13">
        <v>0.0</v>
      </c>
      <c r="H70" s="13">
        <v>642.0</v>
      </c>
      <c r="I70" s="13">
        <v>1.0</v>
      </c>
      <c r="J70" s="13">
        <v>14.0</v>
      </c>
      <c r="K70" s="13">
        <v>14.0</v>
      </c>
      <c r="L70" s="13">
        <v>1.0</v>
      </c>
      <c r="M70" s="5">
        <v>1.0</v>
      </c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</row>
    <row r="71">
      <c r="B71" s="14">
        <v>9.0</v>
      </c>
      <c r="C71" s="13">
        <v>0.0</v>
      </c>
      <c r="D71" s="13">
        <v>1.0</v>
      </c>
      <c r="E71" s="13">
        <v>0.0</v>
      </c>
      <c r="F71" s="13">
        <v>0.0</v>
      </c>
      <c r="G71" s="13">
        <v>0.0</v>
      </c>
      <c r="H71" s="13">
        <v>3000.0</v>
      </c>
      <c r="I71" s="13">
        <v>2.0</v>
      </c>
      <c r="J71" s="13">
        <v>7.0</v>
      </c>
      <c r="K71" s="13">
        <v>7.0</v>
      </c>
      <c r="L71" s="13">
        <v>14.0</v>
      </c>
      <c r="M71" s="5">
        <v>1.0</v>
      </c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</row>
    <row r="72">
      <c r="B72" s="14">
        <v>10.0</v>
      </c>
      <c r="C72" s="13">
        <v>0.0</v>
      </c>
      <c r="D72" s="13">
        <v>1.0</v>
      </c>
      <c r="E72" s="13">
        <v>0.0</v>
      </c>
      <c r="F72" s="13">
        <v>0.0</v>
      </c>
      <c r="G72" s="13">
        <v>0.0</v>
      </c>
      <c r="H72" s="13">
        <v>3000.0</v>
      </c>
      <c r="I72" s="13">
        <v>2.0</v>
      </c>
      <c r="J72" s="13">
        <v>8.0</v>
      </c>
      <c r="K72" s="13">
        <v>8.0</v>
      </c>
      <c r="L72" s="13">
        <v>7.0</v>
      </c>
      <c r="M72" s="5">
        <v>14.0</v>
      </c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</row>
    <row r="73">
      <c r="B73" s="14">
        <v>11.0</v>
      </c>
      <c r="C73" s="13">
        <v>0.0</v>
      </c>
      <c r="D73" s="13">
        <v>1.0</v>
      </c>
      <c r="E73" s="13">
        <v>0.0</v>
      </c>
      <c r="F73" s="13">
        <v>0.0</v>
      </c>
      <c r="G73" s="13">
        <v>0.0</v>
      </c>
      <c r="H73" s="13">
        <v>3000.0</v>
      </c>
      <c r="I73" s="13">
        <v>2.0</v>
      </c>
      <c r="J73" s="13">
        <v>13.0</v>
      </c>
      <c r="K73" s="13">
        <v>13.0</v>
      </c>
      <c r="L73" s="13">
        <v>8.0</v>
      </c>
      <c r="M73" s="5">
        <v>7.0</v>
      </c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</row>
    <row r="74">
      <c r="B74" s="14">
        <v>12.0</v>
      </c>
      <c r="C74" s="13">
        <v>0.0</v>
      </c>
      <c r="D74" s="13">
        <v>1.0</v>
      </c>
      <c r="E74" s="13">
        <v>0.0</v>
      </c>
      <c r="F74" s="13">
        <v>0.0</v>
      </c>
      <c r="G74" s="13">
        <v>0.0</v>
      </c>
      <c r="H74" s="13">
        <v>3000.0</v>
      </c>
      <c r="I74" s="13">
        <v>2.0</v>
      </c>
      <c r="J74" s="13">
        <v>10.0</v>
      </c>
      <c r="K74" s="13">
        <v>10.0</v>
      </c>
      <c r="L74" s="13">
        <v>13.0</v>
      </c>
      <c r="M74" s="5">
        <v>8.0</v>
      </c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</row>
    <row r="75">
      <c r="B75" s="14">
        <v>13.0</v>
      </c>
      <c r="C75" s="13">
        <v>0.0</v>
      </c>
      <c r="D75" s="13">
        <v>1.0</v>
      </c>
      <c r="E75" s="13">
        <v>0.0</v>
      </c>
      <c r="F75" s="13">
        <v>0.0</v>
      </c>
      <c r="G75" s="13">
        <v>0.0</v>
      </c>
      <c r="H75" s="13">
        <v>3000.0</v>
      </c>
      <c r="I75" s="13">
        <v>3.0</v>
      </c>
      <c r="J75" s="13">
        <v>3.0</v>
      </c>
      <c r="K75" s="13">
        <v>3.0</v>
      </c>
      <c r="L75" s="13">
        <v>10.0</v>
      </c>
      <c r="M75" s="5">
        <v>13.0</v>
      </c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</row>
    <row r="76">
      <c r="B76" s="14">
        <v>14.0</v>
      </c>
      <c r="C76" s="13">
        <v>0.0</v>
      </c>
      <c r="D76" s="13">
        <v>1.0</v>
      </c>
      <c r="E76" s="13">
        <v>0.0</v>
      </c>
      <c r="F76" s="13">
        <v>0.0</v>
      </c>
      <c r="G76" s="13">
        <v>0.0</v>
      </c>
      <c r="H76" s="13">
        <v>3000.0</v>
      </c>
      <c r="I76" s="13">
        <v>3.0</v>
      </c>
      <c r="J76" s="13">
        <v>8.0</v>
      </c>
      <c r="K76" s="13">
        <v>8.0</v>
      </c>
      <c r="L76" s="13">
        <v>3.0</v>
      </c>
      <c r="M76" s="5">
        <v>10.0</v>
      </c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</row>
    <row r="77">
      <c r="B77" s="14">
        <v>15.0</v>
      </c>
      <c r="C77" s="13">
        <v>1.0</v>
      </c>
      <c r="D77" s="13">
        <v>0.0</v>
      </c>
      <c r="E77" s="13">
        <v>0.0</v>
      </c>
      <c r="F77" s="13">
        <v>1.0</v>
      </c>
      <c r="G77" s="13">
        <v>0.0</v>
      </c>
      <c r="H77" s="13">
        <v>3000.0</v>
      </c>
      <c r="I77" s="13">
        <v>1.0</v>
      </c>
      <c r="J77" s="13">
        <v>10.0</v>
      </c>
      <c r="K77" s="13">
        <v>10.0</v>
      </c>
      <c r="L77" s="13">
        <v>8.0</v>
      </c>
      <c r="M77" s="5">
        <v>3.0</v>
      </c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</row>
    <row r="78">
      <c r="B78" s="14">
        <v>16.0</v>
      </c>
      <c r="C78" s="13">
        <v>0.0</v>
      </c>
      <c r="D78" s="13">
        <v>0.0</v>
      </c>
      <c r="E78" s="13">
        <v>0.0</v>
      </c>
      <c r="F78" s="13">
        <v>0.0</v>
      </c>
      <c r="G78" s="13">
        <v>1.0</v>
      </c>
      <c r="H78" s="13">
        <v>635.0</v>
      </c>
      <c r="I78" s="13">
        <v>2.0</v>
      </c>
      <c r="J78" s="13">
        <v>8.0</v>
      </c>
      <c r="K78" s="13">
        <v>8.0</v>
      </c>
      <c r="L78" s="13">
        <v>10.0</v>
      </c>
      <c r="M78" s="5">
        <v>8.0</v>
      </c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</row>
    <row r="79">
      <c r="B79" s="14">
        <v>17.0</v>
      </c>
      <c r="C79" s="13">
        <v>1.0</v>
      </c>
      <c r="D79" s="13">
        <v>1.0</v>
      </c>
      <c r="E79" s="13">
        <v>1.0</v>
      </c>
      <c r="F79" s="13">
        <v>0.0</v>
      </c>
      <c r="G79" s="13">
        <v>0.0</v>
      </c>
      <c r="H79" s="13">
        <v>650.0</v>
      </c>
      <c r="I79" s="13">
        <v>1.0</v>
      </c>
      <c r="J79" s="13">
        <v>8.0</v>
      </c>
      <c r="K79" s="13">
        <v>8.0</v>
      </c>
      <c r="L79" s="13">
        <v>8.0</v>
      </c>
      <c r="M79" s="5">
        <v>10.0</v>
      </c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</row>
    <row r="80">
      <c r="B80" s="14">
        <v>18.0</v>
      </c>
      <c r="C80" s="13">
        <v>0.0</v>
      </c>
      <c r="D80" s="13">
        <v>1.0</v>
      </c>
      <c r="E80" s="13">
        <v>0.0</v>
      </c>
      <c r="F80" s="13">
        <v>0.0</v>
      </c>
      <c r="G80" s="13">
        <v>0.0</v>
      </c>
      <c r="H80" s="13">
        <v>3000.0</v>
      </c>
      <c r="I80" s="13">
        <v>3.0</v>
      </c>
      <c r="J80" s="13">
        <v>6.0</v>
      </c>
      <c r="K80" s="13">
        <v>6.0</v>
      </c>
      <c r="L80" s="13">
        <v>8.0</v>
      </c>
      <c r="M80" s="5">
        <v>8.0</v>
      </c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</row>
    <row r="81">
      <c r="B81" s="14">
        <v>19.0</v>
      </c>
      <c r="C81" s="13">
        <v>1.0</v>
      </c>
      <c r="D81" s="13">
        <v>0.0</v>
      </c>
      <c r="E81" s="13">
        <v>0.0</v>
      </c>
      <c r="F81" s="13">
        <v>1.0</v>
      </c>
      <c r="G81" s="13">
        <v>0.0</v>
      </c>
      <c r="H81" s="13">
        <v>3000.0</v>
      </c>
      <c r="I81" s="13">
        <v>1.0</v>
      </c>
      <c r="J81" s="13">
        <v>8.0</v>
      </c>
      <c r="K81" s="13">
        <v>8.0</v>
      </c>
      <c r="L81" s="13">
        <v>6.0</v>
      </c>
      <c r="M81" s="5">
        <v>8.0</v>
      </c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</row>
    <row r="82">
      <c r="B82" s="14">
        <v>20.0</v>
      </c>
      <c r="C82" s="13">
        <v>1.0</v>
      </c>
      <c r="D82" s="13">
        <v>0.0</v>
      </c>
      <c r="E82" s="13">
        <v>0.0</v>
      </c>
      <c r="F82" s="13">
        <v>1.0</v>
      </c>
      <c r="G82" s="13">
        <v>0.0</v>
      </c>
      <c r="H82" s="13">
        <v>3000.0</v>
      </c>
      <c r="I82" s="13">
        <v>1.0</v>
      </c>
      <c r="J82" s="13">
        <v>8.0</v>
      </c>
      <c r="K82" s="13">
        <v>8.0</v>
      </c>
      <c r="L82" s="13">
        <v>8.0</v>
      </c>
      <c r="M82" s="5">
        <v>6.0</v>
      </c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</row>
    <row r="83">
      <c r="B83" s="14">
        <v>21.0</v>
      </c>
      <c r="C83" s="13">
        <v>0.0</v>
      </c>
      <c r="D83" s="13">
        <v>1.0</v>
      </c>
      <c r="E83" s="13">
        <v>0.0</v>
      </c>
      <c r="F83" s="13">
        <v>0.0</v>
      </c>
      <c r="G83" s="13">
        <v>0.0</v>
      </c>
      <c r="H83" s="13">
        <v>3000.0</v>
      </c>
      <c r="I83" s="13">
        <v>3.0</v>
      </c>
      <c r="J83" s="13">
        <v>11.0</v>
      </c>
      <c r="K83" s="13">
        <v>11.0</v>
      </c>
      <c r="L83" s="13">
        <v>8.0</v>
      </c>
      <c r="M83" s="5">
        <v>8.0</v>
      </c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</row>
    <row r="84">
      <c r="B84" s="14">
        <v>22.0</v>
      </c>
      <c r="C84" s="13">
        <v>1.0</v>
      </c>
      <c r="D84" s="13">
        <v>1.0</v>
      </c>
      <c r="E84" s="13">
        <v>1.0</v>
      </c>
      <c r="F84" s="13">
        <v>0.0</v>
      </c>
      <c r="G84" s="13">
        <v>0.0</v>
      </c>
      <c r="H84" s="13">
        <v>511.0</v>
      </c>
      <c r="I84" s="13">
        <v>1.0</v>
      </c>
      <c r="J84" s="13">
        <v>8.0</v>
      </c>
      <c r="K84" s="13">
        <v>8.0</v>
      </c>
      <c r="L84" s="13">
        <v>11.0</v>
      </c>
      <c r="M84" s="5">
        <v>8.0</v>
      </c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</row>
    <row r="85">
      <c r="B85" s="14">
        <v>23.0</v>
      </c>
      <c r="C85" s="13">
        <v>1.0</v>
      </c>
      <c r="D85" s="13">
        <v>0.0</v>
      </c>
      <c r="E85" s="13">
        <v>0.0</v>
      </c>
      <c r="F85" s="13">
        <v>1.0</v>
      </c>
      <c r="G85" s="13">
        <v>0.0</v>
      </c>
      <c r="H85" s="13">
        <v>3000.0</v>
      </c>
      <c r="I85" s="13">
        <v>1.0</v>
      </c>
      <c r="J85" s="13">
        <v>8.0</v>
      </c>
      <c r="K85" s="13">
        <v>8.0</v>
      </c>
      <c r="L85" s="13">
        <v>8.0</v>
      </c>
      <c r="M85" s="5">
        <v>11.0</v>
      </c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</row>
    <row r="86">
      <c r="B86" s="14">
        <v>24.0</v>
      </c>
      <c r="C86" s="13">
        <v>1.0</v>
      </c>
      <c r="D86" s="13">
        <v>0.0</v>
      </c>
      <c r="E86" s="13">
        <v>0.0</v>
      </c>
      <c r="F86" s="13">
        <v>1.0</v>
      </c>
      <c r="G86" s="13">
        <v>0.0</v>
      </c>
      <c r="H86" s="13">
        <v>3000.0</v>
      </c>
      <c r="I86" s="13">
        <v>1.0</v>
      </c>
      <c r="J86" s="13">
        <v>11.0</v>
      </c>
      <c r="K86" s="13">
        <v>11.0</v>
      </c>
      <c r="L86" s="13">
        <v>8.0</v>
      </c>
      <c r="M86" s="5">
        <v>8.0</v>
      </c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</row>
    <row r="87">
      <c r="B87" s="16">
        <v>25.0</v>
      </c>
      <c r="C87" s="13">
        <v>1.0</v>
      </c>
      <c r="D87" s="13">
        <v>0.0</v>
      </c>
      <c r="E87" s="13">
        <v>0.0</v>
      </c>
      <c r="F87" s="13">
        <v>1.0</v>
      </c>
      <c r="G87" s="13">
        <v>0.0</v>
      </c>
      <c r="H87" s="13">
        <v>3000.0</v>
      </c>
      <c r="I87" s="13">
        <v>1.0</v>
      </c>
      <c r="J87" s="13">
        <v>8.0</v>
      </c>
      <c r="K87" s="13">
        <v>8.0</v>
      </c>
      <c r="L87" s="13">
        <v>11.0</v>
      </c>
      <c r="M87" s="5">
        <v>8.0</v>
      </c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</row>
    <row r="88">
      <c r="C88" s="5" t="s">
        <v>13</v>
      </c>
      <c r="D88" s="5" t="s">
        <v>14</v>
      </c>
      <c r="E88" s="5" t="s">
        <v>15</v>
      </c>
      <c r="F88" s="5" t="s">
        <v>25</v>
      </c>
      <c r="G88" s="5" t="s">
        <v>17</v>
      </c>
      <c r="H88" s="5" t="s">
        <v>18</v>
      </c>
      <c r="I88" s="5" t="s">
        <v>19</v>
      </c>
    </row>
    <row r="89">
      <c r="B89" s="5" t="s">
        <v>20</v>
      </c>
      <c r="C89" s="31">
        <f>COUNTIF(C63:C87, "1")</f>
        <v>10</v>
      </c>
      <c r="D89" s="5">
        <f>COUNTIFS(C63:C87, "1", D63:D87, "1")</f>
        <v>4</v>
      </c>
      <c r="E89" s="5">
        <f>COUNTIFS(C63:C87, "1", D63:D87, "0")</f>
        <v>6</v>
      </c>
      <c r="F89" s="18">
        <f>sumif(C63:C87, "1", H63:H87 )</f>
        <v>20258</v>
      </c>
      <c r="G89" s="18">
        <f t="array" ref="G89">MEDIAN(IF(($C$63:$C$87=1), ($H$63:$H$87)))</f>
        <v>3000</v>
      </c>
      <c r="H89" s="18">
        <f>minifs(H63:H87, C63:C87, "1",C63:C87, "1")</f>
        <v>455</v>
      </c>
      <c r="I89" s="19">
        <f>maxifs(H63:H87, C63:C87, "1",C63:C87, "1")</f>
        <v>3000</v>
      </c>
    </row>
    <row r="90">
      <c r="B90" s="5" t="s">
        <v>22</v>
      </c>
      <c r="C90" s="31">
        <f>COUNTIF(C63:C87, "0")</f>
        <v>15</v>
      </c>
      <c r="D90" s="5">
        <f>COUNTIFS(C63:C87, "0", D63:D87, "1")</f>
        <v>13</v>
      </c>
      <c r="E90" s="5">
        <f>COUNTIFS(C63:C87, "0", D63:D87, "0")</f>
        <v>2</v>
      </c>
      <c r="F90" s="18">
        <f>sumif(C63:C87, "0", H63:H87 )</f>
        <v>40316</v>
      </c>
      <c r="G90" s="18">
        <f t="array" ref="G90">MEDIAN(IF(($C$3:$C$27=0), ($H$3:$H$27)))</f>
        <v>3000</v>
      </c>
      <c r="H90" s="18">
        <f>minifs(H63:H87, C63:C87, "0",C63:C87, "0")</f>
        <v>635</v>
      </c>
      <c r="I90" s="18">
        <f>maxifs(H63:H87, C63:C87, "0",C63:C87, "0")</f>
        <v>3000</v>
      </c>
    </row>
    <row r="92">
      <c r="B92" s="32" t="s">
        <v>27</v>
      </c>
      <c r="C92" s="32" t="s">
        <v>28</v>
      </c>
      <c r="D92" s="33" t="s">
        <v>14</v>
      </c>
      <c r="E92" s="33" t="s">
        <v>15</v>
      </c>
      <c r="F92" s="32" t="s">
        <v>29</v>
      </c>
      <c r="G92" s="32" t="s">
        <v>25</v>
      </c>
      <c r="H92" s="32" t="s">
        <v>17</v>
      </c>
      <c r="I92" s="32" t="s">
        <v>18</v>
      </c>
      <c r="J92" s="32" t="s">
        <v>19</v>
      </c>
      <c r="K92" s="9" t="s">
        <v>30</v>
      </c>
    </row>
    <row r="93">
      <c r="B93" s="34" t="s">
        <v>20</v>
      </c>
      <c r="C93" s="35">
        <f t="shared" ref="C93:E93" si="1">C89+C59+C29</f>
        <v>23</v>
      </c>
      <c r="D93" s="36">
        <f t="shared" si="1"/>
        <v>11</v>
      </c>
      <c r="E93" s="36">
        <f t="shared" si="1"/>
        <v>12</v>
      </c>
      <c r="F93" s="37">
        <f t="shared" ref="F93:F94" si="3">E93/C93*100</f>
        <v>52.17391304</v>
      </c>
      <c r="G93" s="37">
        <f t="shared" ref="G93:G94" si="4">sum(F89,F59,F29)/C93</f>
        <v>1895.304348</v>
      </c>
      <c r="H93" s="37">
        <f t="array" ref="H93">MEDIAN(IF(($C$63:$C$87=1), ($H$63:$H$87)),IF(($C$33:$C$57=1), ($H$33:$H$57)), IF(($C$3:$C$27=1), ($H$3:$H$27)))</f>
        <v>3000</v>
      </c>
      <c r="I93" s="37">
        <f t="shared" ref="I93:I94" si="5">min(H89,H59,H29)</f>
        <v>455</v>
      </c>
      <c r="J93" s="37">
        <f t="shared" ref="J93:J94" si="6">max(I89,I59,I29)</f>
        <v>3000</v>
      </c>
      <c r="K93" s="38">
        <f t="array" ref="K93">STDEV(IF(($C$63:$C$87=1), ($H$63:$H$87)),IF(($C$33:$C$57=1), ($H$33:$H$57)), IF(($C$3:$C$27=1), ($H$3:$H$27)))</f>
        <v>1185.472688</v>
      </c>
    </row>
    <row r="94">
      <c r="B94" s="34" t="s">
        <v>22</v>
      </c>
      <c r="C94" s="35">
        <f t="shared" ref="C94:E94" si="2">C90+C60+C30</f>
        <v>52</v>
      </c>
      <c r="D94" s="36">
        <f t="shared" si="2"/>
        <v>42</v>
      </c>
      <c r="E94" s="36">
        <f t="shared" si="2"/>
        <v>10</v>
      </c>
      <c r="F94" s="37">
        <f t="shared" si="3"/>
        <v>19.23076923</v>
      </c>
      <c r="G94" s="37">
        <f t="shared" si="4"/>
        <v>2580.115385</v>
      </c>
      <c r="H94" s="37">
        <f t="array" ref="H94">MEDIAN(IF(($C$63:$C$87=0), ($H$63:$H$87)),IF(($C$33:$C$57=0), ($H$33:$H$57)), IF(($C$3:$C$27=0), ($H$3:$H$27)))</f>
        <v>3000</v>
      </c>
      <c r="I94" s="37">
        <f t="shared" si="5"/>
        <v>567</v>
      </c>
      <c r="J94" s="37">
        <f t="shared" si="6"/>
        <v>3000</v>
      </c>
      <c r="K94" s="38">
        <f t="array" ref="K94">STDEV(IF(($C$63:$C$87=0), ($H$63:$H$87)),IF(($C$33:$C$57=0), ($H$33:$H$57)), IF(($C$3:$C$27=0), ($H$3:$H$27)))</f>
        <v>875.137987</v>
      </c>
    </row>
    <row r="99">
      <c r="C99" s="39" t="s">
        <v>31</v>
      </c>
      <c r="D99" s="40">
        <v>0.0</v>
      </c>
      <c r="E99" s="40">
        <v>1.0</v>
      </c>
    </row>
    <row r="100">
      <c r="C100" s="41" t="s">
        <v>32</v>
      </c>
      <c r="D100" s="12"/>
      <c r="E100" s="12"/>
    </row>
    <row r="101">
      <c r="C101" s="42" t="s">
        <v>33</v>
      </c>
      <c r="D101" s="14"/>
      <c r="E101" s="14"/>
    </row>
    <row r="102">
      <c r="C102" s="42" t="s">
        <v>34</v>
      </c>
      <c r="D102" s="14"/>
      <c r="E102" s="14"/>
    </row>
    <row r="103">
      <c r="C103" s="42" t="s">
        <v>35</v>
      </c>
      <c r="D103" s="14"/>
      <c r="E103" s="14"/>
    </row>
    <row r="104">
      <c r="C104" s="42" t="s">
        <v>36</v>
      </c>
      <c r="D104" s="14"/>
      <c r="E104" s="14"/>
    </row>
    <row r="105">
      <c r="C105" s="43" t="s">
        <v>37</v>
      </c>
      <c r="D105" s="16"/>
      <c r="E105" s="16"/>
    </row>
  </sheetData>
  <mergeCells count="3">
    <mergeCell ref="B1:L1"/>
    <mergeCell ref="B31:L31"/>
    <mergeCell ref="B61:L61"/>
  </mergeCells>
  <conditionalFormatting sqref="C3:C27 C33:C57 C63:C87">
    <cfRule type="cellIs" dxfId="0" priority="1" operator="equal">
      <formula>1</formula>
    </cfRule>
  </conditionalFormatting>
  <conditionalFormatting sqref="C3:C27 C33:C57 C63:C87">
    <cfRule type="cellIs" dxfId="1" priority="2" operator="equal">
      <formula>0</formula>
    </cfRule>
  </conditionalFormatting>
  <conditionalFormatting sqref="D3:D27 D63:D87">
    <cfRule type="cellIs" dxfId="1" priority="3" operator="equal">
      <formula>1</formula>
    </cfRule>
  </conditionalFormatting>
  <conditionalFormatting sqref="D3:D27 D63:D87">
    <cfRule type="cellIs" dxfId="2" priority="4" operator="equal">
      <formula>0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41</v>
      </c>
      <c r="C1" s="3"/>
      <c r="D1" s="3"/>
      <c r="E1" s="3"/>
      <c r="F1" s="3"/>
      <c r="G1" s="3"/>
      <c r="H1" s="3"/>
      <c r="I1" s="3"/>
      <c r="J1" s="3"/>
      <c r="K1" s="3"/>
      <c r="L1" s="4"/>
      <c r="Y1" s="1"/>
      <c r="AK1" s="1"/>
      <c r="AL1" s="1"/>
      <c r="AM1" s="1"/>
      <c r="AN1" s="1"/>
      <c r="AO1" s="1"/>
      <c r="AP1" s="1"/>
      <c r="AQ1" s="1"/>
      <c r="AR1" s="1"/>
      <c r="AS1" s="1"/>
    </row>
    <row r="2">
      <c r="A2" s="5"/>
      <c r="B2" s="6" t="s">
        <v>1</v>
      </c>
      <c r="C2" s="7" t="s">
        <v>2</v>
      </c>
      <c r="D2" s="7" t="s">
        <v>3</v>
      </c>
      <c r="E2" s="6" t="s">
        <v>4</v>
      </c>
      <c r="F2" s="8" t="s">
        <v>5</v>
      </c>
      <c r="G2" s="6" t="s">
        <v>6</v>
      </c>
      <c r="H2" s="7" t="s">
        <v>7</v>
      </c>
      <c r="I2" s="6" t="s">
        <v>8</v>
      </c>
      <c r="J2" s="6" t="s">
        <v>9</v>
      </c>
      <c r="K2" s="6" t="s">
        <v>10</v>
      </c>
      <c r="L2" s="9" t="s">
        <v>11</v>
      </c>
      <c r="M2" s="21" t="s">
        <v>12</v>
      </c>
      <c r="Y2" s="11"/>
    </row>
    <row r="3">
      <c r="A3" s="5">
        <v>1.0</v>
      </c>
      <c r="B3" s="12">
        <v>1.0</v>
      </c>
      <c r="C3" s="13">
        <v>0.0</v>
      </c>
      <c r="D3" s="13">
        <v>1.0</v>
      </c>
      <c r="E3" s="13">
        <v>0.0</v>
      </c>
      <c r="F3" s="13">
        <v>0.0</v>
      </c>
      <c r="G3" s="13">
        <v>0.0</v>
      </c>
      <c r="H3" s="13">
        <v>3000.0</v>
      </c>
      <c r="I3" s="13">
        <v>1.0</v>
      </c>
      <c r="J3" s="13">
        <v>12.0</v>
      </c>
      <c r="K3" s="13">
        <v>12.0</v>
      </c>
      <c r="L3" s="13">
        <v>0.0</v>
      </c>
      <c r="M3" s="5">
        <v>0.0</v>
      </c>
      <c r="AK3" s="5"/>
      <c r="AL3" s="5"/>
      <c r="AM3" s="5"/>
      <c r="AN3" s="5"/>
      <c r="AO3" s="5"/>
      <c r="AP3" s="5"/>
      <c r="AQ3" s="5"/>
      <c r="AR3" s="5"/>
      <c r="AS3" s="5"/>
    </row>
    <row r="4">
      <c r="A4" s="5">
        <v>1.0</v>
      </c>
      <c r="B4" s="14">
        <v>2.0</v>
      </c>
      <c r="C4" s="13">
        <v>0.0</v>
      </c>
      <c r="D4" s="13">
        <v>1.0</v>
      </c>
      <c r="E4" s="13">
        <v>0.0</v>
      </c>
      <c r="F4" s="13">
        <v>0.0</v>
      </c>
      <c r="G4" s="13">
        <v>0.0</v>
      </c>
      <c r="H4" s="13">
        <v>3000.0</v>
      </c>
      <c r="I4" s="13">
        <v>1.0</v>
      </c>
      <c r="J4" s="13">
        <v>14.0</v>
      </c>
      <c r="K4" s="13">
        <v>14.0</v>
      </c>
      <c r="L4" s="13">
        <v>12.0</v>
      </c>
      <c r="M4" s="5">
        <v>0.0</v>
      </c>
      <c r="AK4" s="5"/>
      <c r="AL4" s="5"/>
      <c r="AM4" s="5"/>
      <c r="AN4" s="5"/>
      <c r="AO4" s="5"/>
      <c r="AP4" s="5"/>
      <c r="AQ4" s="5"/>
      <c r="AR4" s="5"/>
      <c r="AS4" s="5"/>
    </row>
    <row r="5">
      <c r="A5" s="5">
        <v>1.0</v>
      </c>
      <c r="B5" s="14">
        <v>3.0</v>
      </c>
      <c r="C5" s="13">
        <v>0.0</v>
      </c>
      <c r="D5" s="13">
        <v>1.0</v>
      </c>
      <c r="E5" s="13">
        <v>0.0</v>
      </c>
      <c r="F5" s="13">
        <v>0.0</v>
      </c>
      <c r="G5" s="13">
        <v>0.0</v>
      </c>
      <c r="H5" s="13">
        <v>3000.0</v>
      </c>
      <c r="I5" s="13">
        <v>3.0</v>
      </c>
      <c r="J5" s="13">
        <v>6.0</v>
      </c>
      <c r="K5" s="13">
        <v>6.0</v>
      </c>
      <c r="L5" s="13">
        <v>14.0</v>
      </c>
      <c r="M5" s="5">
        <v>12.0</v>
      </c>
      <c r="AK5" s="5"/>
      <c r="AL5" s="5"/>
      <c r="AM5" s="5"/>
      <c r="AN5" s="5"/>
      <c r="AO5" s="5"/>
      <c r="AP5" s="5"/>
      <c r="AQ5" s="5"/>
      <c r="AR5" s="5"/>
      <c r="AS5" s="5"/>
    </row>
    <row r="6">
      <c r="A6" s="5">
        <v>1.0</v>
      </c>
      <c r="B6" s="14">
        <v>4.0</v>
      </c>
      <c r="C6" s="13">
        <v>1.0</v>
      </c>
      <c r="D6" s="13">
        <v>0.0</v>
      </c>
      <c r="E6" s="13">
        <v>0.0</v>
      </c>
      <c r="F6" s="13">
        <v>1.0</v>
      </c>
      <c r="G6" s="13">
        <v>0.0</v>
      </c>
      <c r="H6" s="13">
        <v>3000.0</v>
      </c>
      <c r="I6" s="13">
        <v>1.0</v>
      </c>
      <c r="J6" s="13">
        <v>12.0</v>
      </c>
      <c r="K6" s="13">
        <v>12.0</v>
      </c>
      <c r="L6" s="13">
        <v>6.0</v>
      </c>
      <c r="M6" s="5">
        <v>14.0</v>
      </c>
      <c r="AK6" s="5"/>
      <c r="AO6" s="5"/>
      <c r="AP6" s="5"/>
      <c r="AQ6" s="5"/>
      <c r="AR6" s="5"/>
      <c r="AS6" s="5"/>
    </row>
    <row r="7">
      <c r="B7" s="14">
        <v>5.0</v>
      </c>
      <c r="C7" s="13">
        <v>1.0</v>
      </c>
      <c r="D7" s="13">
        <v>0.0</v>
      </c>
      <c r="E7" s="13">
        <v>0.0</v>
      </c>
      <c r="F7" s="13">
        <v>1.0</v>
      </c>
      <c r="G7" s="13">
        <v>0.0</v>
      </c>
      <c r="H7" s="13">
        <v>3000.0</v>
      </c>
      <c r="I7" s="13">
        <v>1.0</v>
      </c>
      <c r="J7" s="13">
        <v>14.0</v>
      </c>
      <c r="K7" s="13">
        <v>14.0</v>
      </c>
      <c r="L7" s="13">
        <v>12.0</v>
      </c>
      <c r="M7" s="5">
        <v>6.0</v>
      </c>
      <c r="N7" s="15"/>
      <c r="AK7" s="5"/>
      <c r="AO7" s="5"/>
      <c r="AP7" s="5"/>
      <c r="AQ7" s="5"/>
      <c r="AR7" s="5"/>
      <c r="AS7" s="5"/>
    </row>
    <row r="8">
      <c r="B8" s="14">
        <v>6.0</v>
      </c>
      <c r="C8" s="13">
        <v>0.0</v>
      </c>
      <c r="D8" s="13">
        <v>1.0</v>
      </c>
      <c r="E8" s="13">
        <v>0.0</v>
      </c>
      <c r="F8" s="13">
        <v>0.0</v>
      </c>
      <c r="G8" s="13">
        <v>0.0</v>
      </c>
      <c r="H8" s="13">
        <v>3000.0</v>
      </c>
      <c r="I8" s="13">
        <v>3.0</v>
      </c>
      <c r="J8" s="13">
        <v>9.0</v>
      </c>
      <c r="K8" s="13">
        <v>9.0</v>
      </c>
      <c r="L8" s="13">
        <v>14.0</v>
      </c>
      <c r="M8" s="5">
        <v>12.0</v>
      </c>
      <c r="AK8" s="5"/>
      <c r="AO8" s="5"/>
      <c r="AP8" s="5"/>
      <c r="AQ8" s="5"/>
      <c r="AR8" s="5"/>
      <c r="AS8" s="5"/>
    </row>
    <row r="9">
      <c r="B9" s="14">
        <v>7.0</v>
      </c>
      <c r="C9" s="13">
        <v>0.0</v>
      </c>
      <c r="D9" s="13">
        <v>1.0</v>
      </c>
      <c r="E9" s="13">
        <v>0.0</v>
      </c>
      <c r="F9" s="13">
        <v>0.0</v>
      </c>
      <c r="G9" s="13">
        <v>0.0</v>
      </c>
      <c r="H9" s="13">
        <v>3000.0</v>
      </c>
      <c r="I9" s="13">
        <v>3.0</v>
      </c>
      <c r="J9" s="13">
        <v>11.0</v>
      </c>
      <c r="K9" s="13">
        <v>11.0</v>
      </c>
      <c r="L9" s="13">
        <v>9.0</v>
      </c>
      <c r="M9" s="5">
        <v>14.0</v>
      </c>
      <c r="AK9" s="5"/>
      <c r="AO9" s="5"/>
      <c r="AP9" s="5"/>
      <c r="AQ9" s="5"/>
      <c r="AR9" s="5"/>
      <c r="AS9" s="5"/>
    </row>
    <row r="10">
      <c r="B10" s="14">
        <v>8.0</v>
      </c>
      <c r="C10" s="13">
        <v>0.0</v>
      </c>
      <c r="D10" s="13">
        <v>1.0</v>
      </c>
      <c r="E10" s="13">
        <v>0.0</v>
      </c>
      <c r="F10" s="13">
        <v>0.0</v>
      </c>
      <c r="G10" s="13">
        <v>0.0</v>
      </c>
      <c r="H10" s="13">
        <v>3000.0</v>
      </c>
      <c r="I10" s="13">
        <v>2.0</v>
      </c>
      <c r="J10" s="13">
        <v>1.0</v>
      </c>
      <c r="K10" s="13">
        <v>1.0</v>
      </c>
      <c r="L10" s="13">
        <v>11.0</v>
      </c>
      <c r="M10" s="5">
        <v>9.0</v>
      </c>
      <c r="AK10" s="5"/>
      <c r="AO10" s="5"/>
      <c r="AP10" s="5"/>
      <c r="AQ10" s="5"/>
      <c r="AR10" s="5"/>
      <c r="AS10" s="5"/>
    </row>
    <row r="11">
      <c r="B11" s="14">
        <v>9.0</v>
      </c>
      <c r="C11" s="13">
        <v>0.0</v>
      </c>
      <c r="D11" s="13">
        <v>1.0</v>
      </c>
      <c r="E11" s="13">
        <v>0.0</v>
      </c>
      <c r="F11" s="13">
        <v>0.0</v>
      </c>
      <c r="G11" s="13">
        <v>0.0</v>
      </c>
      <c r="H11" s="13">
        <v>3000.0</v>
      </c>
      <c r="I11" s="13">
        <v>3.0</v>
      </c>
      <c r="J11" s="13">
        <v>6.0</v>
      </c>
      <c r="K11" s="13">
        <v>6.0</v>
      </c>
      <c r="L11" s="13">
        <v>1.0</v>
      </c>
      <c r="M11" s="5">
        <v>11.0</v>
      </c>
      <c r="AK11" s="5"/>
      <c r="AO11" s="5"/>
      <c r="AP11" s="5"/>
      <c r="AQ11" s="5"/>
      <c r="AR11" s="5"/>
      <c r="AS11" s="5"/>
    </row>
    <row r="12">
      <c r="B12" s="14">
        <v>10.0</v>
      </c>
      <c r="C12" s="13">
        <v>0.0</v>
      </c>
      <c r="D12" s="13">
        <v>1.0</v>
      </c>
      <c r="E12" s="13">
        <v>0.0</v>
      </c>
      <c r="F12" s="13">
        <v>0.0</v>
      </c>
      <c r="G12" s="13">
        <v>0.0</v>
      </c>
      <c r="H12" s="13">
        <v>3000.0</v>
      </c>
      <c r="I12" s="13">
        <v>3.0</v>
      </c>
      <c r="J12" s="13">
        <v>10.0</v>
      </c>
      <c r="K12" s="13">
        <v>10.0</v>
      </c>
      <c r="L12" s="13">
        <v>6.0</v>
      </c>
      <c r="M12" s="5">
        <v>1.0</v>
      </c>
      <c r="AK12" s="5"/>
      <c r="AO12" s="5"/>
      <c r="AP12" s="5"/>
      <c r="AQ12" s="5"/>
      <c r="AR12" s="5"/>
      <c r="AS12" s="5"/>
    </row>
    <row r="13">
      <c r="B13" s="14">
        <v>11.0</v>
      </c>
      <c r="C13" s="13">
        <v>0.0</v>
      </c>
      <c r="D13" s="13">
        <v>1.0</v>
      </c>
      <c r="E13" s="13">
        <v>0.0</v>
      </c>
      <c r="F13" s="13">
        <v>0.0</v>
      </c>
      <c r="G13" s="13">
        <v>0.0</v>
      </c>
      <c r="H13" s="13">
        <v>3000.0</v>
      </c>
      <c r="I13" s="13">
        <v>3.0</v>
      </c>
      <c r="J13" s="13">
        <v>5.0</v>
      </c>
      <c r="K13" s="13">
        <v>5.0</v>
      </c>
      <c r="L13" s="13">
        <v>10.0</v>
      </c>
      <c r="M13" s="5">
        <v>6.0</v>
      </c>
      <c r="AK13" s="5"/>
      <c r="AL13" s="5"/>
      <c r="AM13" s="5"/>
      <c r="AN13" s="5"/>
      <c r="AO13" s="5"/>
      <c r="AP13" s="5"/>
      <c r="AQ13" s="5"/>
      <c r="AR13" s="5"/>
      <c r="AS13" s="5"/>
    </row>
    <row r="14">
      <c r="B14" s="14">
        <v>12.0</v>
      </c>
      <c r="C14" s="13">
        <v>0.0</v>
      </c>
      <c r="D14" s="13">
        <v>1.0</v>
      </c>
      <c r="E14" s="13">
        <v>0.0</v>
      </c>
      <c r="F14" s="13">
        <v>0.0</v>
      </c>
      <c r="G14" s="13">
        <v>0.0</v>
      </c>
      <c r="H14" s="13">
        <v>3000.0</v>
      </c>
      <c r="I14" s="13">
        <v>2.0</v>
      </c>
      <c r="J14" s="13">
        <v>2.0</v>
      </c>
      <c r="K14" s="13">
        <v>2.0</v>
      </c>
      <c r="L14" s="13">
        <v>5.0</v>
      </c>
      <c r="M14" s="5">
        <v>10.0</v>
      </c>
      <c r="AK14" s="5"/>
      <c r="AL14" s="5"/>
      <c r="AM14" s="5"/>
      <c r="AN14" s="5"/>
      <c r="AO14" s="5"/>
      <c r="AP14" s="5"/>
      <c r="AQ14" s="5"/>
      <c r="AR14" s="5"/>
      <c r="AS14" s="5"/>
    </row>
    <row r="15">
      <c r="B15" s="14">
        <v>13.0</v>
      </c>
      <c r="C15" s="13">
        <v>0.0</v>
      </c>
      <c r="D15" s="13">
        <v>0.0</v>
      </c>
      <c r="E15" s="13">
        <v>0.0</v>
      </c>
      <c r="F15" s="13">
        <v>0.0</v>
      </c>
      <c r="G15" s="13">
        <v>1.0</v>
      </c>
      <c r="H15" s="13">
        <v>643.0</v>
      </c>
      <c r="I15" s="13">
        <v>3.0</v>
      </c>
      <c r="J15" s="13">
        <v>12.0</v>
      </c>
      <c r="K15" s="13">
        <v>12.0</v>
      </c>
      <c r="L15" s="13">
        <v>2.0</v>
      </c>
      <c r="M15" s="5">
        <v>5.0</v>
      </c>
      <c r="AK15" s="5"/>
      <c r="AL15" s="5"/>
      <c r="AM15" s="5"/>
      <c r="AN15" s="5"/>
      <c r="AO15" s="5"/>
      <c r="AP15" s="5"/>
      <c r="AQ15" s="5"/>
      <c r="AR15" s="5"/>
      <c r="AS15" s="5"/>
    </row>
    <row r="16">
      <c r="B16" s="14">
        <v>14.0</v>
      </c>
      <c r="C16" s="13">
        <v>0.0</v>
      </c>
      <c r="D16" s="13">
        <v>1.0</v>
      </c>
      <c r="E16" s="13">
        <v>0.0</v>
      </c>
      <c r="F16" s="13">
        <v>0.0</v>
      </c>
      <c r="G16" s="13">
        <v>0.0</v>
      </c>
      <c r="H16" s="13">
        <v>3000.0</v>
      </c>
      <c r="I16" s="13">
        <v>2.0</v>
      </c>
      <c r="J16" s="13">
        <v>2.0</v>
      </c>
      <c r="K16" s="13">
        <v>2.0</v>
      </c>
      <c r="L16" s="13">
        <v>12.0</v>
      </c>
      <c r="M16" s="5">
        <v>2.0</v>
      </c>
      <c r="AK16" s="5"/>
      <c r="AL16" s="5"/>
      <c r="AM16" s="5"/>
      <c r="AN16" s="5"/>
      <c r="AO16" s="5"/>
      <c r="AP16" s="5"/>
      <c r="AQ16" s="5"/>
      <c r="AR16" s="5"/>
      <c r="AS16" s="5"/>
    </row>
    <row r="17">
      <c r="B17" s="14">
        <v>15.0</v>
      </c>
      <c r="C17" s="13">
        <v>0.0</v>
      </c>
      <c r="D17" s="13">
        <v>1.0</v>
      </c>
      <c r="E17" s="13">
        <v>0.0</v>
      </c>
      <c r="F17" s="13">
        <v>0.0</v>
      </c>
      <c r="G17" s="13">
        <v>0.0</v>
      </c>
      <c r="H17" s="13">
        <v>3000.0</v>
      </c>
      <c r="I17" s="13">
        <v>2.0</v>
      </c>
      <c r="J17" s="13">
        <v>15.0</v>
      </c>
      <c r="K17" s="13">
        <v>15.0</v>
      </c>
      <c r="L17" s="13">
        <v>2.0</v>
      </c>
      <c r="M17" s="5">
        <v>12.0</v>
      </c>
      <c r="AK17" s="5"/>
      <c r="AL17" s="5"/>
      <c r="AM17" s="5"/>
      <c r="AN17" s="5"/>
      <c r="AO17" s="5"/>
      <c r="AP17" s="5"/>
      <c r="AQ17" s="5"/>
      <c r="AR17" s="5"/>
      <c r="AS17" s="5"/>
    </row>
    <row r="18">
      <c r="B18" s="14">
        <v>16.0</v>
      </c>
      <c r="C18" s="13">
        <v>0.0</v>
      </c>
      <c r="D18" s="13">
        <v>1.0</v>
      </c>
      <c r="E18" s="13">
        <v>0.0</v>
      </c>
      <c r="F18" s="13">
        <v>0.0</v>
      </c>
      <c r="G18" s="13">
        <v>0.0</v>
      </c>
      <c r="H18" s="13">
        <v>3000.0</v>
      </c>
      <c r="I18" s="13">
        <v>2.0</v>
      </c>
      <c r="J18" s="13">
        <v>5.0</v>
      </c>
      <c r="K18" s="13">
        <v>5.0</v>
      </c>
      <c r="L18" s="13">
        <v>15.0</v>
      </c>
      <c r="M18" s="5">
        <v>2.0</v>
      </c>
      <c r="AK18" s="5"/>
      <c r="AL18" s="5"/>
      <c r="AM18" s="5"/>
      <c r="AN18" s="5"/>
      <c r="AO18" s="5"/>
      <c r="AP18" s="5"/>
      <c r="AQ18" s="5"/>
      <c r="AR18" s="5"/>
      <c r="AS18" s="5"/>
    </row>
    <row r="19">
      <c r="B19" s="14">
        <v>17.0</v>
      </c>
      <c r="C19" s="13">
        <v>0.0</v>
      </c>
      <c r="D19" s="13">
        <v>1.0</v>
      </c>
      <c r="E19" s="13">
        <v>0.0</v>
      </c>
      <c r="F19" s="13">
        <v>0.0</v>
      </c>
      <c r="G19" s="13">
        <v>0.0</v>
      </c>
      <c r="H19" s="13">
        <v>3000.0</v>
      </c>
      <c r="I19" s="13">
        <v>2.0</v>
      </c>
      <c r="J19" s="13">
        <v>5.0</v>
      </c>
      <c r="K19" s="13">
        <v>5.0</v>
      </c>
      <c r="L19" s="13">
        <v>5.0</v>
      </c>
      <c r="M19" s="5">
        <v>15.0</v>
      </c>
      <c r="AK19" s="5"/>
      <c r="AL19" s="5"/>
      <c r="AM19" s="5"/>
      <c r="AN19" s="5"/>
      <c r="AO19" s="5"/>
      <c r="AP19" s="5"/>
      <c r="AQ19" s="5"/>
      <c r="AR19" s="5"/>
      <c r="AS19" s="5"/>
    </row>
    <row r="20">
      <c r="B20" s="14">
        <v>18.0</v>
      </c>
      <c r="C20" s="13">
        <v>0.0</v>
      </c>
      <c r="D20" s="13">
        <v>1.0</v>
      </c>
      <c r="E20" s="13">
        <v>0.0</v>
      </c>
      <c r="F20" s="13">
        <v>0.0</v>
      </c>
      <c r="G20" s="13">
        <v>0.0</v>
      </c>
      <c r="H20" s="13">
        <v>3000.0</v>
      </c>
      <c r="I20" s="13">
        <v>3.0</v>
      </c>
      <c r="J20" s="13">
        <v>2.0</v>
      </c>
      <c r="K20" s="13">
        <v>2.0</v>
      </c>
      <c r="L20" s="13">
        <v>5.0</v>
      </c>
      <c r="M20" s="5">
        <v>5.0</v>
      </c>
      <c r="AK20" s="5"/>
      <c r="AL20" s="5"/>
      <c r="AM20" s="5"/>
      <c r="AN20" s="5"/>
      <c r="AO20" s="5"/>
      <c r="AP20" s="5"/>
      <c r="AQ20" s="5"/>
      <c r="AR20" s="5"/>
      <c r="AS20" s="5"/>
    </row>
    <row r="21">
      <c r="B21" s="14">
        <v>19.0</v>
      </c>
      <c r="C21" s="13">
        <v>0.0</v>
      </c>
      <c r="D21" s="13">
        <v>1.0</v>
      </c>
      <c r="E21" s="13">
        <v>0.0</v>
      </c>
      <c r="F21" s="13">
        <v>0.0</v>
      </c>
      <c r="G21" s="13">
        <v>0.0</v>
      </c>
      <c r="H21" s="13">
        <v>3000.0</v>
      </c>
      <c r="I21" s="13">
        <v>3.0</v>
      </c>
      <c r="J21" s="13">
        <v>1.0</v>
      </c>
      <c r="K21" s="13">
        <v>1.0</v>
      </c>
      <c r="L21" s="13">
        <v>2.0</v>
      </c>
      <c r="M21" s="5">
        <v>5.0</v>
      </c>
      <c r="AK21" s="5"/>
      <c r="AL21" s="5"/>
      <c r="AM21" s="5"/>
      <c r="AN21" s="5"/>
      <c r="AO21" s="5"/>
      <c r="AP21" s="5"/>
      <c r="AQ21" s="5"/>
      <c r="AR21" s="5"/>
      <c r="AS21" s="5"/>
    </row>
    <row r="22">
      <c r="B22" s="14">
        <v>20.0</v>
      </c>
      <c r="C22" s="13">
        <v>0.0</v>
      </c>
      <c r="D22" s="13">
        <v>1.0</v>
      </c>
      <c r="E22" s="13">
        <v>0.0</v>
      </c>
      <c r="F22" s="13">
        <v>0.0</v>
      </c>
      <c r="G22" s="13">
        <v>0.0</v>
      </c>
      <c r="H22" s="13">
        <v>3000.0</v>
      </c>
      <c r="I22" s="13">
        <v>2.0</v>
      </c>
      <c r="J22" s="13">
        <v>6.0</v>
      </c>
      <c r="K22" s="13">
        <v>6.0</v>
      </c>
      <c r="L22" s="13">
        <v>1.0</v>
      </c>
      <c r="M22" s="5">
        <v>2.0</v>
      </c>
      <c r="AK22" s="5"/>
      <c r="AL22" s="5"/>
      <c r="AM22" s="5"/>
      <c r="AN22" s="5"/>
      <c r="AO22" s="5"/>
      <c r="AP22" s="5"/>
      <c r="AQ22" s="5"/>
      <c r="AR22" s="5"/>
      <c r="AS22" s="5"/>
    </row>
    <row r="23">
      <c r="B23" s="14">
        <v>21.0</v>
      </c>
      <c r="C23" s="13">
        <v>1.0</v>
      </c>
      <c r="D23" s="13">
        <v>1.0</v>
      </c>
      <c r="E23" s="13">
        <v>1.0</v>
      </c>
      <c r="F23" s="13">
        <v>0.0</v>
      </c>
      <c r="G23" s="13">
        <v>0.0</v>
      </c>
      <c r="H23" s="13">
        <v>731.0</v>
      </c>
      <c r="I23" s="13">
        <v>1.0</v>
      </c>
      <c r="J23" s="13">
        <v>2.0</v>
      </c>
      <c r="K23" s="13">
        <v>2.0</v>
      </c>
      <c r="L23" s="13">
        <v>6.0</v>
      </c>
      <c r="M23" s="5">
        <v>1.0</v>
      </c>
      <c r="AK23" s="5"/>
      <c r="AL23" s="5"/>
      <c r="AM23" s="5"/>
      <c r="AN23" s="5"/>
      <c r="AO23" s="5"/>
      <c r="AP23" s="5"/>
      <c r="AQ23" s="5"/>
      <c r="AR23" s="5"/>
      <c r="AS23" s="5"/>
    </row>
    <row r="24">
      <c r="B24" s="14">
        <v>22.0</v>
      </c>
      <c r="C24" s="13">
        <v>0.0</v>
      </c>
      <c r="D24" s="13">
        <v>1.0</v>
      </c>
      <c r="E24" s="13">
        <v>0.0</v>
      </c>
      <c r="F24" s="13">
        <v>0.0</v>
      </c>
      <c r="G24" s="13">
        <v>0.0</v>
      </c>
      <c r="H24" s="13">
        <v>3000.0</v>
      </c>
      <c r="I24" s="13">
        <v>2.0</v>
      </c>
      <c r="J24" s="13">
        <v>4.0</v>
      </c>
      <c r="K24" s="13">
        <v>4.0</v>
      </c>
      <c r="L24" s="13">
        <v>2.0</v>
      </c>
      <c r="M24" s="5">
        <v>6.0</v>
      </c>
      <c r="AK24" s="5"/>
      <c r="AL24" s="5"/>
      <c r="AM24" s="5"/>
      <c r="AN24" s="5"/>
      <c r="AO24" s="5"/>
      <c r="AP24" s="5"/>
      <c r="AQ24" s="5"/>
      <c r="AR24" s="5"/>
      <c r="AS24" s="5"/>
    </row>
    <row r="25">
      <c r="B25" s="14">
        <v>23.0</v>
      </c>
      <c r="C25" s="13">
        <v>0.0</v>
      </c>
      <c r="D25" s="13">
        <v>0.0</v>
      </c>
      <c r="E25" s="13">
        <v>0.0</v>
      </c>
      <c r="F25" s="13">
        <v>0.0</v>
      </c>
      <c r="G25" s="13">
        <v>1.0</v>
      </c>
      <c r="H25" s="13">
        <v>688.0</v>
      </c>
      <c r="I25" s="13">
        <v>2.0</v>
      </c>
      <c r="J25" s="13">
        <v>5.0</v>
      </c>
      <c r="K25" s="13">
        <v>5.0</v>
      </c>
      <c r="L25" s="13">
        <v>4.0</v>
      </c>
      <c r="M25" s="5">
        <v>2.0</v>
      </c>
      <c r="AK25" s="5"/>
      <c r="AL25" s="5"/>
      <c r="AM25" s="5"/>
      <c r="AN25" s="5"/>
      <c r="AO25" s="5"/>
      <c r="AP25" s="5"/>
      <c r="AQ25" s="5"/>
      <c r="AR25" s="5"/>
      <c r="AS25" s="5"/>
    </row>
    <row r="26">
      <c r="B26" s="14">
        <v>24.0</v>
      </c>
      <c r="C26" s="13">
        <v>1.0</v>
      </c>
      <c r="D26" s="13">
        <v>1.0</v>
      </c>
      <c r="E26" s="13">
        <v>1.0</v>
      </c>
      <c r="F26" s="13">
        <v>0.0</v>
      </c>
      <c r="G26" s="13">
        <v>0.0</v>
      </c>
      <c r="H26" s="13">
        <v>855.0</v>
      </c>
      <c r="I26" s="13">
        <v>1.0</v>
      </c>
      <c r="J26" s="13">
        <v>2.0</v>
      </c>
      <c r="K26" s="13">
        <v>2.0</v>
      </c>
      <c r="L26" s="13">
        <v>5.0</v>
      </c>
      <c r="M26" s="5">
        <v>4.0</v>
      </c>
      <c r="AK26" s="5"/>
      <c r="AL26" s="5"/>
      <c r="AM26" s="5"/>
      <c r="AN26" s="5"/>
      <c r="AO26" s="5"/>
      <c r="AP26" s="5"/>
      <c r="AQ26" s="5"/>
      <c r="AR26" s="5"/>
      <c r="AS26" s="5"/>
    </row>
    <row r="27">
      <c r="B27" s="16">
        <v>25.0</v>
      </c>
      <c r="C27" s="13">
        <v>0.0</v>
      </c>
      <c r="D27" s="13">
        <v>0.0</v>
      </c>
      <c r="E27" s="13">
        <v>0.0</v>
      </c>
      <c r="F27" s="13">
        <v>0.0</v>
      </c>
      <c r="G27" s="13">
        <v>1.0</v>
      </c>
      <c r="H27" s="13">
        <v>523.0</v>
      </c>
      <c r="I27" s="13">
        <v>2.0</v>
      </c>
      <c r="J27" s="13">
        <v>1.0</v>
      </c>
      <c r="K27" s="13">
        <v>1.0</v>
      </c>
      <c r="L27" s="13">
        <v>2.0</v>
      </c>
      <c r="M27" s="5">
        <v>5.0</v>
      </c>
      <c r="AK27" s="5"/>
      <c r="AL27" s="5"/>
      <c r="AM27" s="5"/>
      <c r="AN27" s="5"/>
      <c r="AO27" s="5"/>
      <c r="AP27" s="5"/>
      <c r="AQ27" s="5"/>
      <c r="AR27" s="5"/>
      <c r="AS27" s="5"/>
    </row>
    <row r="28">
      <c r="C28" s="5" t="s">
        <v>13</v>
      </c>
      <c r="D28" s="5" t="s">
        <v>14</v>
      </c>
      <c r="E28" s="5" t="s">
        <v>15</v>
      </c>
      <c r="F28" s="5" t="s">
        <v>16</v>
      </c>
      <c r="G28" s="5" t="s">
        <v>17</v>
      </c>
      <c r="H28" s="5" t="s">
        <v>18</v>
      </c>
      <c r="I28" s="5" t="s">
        <v>19</v>
      </c>
      <c r="AB28" s="17">
        <v>44418.0</v>
      </c>
    </row>
    <row r="29">
      <c r="B29" s="5" t="s">
        <v>20</v>
      </c>
      <c r="C29" s="5">
        <f>COUNTIF(C3:C27, "1")</f>
        <v>4</v>
      </c>
      <c r="D29" s="5">
        <f>COUNTIFS(C3:C27, "1", D3:D27, "1")</f>
        <v>2</v>
      </c>
      <c r="E29" s="5">
        <f>COUNTIFS(C3:C27, "1", D3:D27, "0")</f>
        <v>2</v>
      </c>
      <c r="F29" s="18">
        <f>sumif(C3:C27, "1", H3:H27 )</f>
        <v>7586</v>
      </c>
      <c r="G29" s="18">
        <f t="array" ref="G29">MEDIAN(IF(($C$3:$C$27=1), ($H$3:$H$27)))</f>
        <v>1927.5</v>
      </c>
      <c r="H29" s="18">
        <f>minifs(H3:H27, C3:C27, "1",C3:C27, "1")</f>
        <v>731</v>
      </c>
      <c r="I29" s="19">
        <f>maxifs(H3:H27, C3:C27, "1",C3:C27, "1")</f>
        <v>3000</v>
      </c>
      <c r="Y29" s="5" t="s">
        <v>21</v>
      </c>
      <c r="AA29" s="18">
        <f>countif(C63:C87, "0")</f>
        <v>14</v>
      </c>
    </row>
    <row r="30">
      <c r="B30" s="5" t="s">
        <v>22</v>
      </c>
      <c r="C30" s="5">
        <f>COUNTIF(C3:C27, "0")</f>
        <v>21</v>
      </c>
      <c r="D30" s="5">
        <f>COUNTIFS(C3:C27, "0", D3:D27, "1")</f>
        <v>18</v>
      </c>
      <c r="E30" s="5">
        <f>COUNTIFS(C3:C27, "0", D3:D27, "0")</f>
        <v>3</v>
      </c>
      <c r="F30" s="18">
        <f>sumif(C3:C27, "0", H3:H27 )</f>
        <v>55854</v>
      </c>
      <c r="G30" s="18">
        <f t="array" ref="G30">MEDIAN(IF(($C$3:$C$27=0), ($H$3:$H$27)))</f>
        <v>3000</v>
      </c>
      <c r="H30" s="18">
        <f>minifs(H3:H27, C3:C27, "0",C3:C27, "0")</f>
        <v>523</v>
      </c>
      <c r="I30" s="18">
        <f>maxifs(H3:H27, C3:C27, "0",C3:C27, "0")</f>
        <v>3000</v>
      </c>
      <c r="Y30" s="5" t="s">
        <v>23</v>
      </c>
    </row>
    <row r="31">
      <c r="B31" s="20" t="s">
        <v>42</v>
      </c>
      <c r="C31" s="3"/>
      <c r="D31" s="3"/>
      <c r="E31" s="3"/>
      <c r="F31" s="3"/>
      <c r="G31" s="3"/>
      <c r="H31" s="3"/>
      <c r="I31" s="3"/>
      <c r="J31" s="3"/>
      <c r="K31" s="3"/>
      <c r="L31" s="4"/>
    </row>
    <row r="32">
      <c r="B32" s="6" t="s">
        <v>1</v>
      </c>
      <c r="C32" s="7" t="s">
        <v>2</v>
      </c>
      <c r="D32" s="7" t="s">
        <v>3</v>
      </c>
      <c r="E32" s="6" t="s">
        <v>4</v>
      </c>
      <c r="F32" s="6" t="s">
        <v>5</v>
      </c>
      <c r="G32" s="6" t="s">
        <v>6</v>
      </c>
      <c r="H32" s="7" t="s">
        <v>7</v>
      </c>
      <c r="I32" s="6" t="s">
        <v>8</v>
      </c>
      <c r="J32" s="6" t="s">
        <v>9</v>
      </c>
      <c r="K32" s="6" t="s">
        <v>10</v>
      </c>
      <c r="L32" s="9" t="s">
        <v>11</v>
      </c>
      <c r="M32" s="21" t="s">
        <v>12</v>
      </c>
    </row>
    <row r="33">
      <c r="B33" s="14">
        <v>1.0</v>
      </c>
      <c r="C33" s="22">
        <v>0.0</v>
      </c>
      <c r="D33" s="22">
        <v>1.0</v>
      </c>
      <c r="E33" s="14">
        <v>0.0</v>
      </c>
      <c r="F33" s="14">
        <v>0.0</v>
      </c>
      <c r="G33" s="14">
        <v>0.0</v>
      </c>
      <c r="H33" s="23">
        <v>3000.0</v>
      </c>
      <c r="I33" s="14">
        <v>3.0</v>
      </c>
      <c r="J33" s="14">
        <v>8.0</v>
      </c>
      <c r="K33" s="14">
        <v>8.0</v>
      </c>
      <c r="L33" s="14">
        <v>1.0</v>
      </c>
      <c r="M33" s="5">
        <v>2.0</v>
      </c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</row>
    <row r="34">
      <c r="B34" s="14">
        <v>2.0</v>
      </c>
      <c r="C34" s="22">
        <v>0.0</v>
      </c>
      <c r="D34" s="22">
        <v>1.0</v>
      </c>
      <c r="E34" s="14">
        <v>0.0</v>
      </c>
      <c r="F34" s="14">
        <v>0.0</v>
      </c>
      <c r="G34" s="14">
        <v>0.0</v>
      </c>
      <c r="H34" s="23">
        <v>3000.0</v>
      </c>
      <c r="I34" s="14">
        <v>2.0</v>
      </c>
      <c r="J34" s="14">
        <v>15.0</v>
      </c>
      <c r="K34" s="14">
        <v>15.0</v>
      </c>
      <c r="L34" s="14">
        <v>8.0</v>
      </c>
      <c r="M34" s="5">
        <v>1.0</v>
      </c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</row>
    <row r="35">
      <c r="B35" s="14">
        <v>3.0</v>
      </c>
      <c r="C35" s="22">
        <v>1.0</v>
      </c>
      <c r="D35" s="22">
        <v>0.0</v>
      </c>
      <c r="E35" s="14">
        <v>0.0</v>
      </c>
      <c r="F35" s="14">
        <v>1.0</v>
      </c>
      <c r="G35" s="14">
        <v>0.0</v>
      </c>
      <c r="H35" s="23">
        <v>3000.0</v>
      </c>
      <c r="I35" s="14">
        <v>1.0</v>
      </c>
      <c r="J35" s="14">
        <v>1.0</v>
      </c>
      <c r="K35" s="14">
        <v>1.0</v>
      </c>
      <c r="L35" s="14">
        <v>15.0</v>
      </c>
      <c r="M35" s="5">
        <v>8.0</v>
      </c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</row>
    <row r="36">
      <c r="B36" s="14">
        <v>4.0</v>
      </c>
      <c r="C36" s="22">
        <v>0.0</v>
      </c>
      <c r="D36" s="22">
        <v>1.0</v>
      </c>
      <c r="E36" s="14">
        <v>0.0</v>
      </c>
      <c r="F36" s="14">
        <v>0.0</v>
      </c>
      <c r="G36" s="14">
        <v>0.0</v>
      </c>
      <c r="H36" s="23">
        <v>3000.0</v>
      </c>
      <c r="I36" s="14">
        <v>2.0</v>
      </c>
      <c r="J36" s="14">
        <v>12.0</v>
      </c>
      <c r="K36" s="14">
        <v>12.0</v>
      </c>
      <c r="L36" s="14">
        <v>1.0</v>
      </c>
      <c r="M36" s="5">
        <v>15.0</v>
      </c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</row>
    <row r="37">
      <c r="B37" s="14">
        <v>5.0</v>
      </c>
      <c r="C37" s="22">
        <v>0.0</v>
      </c>
      <c r="D37" s="22">
        <v>1.0</v>
      </c>
      <c r="E37" s="14">
        <v>0.0</v>
      </c>
      <c r="F37" s="14">
        <v>0.0</v>
      </c>
      <c r="G37" s="14">
        <v>0.0</v>
      </c>
      <c r="H37" s="23">
        <v>3000.0</v>
      </c>
      <c r="I37" s="14">
        <v>2.0</v>
      </c>
      <c r="J37" s="14">
        <v>12.0</v>
      </c>
      <c r="K37" s="14">
        <v>12.0</v>
      </c>
      <c r="L37" s="14">
        <v>12.0</v>
      </c>
      <c r="M37" s="5">
        <v>1.0</v>
      </c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</row>
    <row r="38">
      <c r="B38" s="14">
        <v>6.0</v>
      </c>
      <c r="C38" s="22">
        <v>0.0</v>
      </c>
      <c r="D38" s="22">
        <v>1.0</v>
      </c>
      <c r="E38" s="14">
        <v>0.0</v>
      </c>
      <c r="F38" s="14">
        <v>0.0</v>
      </c>
      <c r="G38" s="14">
        <v>0.0</v>
      </c>
      <c r="H38" s="23">
        <v>3000.0</v>
      </c>
      <c r="I38" s="14">
        <v>2.0</v>
      </c>
      <c r="J38" s="14">
        <v>13.0</v>
      </c>
      <c r="K38" s="14">
        <v>13.0</v>
      </c>
      <c r="L38" s="14">
        <v>12.0</v>
      </c>
      <c r="M38" s="5">
        <v>12.0</v>
      </c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</row>
    <row r="39">
      <c r="B39" s="14">
        <v>7.0</v>
      </c>
      <c r="C39" s="25">
        <v>0.0</v>
      </c>
      <c r="D39" s="22">
        <v>1.0</v>
      </c>
      <c r="E39" s="14">
        <v>0.0</v>
      </c>
      <c r="F39" s="14">
        <v>0.0</v>
      </c>
      <c r="G39" s="14">
        <v>0.0</v>
      </c>
      <c r="H39" s="23">
        <v>3000.0</v>
      </c>
      <c r="I39" s="14">
        <v>2.0</v>
      </c>
      <c r="J39" s="14">
        <v>8.0</v>
      </c>
      <c r="K39" s="14">
        <v>8.0</v>
      </c>
      <c r="L39" s="14">
        <v>13.0</v>
      </c>
      <c r="M39" s="5">
        <v>12.0</v>
      </c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</row>
    <row r="40">
      <c r="B40" s="14">
        <v>8.0</v>
      </c>
      <c r="C40" s="25">
        <v>1.0</v>
      </c>
      <c r="D40" s="22">
        <v>1.0</v>
      </c>
      <c r="E40" s="14">
        <v>1.0</v>
      </c>
      <c r="F40" s="14">
        <v>0.0</v>
      </c>
      <c r="G40" s="14">
        <v>0.0</v>
      </c>
      <c r="H40" s="23">
        <v>556.0</v>
      </c>
      <c r="I40" s="14">
        <v>1.0</v>
      </c>
      <c r="J40" s="14">
        <v>12.0</v>
      </c>
      <c r="K40" s="14">
        <v>12.0</v>
      </c>
      <c r="L40" s="14">
        <v>8.0</v>
      </c>
      <c r="M40" s="5">
        <v>13.0</v>
      </c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</row>
    <row r="41">
      <c r="B41" s="14">
        <v>9.0</v>
      </c>
      <c r="C41" s="25">
        <v>1.0</v>
      </c>
      <c r="D41" s="22">
        <v>1.0</v>
      </c>
      <c r="E41" s="14">
        <v>1.0</v>
      </c>
      <c r="F41" s="14">
        <v>0.0</v>
      </c>
      <c r="G41" s="14">
        <v>0.0</v>
      </c>
      <c r="H41" s="23">
        <v>767.0</v>
      </c>
      <c r="I41" s="14">
        <v>1.0</v>
      </c>
      <c r="J41" s="14">
        <v>13.0</v>
      </c>
      <c r="K41" s="14">
        <v>13.0</v>
      </c>
      <c r="L41" s="14">
        <v>12.0</v>
      </c>
      <c r="M41" s="5">
        <v>8.0</v>
      </c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</row>
    <row r="42">
      <c r="B42" s="14">
        <v>10.0</v>
      </c>
      <c r="C42" s="22">
        <v>0.0</v>
      </c>
      <c r="D42" s="22">
        <v>1.0</v>
      </c>
      <c r="E42" s="14">
        <v>0.0</v>
      </c>
      <c r="F42" s="14">
        <v>0.0</v>
      </c>
      <c r="G42" s="14">
        <v>0.0</v>
      </c>
      <c r="H42" s="23">
        <v>3000.0</v>
      </c>
      <c r="I42" s="14">
        <v>3.0</v>
      </c>
      <c r="J42" s="14">
        <v>5.0</v>
      </c>
      <c r="K42" s="14">
        <v>5.0</v>
      </c>
      <c r="L42" s="14">
        <v>13.0</v>
      </c>
      <c r="M42" s="5">
        <v>12.0</v>
      </c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</row>
    <row r="43">
      <c r="B43" s="14">
        <v>11.0</v>
      </c>
      <c r="C43" s="22">
        <v>0.0</v>
      </c>
      <c r="D43" s="22">
        <v>1.0</v>
      </c>
      <c r="E43" s="14">
        <v>0.0</v>
      </c>
      <c r="F43" s="14">
        <v>0.0</v>
      </c>
      <c r="G43" s="14">
        <v>0.0</v>
      </c>
      <c r="H43" s="23">
        <v>3000.0</v>
      </c>
      <c r="I43" s="14">
        <v>2.0</v>
      </c>
      <c r="J43" s="14">
        <v>7.0</v>
      </c>
      <c r="K43" s="14">
        <v>7.0</v>
      </c>
      <c r="L43" s="14">
        <v>5.0</v>
      </c>
      <c r="M43" s="5">
        <v>13.0</v>
      </c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</row>
    <row r="44">
      <c r="B44" s="14">
        <v>12.0</v>
      </c>
      <c r="C44" s="22">
        <v>0.0</v>
      </c>
      <c r="D44" s="22">
        <v>1.0</v>
      </c>
      <c r="E44" s="14">
        <v>0.0</v>
      </c>
      <c r="F44" s="14">
        <v>0.0</v>
      </c>
      <c r="G44" s="14">
        <v>0.0</v>
      </c>
      <c r="H44" s="23">
        <v>3000.0</v>
      </c>
      <c r="I44" s="14">
        <v>2.0</v>
      </c>
      <c r="J44" s="14">
        <v>9.0</v>
      </c>
      <c r="K44" s="14">
        <v>9.0</v>
      </c>
      <c r="L44" s="14">
        <v>7.0</v>
      </c>
      <c r="M44" s="5">
        <v>5.0</v>
      </c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</row>
    <row r="45">
      <c r="B45" s="14">
        <v>13.0</v>
      </c>
      <c r="C45" s="22">
        <v>0.0</v>
      </c>
      <c r="D45" s="22">
        <v>1.0</v>
      </c>
      <c r="E45" s="14">
        <v>0.0</v>
      </c>
      <c r="F45" s="14">
        <v>0.0</v>
      </c>
      <c r="G45" s="14">
        <v>0.0</v>
      </c>
      <c r="H45" s="23">
        <v>3000.0</v>
      </c>
      <c r="I45" s="14">
        <v>3.0</v>
      </c>
      <c r="J45" s="14">
        <v>9.0</v>
      </c>
      <c r="K45" s="14">
        <v>9.0</v>
      </c>
      <c r="L45" s="14">
        <v>9.0</v>
      </c>
      <c r="M45" s="5">
        <v>7.0</v>
      </c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</row>
    <row r="46">
      <c r="B46" s="14">
        <v>14.0</v>
      </c>
      <c r="C46" s="22">
        <v>0.0</v>
      </c>
      <c r="D46" s="22">
        <v>0.0</v>
      </c>
      <c r="E46" s="14">
        <v>0.0</v>
      </c>
      <c r="F46" s="14">
        <v>0.0</v>
      </c>
      <c r="G46" s="14">
        <v>1.0</v>
      </c>
      <c r="H46" s="23">
        <v>640.0</v>
      </c>
      <c r="I46" s="14">
        <v>3.0</v>
      </c>
      <c r="J46" s="14">
        <v>8.0</v>
      </c>
      <c r="K46" s="14">
        <v>8.0</v>
      </c>
      <c r="L46" s="14">
        <v>9.0</v>
      </c>
      <c r="M46" s="5">
        <v>9.0</v>
      </c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</row>
    <row r="47">
      <c r="B47" s="14">
        <v>15.0</v>
      </c>
      <c r="C47" s="25">
        <v>0.0</v>
      </c>
      <c r="D47" s="22">
        <v>0.0</v>
      </c>
      <c r="E47" s="14">
        <v>0.0</v>
      </c>
      <c r="F47" s="14">
        <v>0.0</v>
      </c>
      <c r="G47" s="14">
        <v>1.0</v>
      </c>
      <c r="H47" s="23">
        <v>617.0</v>
      </c>
      <c r="I47" s="14">
        <v>3.0</v>
      </c>
      <c r="J47" s="14">
        <v>13.0</v>
      </c>
      <c r="K47" s="14">
        <v>13.0</v>
      </c>
      <c r="L47" s="14">
        <v>8.0</v>
      </c>
      <c r="M47" s="5">
        <v>9.0</v>
      </c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</row>
    <row r="48">
      <c r="B48" s="14">
        <v>16.0</v>
      </c>
      <c r="C48" s="22">
        <v>1.0</v>
      </c>
      <c r="D48" s="22">
        <v>1.0</v>
      </c>
      <c r="E48" s="14">
        <v>1.0</v>
      </c>
      <c r="F48" s="14">
        <v>0.0</v>
      </c>
      <c r="G48" s="14">
        <v>0.0</v>
      </c>
      <c r="H48" s="23">
        <v>645.0</v>
      </c>
      <c r="I48" s="14">
        <v>1.0</v>
      </c>
      <c r="J48" s="14">
        <v>9.0</v>
      </c>
      <c r="K48" s="14">
        <v>9.0</v>
      </c>
      <c r="L48" s="14">
        <v>13.0</v>
      </c>
      <c r="M48" s="5">
        <v>8.0</v>
      </c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</row>
    <row r="49">
      <c r="B49" s="14">
        <v>17.0</v>
      </c>
      <c r="C49" s="25">
        <v>0.0</v>
      </c>
      <c r="D49" s="22">
        <v>1.0</v>
      </c>
      <c r="E49" s="14">
        <v>0.0</v>
      </c>
      <c r="F49" s="14">
        <v>0.0</v>
      </c>
      <c r="G49" s="14">
        <v>0.0</v>
      </c>
      <c r="H49" s="23">
        <v>3000.0</v>
      </c>
      <c r="I49" s="14">
        <v>3.0</v>
      </c>
      <c r="J49" s="14">
        <v>3.0</v>
      </c>
      <c r="K49" s="14">
        <v>3.0</v>
      </c>
      <c r="L49" s="14">
        <v>9.0</v>
      </c>
      <c r="M49" s="5">
        <v>13.0</v>
      </c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</row>
    <row r="50">
      <c r="B50" s="14">
        <v>18.0</v>
      </c>
      <c r="C50" s="25">
        <v>0.0</v>
      </c>
      <c r="D50" s="22">
        <v>1.0</v>
      </c>
      <c r="E50" s="14">
        <v>0.0</v>
      </c>
      <c r="F50" s="14">
        <v>0.0</v>
      </c>
      <c r="G50" s="14">
        <v>0.0</v>
      </c>
      <c r="H50" s="23">
        <v>3000.0</v>
      </c>
      <c r="I50" s="14">
        <v>3.0</v>
      </c>
      <c r="J50" s="14">
        <v>15.0</v>
      </c>
      <c r="K50" s="14">
        <v>15.0</v>
      </c>
      <c r="L50" s="14">
        <v>3.0</v>
      </c>
      <c r="M50" s="5">
        <v>9.0</v>
      </c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</row>
    <row r="51">
      <c r="B51" s="14">
        <v>19.0</v>
      </c>
      <c r="C51" s="22">
        <v>0.0</v>
      </c>
      <c r="D51" s="22">
        <v>1.0</v>
      </c>
      <c r="E51" s="14">
        <v>0.0</v>
      </c>
      <c r="F51" s="14">
        <v>0.0</v>
      </c>
      <c r="G51" s="14">
        <v>0.0</v>
      </c>
      <c r="H51" s="23">
        <v>3000.0</v>
      </c>
      <c r="I51" s="14">
        <v>2.0</v>
      </c>
      <c r="J51" s="14">
        <v>2.0</v>
      </c>
      <c r="K51" s="14">
        <v>2.0</v>
      </c>
      <c r="L51" s="14">
        <v>15.0</v>
      </c>
      <c r="M51" s="5">
        <v>3.0</v>
      </c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</row>
    <row r="52">
      <c r="B52" s="14">
        <v>20.0</v>
      </c>
      <c r="C52" s="22">
        <v>0.0</v>
      </c>
      <c r="D52" s="22">
        <v>1.0</v>
      </c>
      <c r="E52" s="14">
        <v>0.0</v>
      </c>
      <c r="F52" s="14">
        <v>0.0</v>
      </c>
      <c r="G52" s="14">
        <v>0.0</v>
      </c>
      <c r="H52" s="23">
        <v>3000.0</v>
      </c>
      <c r="I52" s="14">
        <v>2.0</v>
      </c>
      <c r="J52" s="14">
        <v>7.0</v>
      </c>
      <c r="K52" s="14">
        <v>7.0</v>
      </c>
      <c r="L52" s="14">
        <v>2.0</v>
      </c>
      <c r="M52" s="5">
        <v>15.0</v>
      </c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</row>
    <row r="53">
      <c r="B53" s="14">
        <v>21.0</v>
      </c>
      <c r="C53" s="22">
        <v>0.0</v>
      </c>
      <c r="D53" s="22">
        <v>1.0</v>
      </c>
      <c r="E53" s="14">
        <v>0.0</v>
      </c>
      <c r="F53" s="14">
        <v>0.0</v>
      </c>
      <c r="G53" s="14">
        <v>0.0</v>
      </c>
      <c r="H53" s="23">
        <v>3000.0</v>
      </c>
      <c r="I53" s="14">
        <v>3.0</v>
      </c>
      <c r="J53" s="14">
        <v>14.0</v>
      </c>
      <c r="K53" s="14">
        <v>14.0</v>
      </c>
      <c r="L53" s="14">
        <v>7.0</v>
      </c>
      <c r="M53" s="5">
        <v>2.0</v>
      </c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</row>
    <row r="54">
      <c r="B54" s="14">
        <v>22.0</v>
      </c>
      <c r="C54" s="22">
        <v>0.0</v>
      </c>
      <c r="D54" s="22">
        <v>1.0</v>
      </c>
      <c r="E54" s="14">
        <v>0.0</v>
      </c>
      <c r="F54" s="14">
        <v>0.0</v>
      </c>
      <c r="G54" s="14">
        <v>0.0</v>
      </c>
      <c r="H54" s="23">
        <v>3000.0</v>
      </c>
      <c r="I54" s="14">
        <v>2.0</v>
      </c>
      <c r="J54" s="14">
        <v>15.0</v>
      </c>
      <c r="K54" s="14">
        <v>15.0</v>
      </c>
      <c r="L54" s="14">
        <v>14.0</v>
      </c>
      <c r="M54" s="5">
        <v>7.0</v>
      </c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</row>
    <row r="55">
      <c r="B55" s="14">
        <v>23.0</v>
      </c>
      <c r="C55" s="22">
        <v>0.0</v>
      </c>
      <c r="D55" s="22">
        <v>1.0</v>
      </c>
      <c r="E55" s="14">
        <v>0.0</v>
      </c>
      <c r="F55" s="14">
        <v>0.0</v>
      </c>
      <c r="G55" s="14">
        <v>0.0</v>
      </c>
      <c r="H55" s="23">
        <v>3000.0</v>
      </c>
      <c r="I55" s="14">
        <v>2.0</v>
      </c>
      <c r="J55" s="14">
        <v>11.0</v>
      </c>
      <c r="K55" s="14">
        <v>11.0</v>
      </c>
      <c r="L55" s="14">
        <v>15.0</v>
      </c>
      <c r="M55" s="5">
        <v>14.0</v>
      </c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</row>
    <row r="56">
      <c r="B56" s="14">
        <v>24.0</v>
      </c>
      <c r="C56" s="22">
        <v>1.0</v>
      </c>
      <c r="D56" s="22">
        <v>1.0</v>
      </c>
      <c r="E56" s="14">
        <v>1.0</v>
      </c>
      <c r="F56" s="14">
        <v>0.0</v>
      </c>
      <c r="G56" s="14">
        <v>0.0</v>
      </c>
      <c r="H56" s="23">
        <v>684.0</v>
      </c>
      <c r="I56" s="14">
        <v>1.0</v>
      </c>
      <c r="J56" s="14">
        <v>14.0</v>
      </c>
      <c r="K56" s="14">
        <v>14.0</v>
      </c>
      <c r="L56" s="14">
        <v>11.0</v>
      </c>
      <c r="M56" s="5">
        <v>15.0</v>
      </c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</row>
    <row r="57">
      <c r="B57" s="16">
        <v>25.0</v>
      </c>
      <c r="C57" s="26">
        <v>0.0</v>
      </c>
      <c r="D57" s="26">
        <v>0.0</v>
      </c>
      <c r="E57" s="16">
        <v>0.0</v>
      </c>
      <c r="F57" s="16">
        <v>0.0</v>
      </c>
      <c r="G57" s="16">
        <v>1.0</v>
      </c>
      <c r="H57" s="27">
        <v>50.0</v>
      </c>
      <c r="I57" s="16">
        <v>2.0</v>
      </c>
      <c r="J57" s="16">
        <v>7.0</v>
      </c>
      <c r="K57" s="16">
        <v>7.0</v>
      </c>
      <c r="L57" s="16">
        <v>14.0</v>
      </c>
      <c r="M57" s="5">
        <v>11.0</v>
      </c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</row>
    <row r="58">
      <c r="C58" s="5" t="s">
        <v>13</v>
      </c>
      <c r="D58" s="5" t="s">
        <v>14</v>
      </c>
      <c r="E58" s="5" t="s">
        <v>15</v>
      </c>
      <c r="F58" s="5" t="s">
        <v>25</v>
      </c>
      <c r="G58" s="5" t="s">
        <v>17</v>
      </c>
      <c r="H58" s="5" t="s">
        <v>18</v>
      </c>
      <c r="I58" s="5" t="s">
        <v>19</v>
      </c>
    </row>
    <row r="59">
      <c r="B59" s="5" t="s">
        <v>20</v>
      </c>
      <c r="C59" s="5">
        <f>COUNTIF(C33:C57, "1")</f>
        <v>5</v>
      </c>
      <c r="D59" s="5">
        <f>COUNTIFS(C33:C57, "1", D33:D57, "1")</f>
        <v>4</v>
      </c>
      <c r="E59" s="5">
        <f>COUNTIFS(C33:C57, "1", D33:D57, "0")</f>
        <v>1</v>
      </c>
      <c r="F59" s="18">
        <f>sumif(C33:C57, "1", H33:H57 )</f>
        <v>5652</v>
      </c>
      <c r="G59" s="18">
        <f t="array" ref="G59">MEDIAN(IF(($C$33:$C$57=1), ($H$33:$H$57)))</f>
        <v>684</v>
      </c>
      <c r="H59" s="18">
        <f>minifs(H33:H57, C33:C57, "1",C33:C57, "1")</f>
        <v>556</v>
      </c>
      <c r="I59" s="19">
        <f>maxifs(H33:H57, C33:C57, "1",C33:C57, "1")</f>
        <v>3000</v>
      </c>
    </row>
    <row r="60">
      <c r="B60" s="5" t="s">
        <v>22</v>
      </c>
      <c r="C60" s="28">
        <f>COUNTIF(C33:C57, "0")</f>
        <v>20</v>
      </c>
      <c r="D60" s="5">
        <f>COUNTIFS(C33:C57, "0", D33:D57, "1")</f>
        <v>17</v>
      </c>
      <c r="E60" s="5">
        <f>COUNTIFS(C33:C57, "0", D33:D57, "0")</f>
        <v>3</v>
      </c>
      <c r="F60" s="18">
        <f>sumif(C33:C57, "0", H33:H57 )</f>
        <v>52307</v>
      </c>
      <c r="G60" s="18">
        <f t="array" ref="G60">MEDIAN(IF(($C$3:$C$27=0), ($H$3:$H$27)))</f>
        <v>3000</v>
      </c>
      <c r="H60" s="18">
        <f>minifs(H33:H57, C33:C57, "0",C33:C57, "0")</f>
        <v>50</v>
      </c>
      <c r="I60" s="18">
        <f>maxifs(H33:H57, C33:C57, "0",C33:C57, "0")</f>
        <v>3000</v>
      </c>
    </row>
    <row r="61">
      <c r="B61" s="20" t="s">
        <v>43</v>
      </c>
      <c r="C61" s="3"/>
      <c r="D61" s="3"/>
      <c r="E61" s="3"/>
      <c r="F61" s="3"/>
      <c r="G61" s="3"/>
      <c r="H61" s="3"/>
      <c r="I61" s="3"/>
      <c r="J61" s="3"/>
      <c r="K61" s="3"/>
      <c r="L61" s="4"/>
    </row>
    <row r="62">
      <c r="B62" s="6" t="s">
        <v>1</v>
      </c>
      <c r="C62" s="7" t="s">
        <v>2</v>
      </c>
      <c r="D62" s="7" t="s">
        <v>3</v>
      </c>
      <c r="E62" s="8" t="s">
        <v>4</v>
      </c>
      <c r="F62" s="8" t="s">
        <v>5</v>
      </c>
      <c r="G62" s="8" t="s">
        <v>6</v>
      </c>
      <c r="H62" s="7" t="s">
        <v>7</v>
      </c>
      <c r="I62" s="6" t="s">
        <v>8</v>
      </c>
      <c r="J62" s="6" t="s">
        <v>9</v>
      </c>
      <c r="K62" s="6" t="s">
        <v>10</v>
      </c>
      <c r="L62" s="9" t="s">
        <v>11</v>
      </c>
      <c r="M62" s="21" t="s">
        <v>12</v>
      </c>
    </row>
    <row r="63">
      <c r="B63" s="14">
        <v>1.0</v>
      </c>
      <c r="C63" s="13">
        <v>0.0</v>
      </c>
      <c r="D63" s="13">
        <v>1.0</v>
      </c>
      <c r="E63" s="13">
        <v>0.0</v>
      </c>
      <c r="F63" s="13">
        <v>0.0</v>
      </c>
      <c r="G63" s="13">
        <v>0.0</v>
      </c>
      <c r="H63" s="13">
        <v>3000.0</v>
      </c>
      <c r="I63" s="13">
        <v>3.0</v>
      </c>
      <c r="J63" s="13">
        <v>7.0</v>
      </c>
      <c r="K63" s="13">
        <v>7.0</v>
      </c>
      <c r="L63" s="13">
        <v>7.0</v>
      </c>
      <c r="M63" s="5">
        <v>14.0</v>
      </c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</row>
    <row r="64">
      <c r="B64" s="14">
        <v>2.0</v>
      </c>
      <c r="C64" s="13">
        <v>0.0</v>
      </c>
      <c r="D64" s="13">
        <v>1.0</v>
      </c>
      <c r="E64" s="13">
        <v>0.0</v>
      </c>
      <c r="F64" s="13">
        <v>0.0</v>
      </c>
      <c r="G64" s="13">
        <v>0.0</v>
      </c>
      <c r="H64" s="13">
        <v>3000.0</v>
      </c>
      <c r="I64" s="13">
        <v>3.0</v>
      </c>
      <c r="J64" s="13">
        <v>1.0</v>
      </c>
      <c r="K64" s="13">
        <v>1.0</v>
      </c>
      <c r="L64" s="13">
        <v>7.0</v>
      </c>
      <c r="M64" s="5">
        <v>7.0</v>
      </c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</row>
    <row r="65">
      <c r="B65" s="14">
        <v>3.0</v>
      </c>
      <c r="C65" s="13">
        <v>0.0</v>
      </c>
      <c r="D65" s="13">
        <v>1.0</v>
      </c>
      <c r="E65" s="13">
        <v>0.0</v>
      </c>
      <c r="F65" s="13">
        <v>0.0</v>
      </c>
      <c r="G65" s="13">
        <v>0.0</v>
      </c>
      <c r="H65" s="13">
        <v>3000.0</v>
      </c>
      <c r="I65" s="13">
        <v>2.0</v>
      </c>
      <c r="J65" s="13">
        <v>5.0</v>
      </c>
      <c r="K65" s="13">
        <v>5.0</v>
      </c>
      <c r="L65" s="13">
        <v>1.0</v>
      </c>
      <c r="M65" s="5">
        <v>7.0</v>
      </c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</row>
    <row r="66">
      <c r="B66" s="14">
        <v>4.0</v>
      </c>
      <c r="C66" s="13">
        <v>0.0</v>
      </c>
      <c r="D66" s="13">
        <v>1.0</v>
      </c>
      <c r="E66" s="13">
        <v>0.0</v>
      </c>
      <c r="F66" s="13">
        <v>0.0</v>
      </c>
      <c r="G66" s="13">
        <v>0.0</v>
      </c>
      <c r="H66" s="13">
        <v>3000.0</v>
      </c>
      <c r="I66" s="13">
        <v>3.0</v>
      </c>
      <c r="J66" s="13">
        <v>4.0</v>
      </c>
      <c r="K66" s="13">
        <v>4.0</v>
      </c>
      <c r="L66" s="13">
        <v>5.0</v>
      </c>
      <c r="M66" s="5">
        <v>1.0</v>
      </c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</row>
    <row r="67">
      <c r="B67" s="14">
        <v>5.0</v>
      </c>
      <c r="C67" s="13">
        <v>1.0</v>
      </c>
      <c r="D67" s="13">
        <v>0.0</v>
      </c>
      <c r="E67" s="13">
        <v>0.0</v>
      </c>
      <c r="F67" s="13">
        <v>1.0</v>
      </c>
      <c r="G67" s="13">
        <v>0.0</v>
      </c>
      <c r="H67" s="13">
        <v>3000.0</v>
      </c>
      <c r="I67" s="13">
        <v>1.0</v>
      </c>
      <c r="J67" s="13">
        <v>1.0</v>
      </c>
      <c r="K67" s="13">
        <v>1.0</v>
      </c>
      <c r="L67" s="13">
        <v>4.0</v>
      </c>
      <c r="M67" s="5">
        <v>5.0</v>
      </c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</row>
    <row r="68">
      <c r="B68" s="14">
        <v>6.0</v>
      </c>
      <c r="C68" s="13">
        <v>0.0</v>
      </c>
      <c r="D68" s="13">
        <v>1.0</v>
      </c>
      <c r="E68" s="13">
        <v>0.0</v>
      </c>
      <c r="F68" s="13">
        <v>0.0</v>
      </c>
      <c r="G68" s="13">
        <v>0.0</v>
      </c>
      <c r="H68" s="13">
        <v>3000.0</v>
      </c>
      <c r="I68" s="13">
        <v>2.0</v>
      </c>
      <c r="J68" s="13">
        <v>14.0</v>
      </c>
      <c r="K68" s="13">
        <v>14.0</v>
      </c>
      <c r="L68" s="13">
        <v>1.0</v>
      </c>
      <c r="M68" s="5">
        <v>4.0</v>
      </c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</row>
    <row r="69">
      <c r="B69" s="14">
        <v>7.0</v>
      </c>
      <c r="C69" s="13">
        <v>0.0</v>
      </c>
      <c r="D69" s="13">
        <v>1.0</v>
      </c>
      <c r="E69" s="13">
        <v>0.0</v>
      </c>
      <c r="F69" s="13">
        <v>0.0</v>
      </c>
      <c r="G69" s="13">
        <v>0.0</v>
      </c>
      <c r="H69" s="13">
        <v>3000.0</v>
      </c>
      <c r="I69" s="13">
        <v>3.0</v>
      </c>
      <c r="J69" s="13">
        <v>8.0</v>
      </c>
      <c r="K69" s="13">
        <v>8.0</v>
      </c>
      <c r="L69" s="13">
        <v>14.0</v>
      </c>
      <c r="M69" s="5">
        <v>1.0</v>
      </c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</row>
    <row r="70">
      <c r="B70" s="14">
        <v>8.0</v>
      </c>
      <c r="C70" s="13">
        <v>1.0</v>
      </c>
      <c r="D70" s="13">
        <v>1.0</v>
      </c>
      <c r="E70" s="13">
        <v>1.0</v>
      </c>
      <c r="F70" s="13">
        <v>0.0</v>
      </c>
      <c r="G70" s="13">
        <v>0.0</v>
      </c>
      <c r="H70" s="13">
        <v>930.0</v>
      </c>
      <c r="I70" s="13">
        <v>1.0</v>
      </c>
      <c r="J70" s="13">
        <v>1.0</v>
      </c>
      <c r="K70" s="13">
        <v>1.0</v>
      </c>
      <c r="L70" s="13">
        <v>8.0</v>
      </c>
      <c r="M70" s="5">
        <v>14.0</v>
      </c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</row>
    <row r="71">
      <c r="B71" s="14">
        <v>9.0</v>
      </c>
      <c r="C71" s="13">
        <v>0.0</v>
      </c>
      <c r="D71" s="13">
        <v>1.0</v>
      </c>
      <c r="E71" s="13">
        <v>0.0</v>
      </c>
      <c r="F71" s="13">
        <v>0.0</v>
      </c>
      <c r="G71" s="13">
        <v>0.0</v>
      </c>
      <c r="H71" s="13">
        <v>3000.0</v>
      </c>
      <c r="I71" s="13">
        <v>3.0</v>
      </c>
      <c r="J71" s="13">
        <v>15.0</v>
      </c>
      <c r="K71" s="13">
        <v>15.0</v>
      </c>
      <c r="L71" s="13">
        <v>1.0</v>
      </c>
      <c r="M71" s="5">
        <v>8.0</v>
      </c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</row>
    <row r="72">
      <c r="B72" s="14">
        <v>10.0</v>
      </c>
      <c r="C72" s="13">
        <v>1.0</v>
      </c>
      <c r="D72" s="13">
        <v>1.0</v>
      </c>
      <c r="E72" s="13">
        <v>1.0</v>
      </c>
      <c r="F72" s="13">
        <v>0.0</v>
      </c>
      <c r="G72" s="13">
        <v>0.0</v>
      </c>
      <c r="H72" s="13">
        <v>2890.0</v>
      </c>
      <c r="I72" s="13">
        <v>1.0</v>
      </c>
      <c r="J72" s="13">
        <v>8.0</v>
      </c>
      <c r="K72" s="13">
        <v>8.0</v>
      </c>
      <c r="L72" s="13">
        <v>15.0</v>
      </c>
      <c r="M72" s="5">
        <v>1.0</v>
      </c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</row>
    <row r="73">
      <c r="B73" s="14">
        <v>11.0</v>
      </c>
      <c r="C73" s="13">
        <v>1.0</v>
      </c>
      <c r="D73" s="13">
        <v>0.0</v>
      </c>
      <c r="E73" s="13">
        <v>0.0</v>
      </c>
      <c r="F73" s="13">
        <v>1.0</v>
      </c>
      <c r="G73" s="13">
        <v>0.0</v>
      </c>
      <c r="H73" s="13">
        <v>3000.0</v>
      </c>
      <c r="I73" s="13">
        <v>1.0</v>
      </c>
      <c r="J73" s="13">
        <v>1.0</v>
      </c>
      <c r="K73" s="13">
        <v>1.0</v>
      </c>
      <c r="L73" s="13">
        <v>8.0</v>
      </c>
      <c r="M73" s="5">
        <v>15.0</v>
      </c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</row>
    <row r="74">
      <c r="B74" s="14">
        <v>12.0</v>
      </c>
      <c r="C74" s="13">
        <v>1.0</v>
      </c>
      <c r="D74" s="13">
        <v>1.0</v>
      </c>
      <c r="E74" s="13">
        <v>1.0</v>
      </c>
      <c r="F74" s="13">
        <v>0.0</v>
      </c>
      <c r="G74" s="13">
        <v>0.0</v>
      </c>
      <c r="H74" s="13">
        <v>709.0</v>
      </c>
      <c r="I74" s="13">
        <v>1.0</v>
      </c>
      <c r="J74" s="13">
        <v>15.0</v>
      </c>
      <c r="K74" s="13">
        <v>15.0</v>
      </c>
      <c r="L74" s="13">
        <v>1.0</v>
      </c>
      <c r="M74" s="5">
        <v>8.0</v>
      </c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</row>
    <row r="75">
      <c r="B75" s="14">
        <v>13.0</v>
      </c>
      <c r="C75" s="13">
        <v>0.0</v>
      </c>
      <c r="D75" s="13">
        <v>1.0</v>
      </c>
      <c r="E75" s="13">
        <v>0.0</v>
      </c>
      <c r="F75" s="13">
        <v>0.0</v>
      </c>
      <c r="G75" s="13">
        <v>0.0</v>
      </c>
      <c r="H75" s="13">
        <v>3000.0</v>
      </c>
      <c r="I75" s="13">
        <v>3.0</v>
      </c>
      <c r="J75" s="13">
        <v>5.0</v>
      </c>
      <c r="K75" s="13">
        <v>5.0</v>
      </c>
      <c r="L75" s="13">
        <v>15.0</v>
      </c>
      <c r="M75" s="5">
        <v>1.0</v>
      </c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</row>
    <row r="76">
      <c r="B76" s="14">
        <v>14.0</v>
      </c>
      <c r="C76" s="13">
        <v>0.0</v>
      </c>
      <c r="D76" s="13">
        <v>1.0</v>
      </c>
      <c r="E76" s="13">
        <v>0.0</v>
      </c>
      <c r="F76" s="13">
        <v>0.0</v>
      </c>
      <c r="G76" s="13">
        <v>0.0</v>
      </c>
      <c r="H76" s="13">
        <v>3000.0</v>
      </c>
      <c r="I76" s="13">
        <v>2.0</v>
      </c>
      <c r="J76" s="13">
        <v>10.0</v>
      </c>
      <c r="K76" s="13">
        <v>10.0</v>
      </c>
      <c r="L76" s="13">
        <v>5.0</v>
      </c>
      <c r="M76" s="5">
        <v>15.0</v>
      </c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</row>
    <row r="77">
      <c r="B77" s="14">
        <v>15.0</v>
      </c>
      <c r="C77" s="13">
        <v>0.0</v>
      </c>
      <c r="D77" s="13">
        <v>1.0</v>
      </c>
      <c r="E77" s="13">
        <v>0.0</v>
      </c>
      <c r="F77" s="13">
        <v>0.0</v>
      </c>
      <c r="G77" s="13">
        <v>0.0</v>
      </c>
      <c r="H77" s="13">
        <v>3000.0</v>
      </c>
      <c r="I77" s="13">
        <v>2.0</v>
      </c>
      <c r="J77" s="13">
        <v>6.0</v>
      </c>
      <c r="K77" s="13">
        <v>6.0</v>
      </c>
      <c r="L77" s="13">
        <v>10.0</v>
      </c>
      <c r="M77" s="5">
        <v>5.0</v>
      </c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</row>
    <row r="78">
      <c r="B78" s="14">
        <v>16.0</v>
      </c>
      <c r="C78" s="13">
        <v>0.0</v>
      </c>
      <c r="D78" s="13">
        <v>1.0</v>
      </c>
      <c r="E78" s="13">
        <v>0.0</v>
      </c>
      <c r="F78" s="13">
        <v>0.0</v>
      </c>
      <c r="G78" s="13">
        <v>0.0</v>
      </c>
      <c r="H78" s="13">
        <v>3000.0</v>
      </c>
      <c r="I78" s="13">
        <v>2.0</v>
      </c>
      <c r="J78" s="13">
        <v>15.0</v>
      </c>
      <c r="K78" s="13">
        <v>15.0</v>
      </c>
      <c r="L78" s="13">
        <v>6.0</v>
      </c>
      <c r="M78" s="5">
        <v>10.0</v>
      </c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</row>
    <row r="79">
      <c r="B79" s="14">
        <v>17.0</v>
      </c>
      <c r="C79" s="13">
        <v>0.0</v>
      </c>
      <c r="D79" s="13">
        <v>0.0</v>
      </c>
      <c r="E79" s="13">
        <v>0.0</v>
      </c>
      <c r="F79" s="13">
        <v>0.0</v>
      </c>
      <c r="G79" s="13">
        <v>1.0</v>
      </c>
      <c r="H79" s="13">
        <v>669.0</v>
      </c>
      <c r="I79" s="13">
        <v>3.0</v>
      </c>
      <c r="J79" s="13">
        <v>1.0</v>
      </c>
      <c r="K79" s="13">
        <v>1.0</v>
      </c>
      <c r="L79" s="13">
        <v>15.0</v>
      </c>
      <c r="M79" s="5">
        <v>6.0</v>
      </c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</row>
    <row r="80">
      <c r="B80" s="14">
        <v>18.0</v>
      </c>
      <c r="C80" s="13">
        <v>1.0</v>
      </c>
      <c r="D80" s="13">
        <v>0.0</v>
      </c>
      <c r="E80" s="13">
        <v>0.0</v>
      </c>
      <c r="F80" s="13">
        <v>1.0</v>
      </c>
      <c r="G80" s="13">
        <v>0.0</v>
      </c>
      <c r="H80" s="13">
        <v>3000.0</v>
      </c>
      <c r="I80" s="13">
        <v>1.0</v>
      </c>
      <c r="J80" s="13">
        <v>6.0</v>
      </c>
      <c r="K80" s="13">
        <v>6.0</v>
      </c>
      <c r="L80" s="13">
        <v>1.0</v>
      </c>
      <c r="M80" s="5">
        <v>15.0</v>
      </c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</row>
    <row r="81">
      <c r="B81" s="14">
        <v>19.0</v>
      </c>
      <c r="C81" s="13">
        <v>1.0</v>
      </c>
      <c r="D81" s="13">
        <v>1.0</v>
      </c>
      <c r="E81" s="13">
        <v>1.0</v>
      </c>
      <c r="F81" s="13">
        <v>0.0</v>
      </c>
      <c r="G81" s="13">
        <v>0.0</v>
      </c>
      <c r="H81" s="13">
        <v>543.0</v>
      </c>
      <c r="I81" s="13">
        <v>1.0</v>
      </c>
      <c r="J81" s="13">
        <v>15.0</v>
      </c>
      <c r="K81" s="13">
        <v>15.0</v>
      </c>
      <c r="L81" s="13">
        <v>6.0</v>
      </c>
      <c r="M81" s="5">
        <v>1.0</v>
      </c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</row>
    <row r="82">
      <c r="B82" s="14">
        <v>20.0</v>
      </c>
      <c r="C82" s="13">
        <v>0.0</v>
      </c>
      <c r="D82" s="13">
        <v>0.0</v>
      </c>
      <c r="E82" s="13">
        <v>0.0</v>
      </c>
      <c r="F82" s="13">
        <v>0.0</v>
      </c>
      <c r="G82" s="13">
        <v>1.0</v>
      </c>
      <c r="H82" s="13">
        <v>961.0</v>
      </c>
      <c r="I82" s="13">
        <v>3.0</v>
      </c>
      <c r="J82" s="13">
        <v>7.0</v>
      </c>
      <c r="K82" s="13">
        <v>7.0</v>
      </c>
      <c r="L82" s="13">
        <v>15.0</v>
      </c>
      <c r="M82" s="5">
        <v>6.0</v>
      </c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</row>
    <row r="83">
      <c r="B83" s="14">
        <v>21.0</v>
      </c>
      <c r="C83" s="13">
        <v>1.0</v>
      </c>
      <c r="D83" s="13">
        <v>1.0</v>
      </c>
      <c r="E83" s="13">
        <v>1.0</v>
      </c>
      <c r="F83" s="13">
        <v>0.0</v>
      </c>
      <c r="G83" s="13">
        <v>0.0</v>
      </c>
      <c r="H83" s="13">
        <v>592.0</v>
      </c>
      <c r="I83" s="13">
        <v>1.0</v>
      </c>
      <c r="J83" s="13">
        <v>6.0</v>
      </c>
      <c r="K83" s="13">
        <v>6.0</v>
      </c>
      <c r="L83" s="13">
        <v>7.0</v>
      </c>
      <c r="M83" s="5">
        <v>15.0</v>
      </c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</row>
    <row r="84">
      <c r="B84" s="14">
        <v>22.0</v>
      </c>
      <c r="C84" s="13">
        <v>1.0</v>
      </c>
      <c r="D84" s="13">
        <v>1.0</v>
      </c>
      <c r="E84" s="13">
        <v>1.0</v>
      </c>
      <c r="F84" s="13">
        <v>0.0</v>
      </c>
      <c r="G84" s="13">
        <v>0.0</v>
      </c>
      <c r="H84" s="13">
        <v>617.0</v>
      </c>
      <c r="I84" s="13">
        <v>1.0</v>
      </c>
      <c r="J84" s="13">
        <v>15.0</v>
      </c>
      <c r="K84" s="13">
        <v>15.0</v>
      </c>
      <c r="L84" s="13">
        <v>6.0</v>
      </c>
      <c r="M84" s="5">
        <v>7.0</v>
      </c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</row>
    <row r="85">
      <c r="B85" s="14">
        <v>23.0</v>
      </c>
      <c r="C85" s="13">
        <v>1.0</v>
      </c>
      <c r="D85" s="13">
        <v>1.0</v>
      </c>
      <c r="E85" s="13">
        <v>1.0</v>
      </c>
      <c r="F85" s="13">
        <v>0.0</v>
      </c>
      <c r="G85" s="13">
        <v>0.0</v>
      </c>
      <c r="H85" s="13">
        <v>609.0</v>
      </c>
      <c r="I85" s="13">
        <v>1.0</v>
      </c>
      <c r="J85" s="13">
        <v>7.0</v>
      </c>
      <c r="K85" s="13">
        <v>7.0</v>
      </c>
      <c r="L85" s="13">
        <v>15.0</v>
      </c>
      <c r="M85" s="5">
        <v>6.0</v>
      </c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</row>
    <row r="86">
      <c r="B86" s="14">
        <v>24.0</v>
      </c>
      <c r="C86" s="13">
        <v>1.0</v>
      </c>
      <c r="D86" s="13">
        <v>1.0</v>
      </c>
      <c r="E86" s="13">
        <v>1.0</v>
      </c>
      <c r="F86" s="13">
        <v>0.0</v>
      </c>
      <c r="G86" s="13">
        <v>0.0</v>
      </c>
      <c r="H86" s="13">
        <v>589.0</v>
      </c>
      <c r="I86" s="13">
        <v>1.0</v>
      </c>
      <c r="J86" s="13">
        <v>6.0</v>
      </c>
      <c r="K86" s="13">
        <v>6.0</v>
      </c>
      <c r="L86" s="13">
        <v>7.0</v>
      </c>
      <c r="M86" s="5">
        <v>15.0</v>
      </c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</row>
    <row r="87">
      <c r="B87" s="16">
        <v>25.0</v>
      </c>
      <c r="C87" s="13">
        <v>0.0</v>
      </c>
      <c r="D87" s="13">
        <v>1.0</v>
      </c>
      <c r="E87" s="13">
        <v>0.0</v>
      </c>
      <c r="F87" s="13">
        <v>0.0</v>
      </c>
      <c r="G87" s="13">
        <v>0.0</v>
      </c>
      <c r="H87" s="13">
        <v>3000.0</v>
      </c>
      <c r="I87" s="13">
        <v>2.0</v>
      </c>
      <c r="J87" s="13">
        <v>14.0</v>
      </c>
      <c r="K87" s="13">
        <v>14.0</v>
      </c>
      <c r="L87" s="13">
        <v>6.0</v>
      </c>
      <c r="M87" s="5">
        <v>7.0</v>
      </c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</row>
    <row r="88">
      <c r="C88" s="5" t="s">
        <v>13</v>
      </c>
      <c r="D88" s="5" t="s">
        <v>14</v>
      </c>
      <c r="E88" s="5" t="s">
        <v>15</v>
      </c>
      <c r="F88" s="5" t="s">
        <v>25</v>
      </c>
      <c r="G88" s="5" t="s">
        <v>17</v>
      </c>
      <c r="H88" s="5" t="s">
        <v>18</v>
      </c>
      <c r="I88" s="5" t="s">
        <v>19</v>
      </c>
    </row>
    <row r="89">
      <c r="B89" s="5" t="s">
        <v>20</v>
      </c>
      <c r="C89" s="31">
        <f>COUNTIF(C63:C87, "1")</f>
        <v>11</v>
      </c>
      <c r="D89" s="5">
        <f>COUNTIFS(C63:C87, "1", D63:D87, "1")</f>
        <v>8</v>
      </c>
      <c r="E89" s="5">
        <f>COUNTIFS(C63:C87, "1", D63:D87, "0")</f>
        <v>3</v>
      </c>
      <c r="F89" s="18">
        <f>sumif(C63:C87, "1", H63:H87 )</f>
        <v>16479</v>
      </c>
      <c r="G89" s="18">
        <f t="array" ref="G89">MEDIAN(IF(($C$63:$C$87=1), ($H$63:$H$87)))</f>
        <v>709</v>
      </c>
      <c r="H89" s="18">
        <f>minifs(H63:H87, C63:C87, "1",C63:C87, "1")</f>
        <v>543</v>
      </c>
      <c r="I89" s="19">
        <f>maxifs(H63:H87, C63:C87, "1",C63:C87, "1")</f>
        <v>3000</v>
      </c>
    </row>
    <row r="90">
      <c r="B90" s="5" t="s">
        <v>22</v>
      </c>
      <c r="C90" s="31">
        <f>COUNTIF(C63:C87, "0")</f>
        <v>14</v>
      </c>
      <c r="D90" s="5">
        <f>COUNTIFS(C63:C87, "0", D63:D87, "1")</f>
        <v>12</v>
      </c>
      <c r="E90" s="5">
        <f>COUNTIFS(C63:C87, "0", D63:D87, "0")</f>
        <v>2</v>
      </c>
      <c r="F90" s="18">
        <f>sumif(C63:C87, "0", H63:H87 )</f>
        <v>37630</v>
      </c>
      <c r="G90" s="18">
        <f t="array" ref="G90">MEDIAN(IF(($C$3:$C$27=0), ($H$3:$H$27)))</f>
        <v>3000</v>
      </c>
      <c r="H90" s="18">
        <f>minifs(H63:H87, C63:C87, "0",C63:C87, "0")</f>
        <v>669</v>
      </c>
      <c r="I90" s="18">
        <f>maxifs(H63:H87, C63:C87, "0",C63:C87, "0")</f>
        <v>3000</v>
      </c>
    </row>
    <row r="92">
      <c r="B92" s="32" t="s">
        <v>27</v>
      </c>
      <c r="C92" s="32" t="s">
        <v>28</v>
      </c>
      <c r="D92" s="33" t="s">
        <v>14</v>
      </c>
      <c r="E92" s="33" t="s">
        <v>15</v>
      </c>
      <c r="F92" s="32" t="s">
        <v>29</v>
      </c>
      <c r="G92" s="32" t="s">
        <v>25</v>
      </c>
      <c r="H92" s="32" t="s">
        <v>17</v>
      </c>
      <c r="I92" s="32" t="s">
        <v>18</v>
      </c>
      <c r="J92" s="32" t="s">
        <v>19</v>
      </c>
      <c r="K92" s="9" t="s">
        <v>30</v>
      </c>
    </row>
    <row r="93">
      <c r="B93" s="34" t="s">
        <v>20</v>
      </c>
      <c r="C93" s="35">
        <f t="shared" ref="C93:E93" si="1">C89+C59+C29</f>
        <v>20</v>
      </c>
      <c r="D93" s="36">
        <f t="shared" si="1"/>
        <v>14</v>
      </c>
      <c r="E93" s="36">
        <f t="shared" si="1"/>
        <v>6</v>
      </c>
      <c r="F93" s="37">
        <f t="shared" ref="F93:F94" si="3">E93/C93*100</f>
        <v>30</v>
      </c>
      <c r="G93" s="37">
        <f t="shared" ref="G93:G94" si="4">sum(F89,F59,F29)/C93</f>
        <v>1485.85</v>
      </c>
      <c r="H93" s="37">
        <f t="array" ref="H93">MEDIAN(IF(($C$63:$C$87=1), ($H$63:$H$87)),IF(($C$33:$C$57=1), ($H$33:$H$57)), IF(($C$3:$C$27=1), ($H$3:$H$27)))</f>
        <v>749</v>
      </c>
      <c r="I93" s="37">
        <f t="shared" ref="I93:I94" si="5">min(H89,H59,H29)</f>
        <v>543</v>
      </c>
      <c r="J93" s="37">
        <f t="shared" ref="J93:J94" si="6">max(I89,I59,I29)</f>
        <v>3000</v>
      </c>
      <c r="K93" s="38">
        <f t="array" ref="K93">STDEV(IF(($C$63:$C$87=1), ($H$63:$H$87)),IF(($C$33:$C$57=1), ($H$33:$H$57)), IF(($C$3:$C$27=1), ($H$3:$H$27)))</f>
        <v>1132.188671</v>
      </c>
    </row>
    <row r="94">
      <c r="B94" s="34" t="s">
        <v>22</v>
      </c>
      <c r="C94" s="35">
        <f t="shared" ref="C94:E94" si="2">C90+C60+C30</f>
        <v>55</v>
      </c>
      <c r="D94" s="36">
        <f t="shared" si="2"/>
        <v>47</v>
      </c>
      <c r="E94" s="36">
        <f t="shared" si="2"/>
        <v>8</v>
      </c>
      <c r="F94" s="37">
        <f t="shared" si="3"/>
        <v>14.54545455</v>
      </c>
      <c r="G94" s="37">
        <f t="shared" si="4"/>
        <v>2650.745455</v>
      </c>
      <c r="H94" s="37">
        <f t="array" ref="H94">MEDIAN(IF(($C$63:$C$87=0), ($H$63:$H$87)),IF(($C$33:$C$57=0), ($H$33:$H$57)), IF(($C$3:$C$27=0), ($H$3:$H$27)))</f>
        <v>3000</v>
      </c>
      <c r="I94" s="37">
        <f t="shared" si="5"/>
        <v>50</v>
      </c>
      <c r="J94" s="37">
        <f t="shared" si="6"/>
        <v>3000</v>
      </c>
      <c r="K94" s="38">
        <f t="array" ref="K94">STDEV(IF(($C$63:$C$87=0), ($H$63:$H$87)),IF(($C$33:$C$57=0), ($H$33:$H$57)), IF(($C$3:$C$27=0), ($H$3:$H$27)))</f>
        <v>859.25638</v>
      </c>
    </row>
    <row r="99">
      <c r="C99" s="39" t="s">
        <v>31</v>
      </c>
      <c r="D99" s="40">
        <v>0.0</v>
      </c>
      <c r="E99" s="40">
        <v>1.0</v>
      </c>
    </row>
    <row r="100">
      <c r="C100" s="41" t="s">
        <v>32</v>
      </c>
      <c r="D100" s="12"/>
      <c r="E100" s="12"/>
    </row>
    <row r="101">
      <c r="C101" s="42" t="s">
        <v>33</v>
      </c>
      <c r="D101" s="14"/>
      <c r="E101" s="14"/>
    </row>
    <row r="102">
      <c r="C102" s="42" t="s">
        <v>34</v>
      </c>
      <c r="D102" s="14"/>
      <c r="E102" s="14"/>
    </row>
    <row r="103">
      <c r="C103" s="42" t="s">
        <v>35</v>
      </c>
      <c r="D103" s="14"/>
      <c r="E103" s="14"/>
    </row>
    <row r="104">
      <c r="C104" s="42" t="s">
        <v>36</v>
      </c>
      <c r="D104" s="14"/>
      <c r="E104" s="14"/>
    </row>
    <row r="105">
      <c r="C105" s="43" t="s">
        <v>37</v>
      </c>
      <c r="D105" s="16"/>
      <c r="E105" s="16"/>
    </row>
  </sheetData>
  <mergeCells count="3">
    <mergeCell ref="B1:L1"/>
    <mergeCell ref="B31:L31"/>
    <mergeCell ref="B61:L61"/>
  </mergeCells>
  <conditionalFormatting sqref="C3:C27 C33:C57 C63:C87">
    <cfRule type="cellIs" dxfId="0" priority="1" operator="equal">
      <formula>1</formula>
    </cfRule>
  </conditionalFormatting>
  <conditionalFormatting sqref="C3:C27 C33:C57 C63:C87">
    <cfRule type="cellIs" dxfId="1" priority="2" operator="equal">
      <formula>0</formula>
    </cfRule>
  </conditionalFormatting>
  <conditionalFormatting sqref="D3:D27 D63:D87">
    <cfRule type="cellIs" dxfId="1" priority="3" operator="equal">
      <formula>1</formula>
    </cfRule>
  </conditionalFormatting>
  <conditionalFormatting sqref="D3:D27 D63:D87">
    <cfRule type="cellIs" dxfId="2" priority="4" operator="equal">
      <formula>0</formula>
    </cfRule>
  </conditionalFormatting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0</v>
      </c>
      <c r="C2" s="3"/>
      <c r="D2" s="3"/>
      <c r="E2" s="3"/>
      <c r="F2" s="3"/>
      <c r="G2" s="3"/>
      <c r="H2" s="3"/>
      <c r="I2" s="4"/>
    </row>
    <row r="3">
      <c r="B3" s="44" t="s">
        <v>44</v>
      </c>
      <c r="C3" s="45"/>
      <c r="D3" s="45"/>
      <c r="E3" s="46" t="s">
        <v>45</v>
      </c>
      <c r="F3" s="47" t="s">
        <v>46</v>
      </c>
      <c r="G3" s="46" t="s">
        <v>47</v>
      </c>
      <c r="H3" s="46" t="s">
        <v>48</v>
      </c>
      <c r="I3" s="48" t="s">
        <v>49</v>
      </c>
      <c r="J3" s="49" t="s">
        <v>50</v>
      </c>
    </row>
    <row r="4">
      <c r="B4" s="50" t="s">
        <v>51</v>
      </c>
      <c r="C4" s="50" t="s">
        <v>52</v>
      </c>
      <c r="D4" s="50" t="s">
        <v>53</v>
      </c>
      <c r="E4" s="51">
        <v>2.0</v>
      </c>
      <c r="F4" s="50" t="s">
        <v>54</v>
      </c>
      <c r="G4" s="52">
        <v>906.0</v>
      </c>
      <c r="H4" s="51">
        <v>1.0</v>
      </c>
      <c r="I4" s="51">
        <v>2.0</v>
      </c>
    </row>
    <row r="5">
      <c r="B5" s="53" t="s">
        <v>51</v>
      </c>
      <c r="C5" s="53" t="s">
        <v>55</v>
      </c>
      <c r="D5" s="53" t="s">
        <v>56</v>
      </c>
      <c r="E5" s="54">
        <v>1.0</v>
      </c>
      <c r="F5" s="53" t="s">
        <v>57</v>
      </c>
      <c r="G5" s="55">
        <v>449.0</v>
      </c>
      <c r="H5" s="54">
        <v>1.0</v>
      </c>
      <c r="I5" s="54">
        <v>2.0</v>
      </c>
    </row>
    <row r="6">
      <c r="B6" s="53" t="s">
        <v>51</v>
      </c>
      <c r="C6" s="53" t="s">
        <v>55</v>
      </c>
      <c r="D6" s="53" t="s">
        <v>53</v>
      </c>
      <c r="E6" s="54">
        <v>2.0</v>
      </c>
      <c r="F6" s="53" t="s">
        <v>54</v>
      </c>
      <c r="G6" s="55">
        <v>409.0</v>
      </c>
      <c r="H6" s="54">
        <v>1.0</v>
      </c>
      <c r="I6" s="54">
        <v>1.0</v>
      </c>
    </row>
    <row r="7">
      <c r="B7" s="53" t="s">
        <v>51</v>
      </c>
      <c r="C7" s="53" t="s">
        <v>55</v>
      </c>
      <c r="D7" s="53" t="s">
        <v>53</v>
      </c>
      <c r="E7" s="54">
        <v>2.0</v>
      </c>
      <c r="F7" s="53" t="s">
        <v>57</v>
      </c>
      <c r="G7" s="55">
        <v>384.0</v>
      </c>
      <c r="H7" s="54">
        <v>1.0</v>
      </c>
      <c r="I7" s="54">
        <v>1.0</v>
      </c>
    </row>
    <row r="8">
      <c r="B8" s="53" t="s">
        <v>51</v>
      </c>
      <c r="C8" s="53" t="s">
        <v>52</v>
      </c>
      <c r="D8" s="53" t="s">
        <v>56</v>
      </c>
      <c r="E8" s="54">
        <v>1.0</v>
      </c>
      <c r="F8" s="53" t="s">
        <v>57</v>
      </c>
      <c r="G8" s="55">
        <v>727.0</v>
      </c>
      <c r="H8" s="54">
        <v>1.0</v>
      </c>
      <c r="I8" s="54">
        <v>2.0</v>
      </c>
    </row>
    <row r="9">
      <c r="B9" s="53" t="s">
        <v>51</v>
      </c>
      <c r="C9" s="53" t="s">
        <v>52</v>
      </c>
      <c r="D9" s="53" t="s">
        <v>56</v>
      </c>
      <c r="E9" s="54">
        <v>1.0</v>
      </c>
      <c r="F9" s="53" t="s">
        <v>57</v>
      </c>
      <c r="G9" s="55">
        <v>1744.0</v>
      </c>
      <c r="H9" s="54">
        <v>1.0</v>
      </c>
      <c r="I9" s="54">
        <v>1.0</v>
      </c>
    </row>
    <row r="10">
      <c r="B10" s="53" t="s">
        <v>51</v>
      </c>
      <c r="C10" s="53" t="s">
        <v>55</v>
      </c>
      <c r="D10" s="53" t="s">
        <v>56</v>
      </c>
      <c r="E10" s="54">
        <v>1.0</v>
      </c>
      <c r="F10" s="53" t="s">
        <v>54</v>
      </c>
      <c r="G10" s="55">
        <v>518.0</v>
      </c>
      <c r="H10" s="54">
        <v>1.0</v>
      </c>
      <c r="I10" s="54">
        <v>2.0</v>
      </c>
    </row>
    <row r="11">
      <c r="B11" s="53" t="s">
        <v>51</v>
      </c>
      <c r="C11" s="53" t="s">
        <v>55</v>
      </c>
      <c r="D11" s="53" t="s">
        <v>56</v>
      </c>
      <c r="E11" s="54">
        <v>1.0</v>
      </c>
      <c r="F11" s="53" t="s">
        <v>57</v>
      </c>
      <c r="G11" s="55">
        <v>1823.0</v>
      </c>
      <c r="H11" s="54">
        <v>1.0</v>
      </c>
      <c r="I11" s="54">
        <v>1.0</v>
      </c>
    </row>
    <row r="12">
      <c r="B12" s="53" t="s">
        <v>51</v>
      </c>
      <c r="C12" s="53" t="s">
        <v>52</v>
      </c>
      <c r="D12" s="53" t="s">
        <v>56</v>
      </c>
      <c r="E12" s="54">
        <v>1.0</v>
      </c>
      <c r="F12" s="53" t="s">
        <v>54</v>
      </c>
      <c r="G12" s="55">
        <v>1104.0</v>
      </c>
      <c r="H12" s="54">
        <v>1.0</v>
      </c>
      <c r="I12" s="54">
        <v>2.0</v>
      </c>
    </row>
    <row r="13">
      <c r="B13" s="53" t="s">
        <v>51</v>
      </c>
      <c r="C13" s="53" t="s">
        <v>52</v>
      </c>
      <c r="D13" s="53" t="s">
        <v>56</v>
      </c>
      <c r="E13" s="54">
        <v>1.0</v>
      </c>
      <c r="F13" s="53" t="s">
        <v>57</v>
      </c>
      <c r="G13" s="55">
        <v>1133.0</v>
      </c>
      <c r="H13" s="54">
        <v>1.0</v>
      </c>
      <c r="I13" s="54">
        <v>1.0</v>
      </c>
    </row>
    <row r="14">
      <c r="B14" s="53" t="s">
        <v>58</v>
      </c>
      <c r="C14" s="53" t="s">
        <v>52</v>
      </c>
      <c r="D14" s="53" t="s">
        <v>53</v>
      </c>
      <c r="E14" s="54">
        <v>2.0</v>
      </c>
      <c r="F14" s="53" t="s">
        <v>57</v>
      </c>
      <c r="G14" s="55">
        <v>810.0</v>
      </c>
      <c r="H14" s="54">
        <v>1.0</v>
      </c>
      <c r="I14" s="54">
        <v>1.0</v>
      </c>
    </row>
    <row r="15">
      <c r="B15" s="53" t="s">
        <v>58</v>
      </c>
      <c r="C15" s="53" t="s">
        <v>52</v>
      </c>
      <c r="D15" s="53" t="s">
        <v>53</v>
      </c>
      <c r="E15" s="54">
        <v>2.0</v>
      </c>
      <c r="F15" s="53" t="s">
        <v>57</v>
      </c>
      <c r="G15" s="55">
        <v>537.0</v>
      </c>
      <c r="H15" s="54">
        <v>1.0</v>
      </c>
      <c r="I15" s="54">
        <v>1.0</v>
      </c>
    </row>
    <row r="16">
      <c r="B16" s="53" t="s">
        <v>58</v>
      </c>
      <c r="C16" s="53" t="s">
        <v>55</v>
      </c>
      <c r="D16" s="53" t="s">
        <v>53</v>
      </c>
      <c r="E16" s="54">
        <v>2.0</v>
      </c>
      <c r="F16" s="53" t="s">
        <v>54</v>
      </c>
      <c r="G16" s="55">
        <v>1139.0</v>
      </c>
      <c r="H16" s="54">
        <v>1.0</v>
      </c>
      <c r="I16" s="54">
        <v>2.0</v>
      </c>
    </row>
    <row r="17">
      <c r="B17" s="53" t="s">
        <v>58</v>
      </c>
      <c r="C17" s="53" t="s">
        <v>55</v>
      </c>
      <c r="D17" s="53" t="s">
        <v>53</v>
      </c>
      <c r="E17" s="54">
        <v>2.0</v>
      </c>
      <c r="F17" s="53" t="s">
        <v>57</v>
      </c>
      <c r="G17" s="55">
        <v>528.0</v>
      </c>
      <c r="H17" s="54">
        <v>1.0</v>
      </c>
      <c r="I17" s="54">
        <v>1.0</v>
      </c>
    </row>
    <row r="18">
      <c r="B18" s="53" t="s">
        <v>58</v>
      </c>
      <c r="C18" s="53" t="s">
        <v>52</v>
      </c>
      <c r="D18" s="53" t="s">
        <v>53</v>
      </c>
      <c r="E18" s="54">
        <v>2.0</v>
      </c>
      <c r="F18" s="53" t="s">
        <v>57</v>
      </c>
      <c r="G18" s="55">
        <v>1096.0</v>
      </c>
      <c r="H18" s="54">
        <v>1.0</v>
      </c>
      <c r="I18" s="54">
        <v>2.0</v>
      </c>
    </row>
    <row r="19">
      <c r="B19" s="53" t="s">
        <v>58</v>
      </c>
      <c r="C19" s="53" t="s">
        <v>55</v>
      </c>
      <c r="D19" s="53" t="s">
        <v>53</v>
      </c>
      <c r="E19" s="54">
        <v>2.0</v>
      </c>
      <c r="F19" s="53" t="s">
        <v>57</v>
      </c>
      <c r="G19" s="55">
        <v>1281.0</v>
      </c>
      <c r="H19" s="54">
        <v>1.0</v>
      </c>
      <c r="I19" s="54">
        <v>2.0</v>
      </c>
    </row>
    <row r="20">
      <c r="B20" s="53" t="s">
        <v>58</v>
      </c>
      <c r="C20" s="53" t="s">
        <v>55</v>
      </c>
      <c r="D20" s="53" t="s">
        <v>56</v>
      </c>
      <c r="E20" s="54">
        <v>1.0</v>
      </c>
      <c r="F20" s="53" t="s">
        <v>54</v>
      </c>
      <c r="G20" s="55">
        <v>1043.0</v>
      </c>
      <c r="H20" s="54">
        <v>1.0</v>
      </c>
      <c r="I20" s="54">
        <v>1.0</v>
      </c>
    </row>
    <row r="21">
      <c r="B21" s="53" t="s">
        <v>58</v>
      </c>
      <c r="C21" s="53" t="s">
        <v>55</v>
      </c>
      <c r="D21" s="53" t="s">
        <v>53</v>
      </c>
      <c r="E21" s="54">
        <v>2.0</v>
      </c>
      <c r="F21" s="53" t="s">
        <v>57</v>
      </c>
      <c r="G21" s="55">
        <v>974.0</v>
      </c>
      <c r="H21" s="54">
        <v>1.0</v>
      </c>
      <c r="I21" s="54">
        <v>1.0</v>
      </c>
    </row>
    <row r="22">
      <c r="B22" s="53" t="s">
        <v>58</v>
      </c>
      <c r="C22" s="53" t="s">
        <v>52</v>
      </c>
      <c r="D22" s="53" t="s">
        <v>53</v>
      </c>
      <c r="E22" s="54">
        <v>2.0</v>
      </c>
      <c r="F22" s="53" t="s">
        <v>54</v>
      </c>
      <c r="G22" s="55">
        <v>595.0</v>
      </c>
      <c r="H22" s="54">
        <v>1.0</v>
      </c>
      <c r="I22" s="54">
        <v>2.0</v>
      </c>
    </row>
    <row r="23">
      <c r="B23" s="53" t="s">
        <v>58</v>
      </c>
      <c r="C23" s="53" t="s">
        <v>55</v>
      </c>
      <c r="D23" s="53" t="s">
        <v>56</v>
      </c>
      <c r="E23" s="54">
        <v>1.0</v>
      </c>
      <c r="F23" s="53" t="s">
        <v>57</v>
      </c>
      <c r="G23" s="55">
        <v>759.0</v>
      </c>
      <c r="H23" s="54">
        <v>1.0</v>
      </c>
      <c r="I23" s="54">
        <v>2.0</v>
      </c>
    </row>
    <row r="24">
      <c r="B24" s="53" t="s">
        <v>58</v>
      </c>
      <c r="C24" s="53" t="s">
        <v>55</v>
      </c>
      <c r="D24" s="53" t="s">
        <v>53</v>
      </c>
      <c r="E24" s="54">
        <v>2.0</v>
      </c>
      <c r="F24" s="53" t="s">
        <v>57</v>
      </c>
      <c r="G24" s="55">
        <v>1432.0</v>
      </c>
      <c r="H24" s="54">
        <v>1.0</v>
      </c>
      <c r="I24" s="54">
        <v>1.0</v>
      </c>
    </row>
    <row r="25">
      <c r="B25" s="53" t="s">
        <v>58</v>
      </c>
      <c r="C25" s="53" t="s">
        <v>52</v>
      </c>
      <c r="D25" s="53" t="s">
        <v>53</v>
      </c>
      <c r="E25" s="54">
        <v>2.0</v>
      </c>
      <c r="F25" s="53" t="s">
        <v>57</v>
      </c>
      <c r="G25" s="55">
        <v>1596.0</v>
      </c>
      <c r="H25" s="54">
        <v>1.0</v>
      </c>
      <c r="I25" s="54">
        <v>2.0</v>
      </c>
    </row>
    <row r="26">
      <c r="B26" s="53" t="s">
        <v>58</v>
      </c>
      <c r="C26" s="53" t="s">
        <v>55</v>
      </c>
      <c r="D26" s="53" t="s">
        <v>53</v>
      </c>
      <c r="E26" s="54">
        <v>2.0</v>
      </c>
      <c r="F26" s="53" t="s">
        <v>57</v>
      </c>
      <c r="G26" s="55">
        <v>1084.0</v>
      </c>
      <c r="H26" s="54">
        <v>1.0</v>
      </c>
      <c r="I26" s="54">
        <v>2.0</v>
      </c>
    </row>
    <row r="27">
      <c r="B27" s="53" t="s">
        <v>58</v>
      </c>
      <c r="C27" s="53" t="s">
        <v>52</v>
      </c>
      <c r="D27" s="53" t="s">
        <v>56</v>
      </c>
      <c r="E27" s="54">
        <v>1.0</v>
      </c>
      <c r="F27" s="53" t="s">
        <v>57</v>
      </c>
      <c r="G27" s="55">
        <v>1476.0</v>
      </c>
      <c r="H27" s="54">
        <v>2.0</v>
      </c>
      <c r="I27" s="54">
        <v>2.0</v>
      </c>
    </row>
    <row r="28">
      <c r="B28" s="53" t="s">
        <v>58</v>
      </c>
      <c r="C28" s="53" t="s">
        <v>52</v>
      </c>
      <c r="D28" s="53" t="s">
        <v>56</v>
      </c>
      <c r="E28" s="54">
        <v>1.0</v>
      </c>
      <c r="F28" s="53" t="s">
        <v>54</v>
      </c>
      <c r="G28" s="55">
        <v>1167.0</v>
      </c>
      <c r="H28" s="54">
        <v>1.0</v>
      </c>
      <c r="I28" s="54">
        <v>1.0</v>
      </c>
    </row>
    <row r="29">
      <c r="B29" s="53" t="s">
        <v>58</v>
      </c>
      <c r="C29" s="53" t="s">
        <v>52</v>
      </c>
      <c r="D29" s="53" t="s">
        <v>53</v>
      </c>
      <c r="E29" s="54">
        <v>2.0</v>
      </c>
      <c r="F29" s="53" t="s">
        <v>57</v>
      </c>
      <c r="G29" s="55">
        <v>1183.0</v>
      </c>
      <c r="H29" s="54">
        <v>1.0</v>
      </c>
      <c r="I29" s="54">
        <v>1.0</v>
      </c>
    </row>
    <row r="30">
      <c r="B30" s="53" t="s">
        <v>58</v>
      </c>
      <c r="C30" s="53" t="s">
        <v>55</v>
      </c>
      <c r="D30" s="53" t="s">
        <v>53</v>
      </c>
      <c r="E30" s="54">
        <v>2.0</v>
      </c>
      <c r="F30" s="53" t="s">
        <v>54</v>
      </c>
      <c r="G30" s="55">
        <v>1126.0</v>
      </c>
      <c r="H30" s="54">
        <v>1.0</v>
      </c>
      <c r="I30" s="54">
        <v>2.0</v>
      </c>
    </row>
    <row r="31">
      <c r="B31" s="53" t="s">
        <v>58</v>
      </c>
      <c r="C31" s="53" t="s">
        <v>52</v>
      </c>
      <c r="D31" s="53" t="s">
        <v>56</v>
      </c>
      <c r="E31" s="54">
        <v>1.0</v>
      </c>
      <c r="F31" s="53" t="s">
        <v>57</v>
      </c>
      <c r="G31" s="55">
        <v>1116.0</v>
      </c>
      <c r="H31" s="54">
        <v>1.0</v>
      </c>
      <c r="I31" s="54">
        <v>2.0</v>
      </c>
    </row>
    <row r="32">
      <c r="B32" s="53" t="s">
        <v>58</v>
      </c>
      <c r="C32" s="53" t="s">
        <v>55</v>
      </c>
      <c r="D32" s="53" t="s">
        <v>53</v>
      </c>
      <c r="E32" s="54">
        <v>2.0</v>
      </c>
      <c r="F32" s="53" t="s">
        <v>57</v>
      </c>
      <c r="G32" s="55">
        <v>405.0</v>
      </c>
      <c r="H32" s="54">
        <v>1.0</v>
      </c>
      <c r="I32" s="54">
        <v>2.0</v>
      </c>
    </row>
    <row r="33">
      <c r="B33" s="53" t="s">
        <v>58</v>
      </c>
      <c r="C33" s="53" t="s">
        <v>55</v>
      </c>
      <c r="D33" s="53" t="s">
        <v>53</v>
      </c>
      <c r="E33" s="54">
        <v>2.0</v>
      </c>
      <c r="F33" s="53" t="s">
        <v>54</v>
      </c>
      <c r="G33" s="55">
        <v>1649.0</v>
      </c>
      <c r="H33" s="54">
        <v>1.0</v>
      </c>
      <c r="I33" s="54">
        <v>1.0</v>
      </c>
    </row>
    <row r="34">
      <c r="B34" s="53" t="s">
        <v>58</v>
      </c>
      <c r="C34" s="53" t="s">
        <v>52</v>
      </c>
      <c r="D34" s="53" t="s">
        <v>53</v>
      </c>
      <c r="E34" s="54">
        <v>2.0</v>
      </c>
      <c r="F34" s="53" t="s">
        <v>57</v>
      </c>
      <c r="G34" s="55">
        <v>2000.0</v>
      </c>
      <c r="H34" s="54">
        <v>3.0</v>
      </c>
      <c r="I34" s="54">
        <v>2.0</v>
      </c>
    </row>
    <row r="35">
      <c r="B35" s="53" t="s">
        <v>58</v>
      </c>
      <c r="C35" s="53" t="s">
        <v>52</v>
      </c>
      <c r="D35" s="53" t="s">
        <v>53</v>
      </c>
      <c r="E35" s="54">
        <v>2.0</v>
      </c>
      <c r="F35" s="53" t="s">
        <v>54</v>
      </c>
      <c r="G35" s="55">
        <v>1306.0</v>
      </c>
      <c r="H35" s="54">
        <v>1.0</v>
      </c>
      <c r="I35" s="54">
        <v>1.0</v>
      </c>
    </row>
    <row r="36">
      <c r="B36" s="53" t="s">
        <v>58</v>
      </c>
      <c r="C36" s="53" t="s">
        <v>52</v>
      </c>
      <c r="D36" s="53" t="s">
        <v>56</v>
      </c>
      <c r="E36" s="54">
        <v>1.0</v>
      </c>
      <c r="F36" s="53" t="s">
        <v>54</v>
      </c>
      <c r="G36" s="55">
        <v>1049.0</v>
      </c>
      <c r="H36" s="54">
        <v>1.0</v>
      </c>
      <c r="I36" s="54">
        <v>1.0</v>
      </c>
    </row>
    <row r="37">
      <c r="B37" s="53" t="s">
        <v>58</v>
      </c>
      <c r="C37" s="53" t="s">
        <v>55</v>
      </c>
      <c r="D37" s="53" t="s">
        <v>56</v>
      </c>
      <c r="E37" s="54">
        <v>1.0</v>
      </c>
      <c r="F37" s="53" t="s">
        <v>54</v>
      </c>
      <c r="G37" s="55">
        <v>894.0</v>
      </c>
      <c r="H37" s="54">
        <v>1.0</v>
      </c>
      <c r="I37" s="54">
        <v>2.0</v>
      </c>
    </row>
    <row r="38">
      <c r="B38" s="53" t="s">
        <v>58</v>
      </c>
      <c r="C38" s="53" t="s">
        <v>52</v>
      </c>
      <c r="D38" s="53" t="s">
        <v>53</v>
      </c>
      <c r="E38" s="54">
        <v>2.0</v>
      </c>
      <c r="F38" s="53" t="s">
        <v>54</v>
      </c>
      <c r="G38" s="55">
        <v>1563.0</v>
      </c>
      <c r="H38" s="54">
        <v>1.0</v>
      </c>
      <c r="I38" s="54">
        <v>2.0</v>
      </c>
    </row>
    <row r="39">
      <c r="B39" s="53" t="s">
        <v>58</v>
      </c>
      <c r="C39" s="53" t="s">
        <v>52</v>
      </c>
      <c r="D39" s="53" t="s">
        <v>56</v>
      </c>
      <c r="E39" s="54">
        <v>1.0</v>
      </c>
      <c r="F39" s="53" t="s">
        <v>57</v>
      </c>
      <c r="G39" s="55">
        <v>544.0</v>
      </c>
      <c r="H39" s="54">
        <v>1.0</v>
      </c>
      <c r="I39" s="54">
        <v>1.0</v>
      </c>
    </row>
    <row r="40">
      <c r="B40" s="53" t="s">
        <v>58</v>
      </c>
      <c r="C40" s="53" t="s">
        <v>52</v>
      </c>
      <c r="D40" s="53" t="s">
        <v>56</v>
      </c>
      <c r="E40" s="54">
        <v>1.0</v>
      </c>
      <c r="F40" s="53" t="s">
        <v>54</v>
      </c>
      <c r="G40" s="55">
        <v>604.0</v>
      </c>
      <c r="H40" s="54">
        <v>1.0</v>
      </c>
      <c r="I40" s="54">
        <v>1.0</v>
      </c>
    </row>
    <row r="41">
      <c r="B41" s="53" t="s">
        <v>58</v>
      </c>
      <c r="C41" s="53" t="s">
        <v>55</v>
      </c>
      <c r="D41" s="53" t="s">
        <v>56</v>
      </c>
      <c r="E41" s="54">
        <v>1.0</v>
      </c>
      <c r="F41" s="53" t="s">
        <v>54</v>
      </c>
      <c r="G41" s="55">
        <v>991.0</v>
      </c>
      <c r="H41" s="54">
        <v>1.0</v>
      </c>
      <c r="I41" s="54">
        <v>2.0</v>
      </c>
    </row>
    <row r="42">
      <c r="B42" s="53" t="s">
        <v>58</v>
      </c>
      <c r="C42" s="53" t="s">
        <v>52</v>
      </c>
      <c r="D42" s="53" t="s">
        <v>53</v>
      </c>
      <c r="E42" s="54">
        <v>2.0</v>
      </c>
      <c r="F42" s="53" t="s">
        <v>57</v>
      </c>
      <c r="G42" s="55">
        <v>1049.0</v>
      </c>
      <c r="H42" s="54">
        <v>1.0</v>
      </c>
      <c r="I42" s="54">
        <v>2.0</v>
      </c>
    </row>
    <row r="43">
      <c r="B43" s="53" t="s">
        <v>58</v>
      </c>
      <c r="C43" s="53" t="s">
        <v>52</v>
      </c>
      <c r="D43" s="53" t="s">
        <v>56</v>
      </c>
      <c r="E43" s="54">
        <v>1.0</v>
      </c>
      <c r="F43" s="53" t="s">
        <v>57</v>
      </c>
      <c r="G43" s="55">
        <v>1094.0</v>
      </c>
      <c r="H43" s="54">
        <v>1.0</v>
      </c>
      <c r="I43" s="54">
        <v>1.0</v>
      </c>
    </row>
    <row r="44">
      <c r="B44" s="53" t="s">
        <v>58</v>
      </c>
      <c r="C44" s="53" t="s">
        <v>55</v>
      </c>
      <c r="D44" s="53" t="s">
        <v>53</v>
      </c>
      <c r="E44" s="54">
        <v>2.0</v>
      </c>
      <c r="F44" s="53" t="s">
        <v>57</v>
      </c>
      <c r="G44" s="55">
        <v>1798.0</v>
      </c>
      <c r="H44" s="54">
        <v>1.0</v>
      </c>
      <c r="I44" s="54">
        <v>2.0</v>
      </c>
    </row>
    <row r="45">
      <c r="B45" s="53" t="s">
        <v>58</v>
      </c>
      <c r="C45" s="53" t="s">
        <v>55</v>
      </c>
      <c r="D45" s="53" t="s">
        <v>53</v>
      </c>
      <c r="E45" s="54">
        <v>2.0</v>
      </c>
      <c r="F45" s="53" t="s">
        <v>57</v>
      </c>
      <c r="G45" s="55">
        <v>788.0</v>
      </c>
      <c r="H45" s="54">
        <v>1.0</v>
      </c>
      <c r="I45" s="54">
        <v>1.0</v>
      </c>
    </row>
    <row r="46">
      <c r="B46" s="53" t="s">
        <v>58</v>
      </c>
      <c r="C46" s="53" t="s">
        <v>55</v>
      </c>
      <c r="D46" s="53" t="s">
        <v>56</v>
      </c>
      <c r="E46" s="54">
        <v>1.0</v>
      </c>
      <c r="F46" s="53" t="s">
        <v>54</v>
      </c>
      <c r="G46" s="55">
        <v>915.0</v>
      </c>
      <c r="H46" s="54">
        <v>1.0</v>
      </c>
      <c r="I46" s="54">
        <v>1.0</v>
      </c>
    </row>
    <row r="47">
      <c r="B47" s="53" t="s">
        <v>58</v>
      </c>
      <c r="C47" s="53" t="s">
        <v>52</v>
      </c>
      <c r="D47" s="53" t="s">
        <v>53</v>
      </c>
      <c r="E47" s="54">
        <v>2.0</v>
      </c>
      <c r="F47" s="53" t="s">
        <v>54</v>
      </c>
      <c r="G47" s="55">
        <v>941.0</v>
      </c>
      <c r="H47" s="54">
        <v>1.0</v>
      </c>
      <c r="I47" s="54">
        <v>2.0</v>
      </c>
    </row>
    <row r="48">
      <c r="B48" s="53" t="s">
        <v>58</v>
      </c>
      <c r="C48" s="53" t="s">
        <v>55</v>
      </c>
      <c r="D48" s="53" t="s">
        <v>53</v>
      </c>
      <c r="E48" s="54">
        <v>2.0</v>
      </c>
      <c r="F48" s="53" t="s">
        <v>57</v>
      </c>
      <c r="G48" s="55">
        <v>1038.0</v>
      </c>
      <c r="H48" s="54">
        <v>1.0</v>
      </c>
      <c r="I48" s="54">
        <v>2.0</v>
      </c>
    </row>
    <row r="49">
      <c r="B49" s="53" t="s">
        <v>58</v>
      </c>
      <c r="C49" s="53" t="s">
        <v>55</v>
      </c>
      <c r="D49" s="53" t="s">
        <v>53</v>
      </c>
      <c r="E49" s="54">
        <v>2.0</v>
      </c>
      <c r="F49" s="53" t="s">
        <v>57</v>
      </c>
      <c r="G49" s="55">
        <v>652.0</v>
      </c>
      <c r="H49" s="54">
        <v>1.0</v>
      </c>
      <c r="I49" s="54">
        <v>1.0</v>
      </c>
    </row>
    <row r="50">
      <c r="B50" s="53" t="s">
        <v>58</v>
      </c>
      <c r="C50" s="53" t="s">
        <v>52</v>
      </c>
      <c r="D50" s="53" t="s">
        <v>56</v>
      </c>
      <c r="E50" s="54">
        <v>1.0</v>
      </c>
      <c r="F50" s="53" t="s">
        <v>57</v>
      </c>
      <c r="G50" s="55">
        <v>718.0</v>
      </c>
      <c r="H50" s="54">
        <v>1.0</v>
      </c>
      <c r="I50" s="54">
        <v>2.0</v>
      </c>
    </row>
    <row r="51">
      <c r="B51" s="53" t="s">
        <v>58</v>
      </c>
      <c r="C51" s="53" t="s">
        <v>55</v>
      </c>
      <c r="D51" s="53" t="s">
        <v>56</v>
      </c>
      <c r="E51" s="54">
        <v>1.0</v>
      </c>
      <c r="F51" s="53" t="s">
        <v>54</v>
      </c>
      <c r="G51" s="55">
        <v>1179.0</v>
      </c>
      <c r="H51" s="54">
        <v>1.0</v>
      </c>
      <c r="I51" s="54">
        <v>2.0</v>
      </c>
    </row>
    <row r="52">
      <c r="B52" s="53" t="s">
        <v>58</v>
      </c>
      <c r="C52" s="53" t="s">
        <v>55</v>
      </c>
      <c r="D52" s="53" t="s">
        <v>53</v>
      </c>
      <c r="E52" s="54">
        <v>2.0</v>
      </c>
      <c r="F52" s="53" t="s">
        <v>57</v>
      </c>
      <c r="G52" s="55">
        <v>1167.0</v>
      </c>
      <c r="H52" s="54">
        <v>1.0</v>
      </c>
      <c r="I52" s="54">
        <v>1.0</v>
      </c>
    </row>
    <row r="53">
      <c r="B53" s="53" t="s">
        <v>58</v>
      </c>
      <c r="C53" s="53" t="s">
        <v>55</v>
      </c>
      <c r="D53" s="53" t="s">
        <v>56</v>
      </c>
      <c r="E53" s="54">
        <v>1.0</v>
      </c>
      <c r="F53" s="53" t="s">
        <v>54</v>
      </c>
      <c r="G53" s="55">
        <v>1035.0</v>
      </c>
      <c r="H53" s="54">
        <v>1.0</v>
      </c>
      <c r="I53" s="54">
        <v>1.0</v>
      </c>
    </row>
    <row r="54">
      <c r="B54" s="53" t="s">
        <v>58</v>
      </c>
      <c r="C54" s="53" t="s">
        <v>52</v>
      </c>
      <c r="D54" s="53" t="s">
        <v>56</v>
      </c>
      <c r="E54" s="54">
        <v>1.0</v>
      </c>
      <c r="F54" s="53" t="s">
        <v>54</v>
      </c>
      <c r="G54" s="55">
        <v>1214.0</v>
      </c>
      <c r="H54" s="54">
        <v>1.0</v>
      </c>
      <c r="I54" s="54">
        <v>2.0</v>
      </c>
    </row>
    <row r="55">
      <c r="B55" s="53" t="s">
        <v>58</v>
      </c>
      <c r="C55" s="53" t="s">
        <v>55</v>
      </c>
      <c r="D55" s="53" t="s">
        <v>56</v>
      </c>
      <c r="E55" s="54">
        <v>1.0</v>
      </c>
      <c r="F55" s="53" t="s">
        <v>54</v>
      </c>
      <c r="G55" s="55">
        <v>665.0</v>
      </c>
      <c r="H55" s="54">
        <v>1.0</v>
      </c>
      <c r="I55" s="54">
        <v>2.0</v>
      </c>
    </row>
    <row r="56">
      <c r="B56" s="53" t="s">
        <v>58</v>
      </c>
      <c r="C56" s="53" t="s">
        <v>55</v>
      </c>
      <c r="D56" s="53" t="s">
        <v>53</v>
      </c>
      <c r="E56" s="54">
        <v>2.0</v>
      </c>
      <c r="F56" s="53" t="s">
        <v>57</v>
      </c>
      <c r="G56" s="55">
        <v>388.0</v>
      </c>
      <c r="H56" s="54">
        <v>1.0</v>
      </c>
      <c r="I56" s="54">
        <v>1.0</v>
      </c>
    </row>
    <row r="57">
      <c r="B57" s="53" t="s">
        <v>58</v>
      </c>
      <c r="C57" s="53" t="s">
        <v>55</v>
      </c>
      <c r="D57" s="53" t="s">
        <v>53</v>
      </c>
      <c r="E57" s="54">
        <v>2.0</v>
      </c>
      <c r="F57" s="53" t="s">
        <v>54</v>
      </c>
      <c r="G57" s="55">
        <v>564.0</v>
      </c>
      <c r="H57" s="54">
        <v>1.0</v>
      </c>
      <c r="I57" s="54">
        <v>1.0</v>
      </c>
    </row>
    <row r="58">
      <c r="B58" s="53" t="s">
        <v>58</v>
      </c>
      <c r="C58" s="53" t="s">
        <v>52</v>
      </c>
      <c r="D58" s="53" t="s">
        <v>53</v>
      </c>
      <c r="E58" s="54">
        <v>2.0</v>
      </c>
      <c r="F58" s="53" t="s">
        <v>57</v>
      </c>
      <c r="G58" s="55">
        <v>769.0</v>
      </c>
      <c r="H58" s="54">
        <v>1.0</v>
      </c>
      <c r="I58" s="54">
        <v>2.0</v>
      </c>
    </row>
    <row r="59">
      <c r="B59" s="53" t="s">
        <v>58</v>
      </c>
      <c r="C59" s="53" t="s">
        <v>52</v>
      </c>
      <c r="D59" s="53" t="s">
        <v>53</v>
      </c>
      <c r="E59" s="54">
        <v>2.0</v>
      </c>
      <c r="F59" s="53" t="s">
        <v>57</v>
      </c>
      <c r="G59" s="55">
        <v>688.0</v>
      </c>
      <c r="H59" s="54">
        <v>1.0</v>
      </c>
      <c r="I59" s="54">
        <v>1.0</v>
      </c>
    </row>
    <row r="60">
      <c r="B60" s="56" t="s">
        <v>58</v>
      </c>
      <c r="C60" s="53" t="s">
        <v>52</v>
      </c>
      <c r="D60" s="53" t="s">
        <v>56</v>
      </c>
      <c r="E60" s="54">
        <v>1.0</v>
      </c>
      <c r="F60" s="53" t="s">
        <v>57</v>
      </c>
      <c r="G60" s="55">
        <v>569.0</v>
      </c>
      <c r="H60" s="54">
        <v>1.0</v>
      </c>
      <c r="I60" s="54">
        <v>1.0</v>
      </c>
    </row>
    <row r="61">
      <c r="B61" s="53" t="s">
        <v>58</v>
      </c>
      <c r="C61" s="53" t="s">
        <v>52</v>
      </c>
      <c r="D61" s="53" t="s">
        <v>53</v>
      </c>
      <c r="E61" s="54">
        <v>2.0</v>
      </c>
      <c r="F61" s="53" t="s">
        <v>54</v>
      </c>
      <c r="G61" s="55">
        <v>757.0</v>
      </c>
      <c r="H61" s="54">
        <v>1.0</v>
      </c>
      <c r="I61" s="54">
        <v>1.0</v>
      </c>
    </row>
    <row r="62">
      <c r="B62" s="53" t="s">
        <v>58</v>
      </c>
      <c r="C62" s="53" t="s">
        <v>55</v>
      </c>
      <c r="D62" s="53" t="s">
        <v>53</v>
      </c>
      <c r="E62" s="54">
        <v>2.0</v>
      </c>
      <c r="F62" s="53" t="s">
        <v>54</v>
      </c>
      <c r="G62" s="55">
        <v>564.0</v>
      </c>
      <c r="H62" s="54">
        <v>1.0</v>
      </c>
      <c r="I62" s="54">
        <v>2.0</v>
      </c>
    </row>
    <row r="63">
      <c r="B63" s="57" t="s">
        <v>58</v>
      </c>
      <c r="C63" s="57" t="s">
        <v>52</v>
      </c>
      <c r="D63" s="57" t="s">
        <v>56</v>
      </c>
      <c r="E63" s="58">
        <v>1.0</v>
      </c>
      <c r="F63" s="57" t="s">
        <v>54</v>
      </c>
      <c r="G63" s="59">
        <v>1110.0</v>
      </c>
      <c r="H63" s="58">
        <v>1.0</v>
      </c>
      <c r="I63" s="58">
        <v>2.0</v>
      </c>
    </row>
    <row r="65">
      <c r="C65" s="32" t="s">
        <v>59</v>
      </c>
      <c r="D65" s="32" t="s">
        <v>25</v>
      </c>
      <c r="E65" s="32" t="s">
        <v>17</v>
      </c>
      <c r="F65" s="32" t="s">
        <v>18</v>
      </c>
      <c r="G65" s="32" t="s">
        <v>19</v>
      </c>
      <c r="H65" s="32" t="s">
        <v>29</v>
      </c>
      <c r="I65" s="33" t="s">
        <v>14</v>
      </c>
      <c r="J65" s="9" t="s">
        <v>30</v>
      </c>
    </row>
    <row r="66">
      <c r="A66" s="34" t="s">
        <v>60</v>
      </c>
      <c r="B66" s="60"/>
      <c r="C66" s="61">
        <f>COUNTIFS(E4:E63, "1", I4:I63, "1")</f>
        <v>12</v>
      </c>
      <c r="D66" s="37">
        <f>SUMIFS(G4:G63,E4:E63, "1", I4:I63, "1")/C66</f>
        <v>1060</v>
      </c>
      <c r="E66" s="62">
        <f t="array" ref="E66">MEDIAN(IF($E$4:$E$63*$I$4:$I$63=1, $G$4:$G$63))</f>
        <v>1046</v>
      </c>
      <c r="F66" s="62">
        <f>minifs($G$4:$G$63, $E$4:$E$63,"1",$I$4:$I$63,"1")</f>
        <v>544</v>
      </c>
      <c r="G66" s="62">
        <f>MAXIFS($G$4:$G$63, $E$4:$E$63,"1",$I$4:$I$63,"1")</f>
        <v>1823</v>
      </c>
      <c r="H66" s="37">
        <f t="shared" ref="H66:H69" si="1">(C66-I66)/C66*100</f>
        <v>0</v>
      </c>
      <c r="I66" s="63">
        <f>COUNTIFS(E4:E63, "1", I4:I63, "1", H4:H63, "1")</f>
        <v>12</v>
      </c>
      <c r="J66" s="64">
        <f t="array" ref="J66">STDEV(IF(E4:E63*I4:I63=1, G4:G63))</f>
        <v>405.1141253</v>
      </c>
    </row>
    <row r="67">
      <c r="A67" s="34" t="s">
        <v>61</v>
      </c>
      <c r="B67" s="60"/>
      <c r="C67" s="62">
        <f>COUNTIFS(E4:E63, "1", I4:I63, "2")</f>
        <v>14</v>
      </c>
      <c r="D67" s="37">
        <f>SUMIFS(G4:G63,E4:E63, "1", I4:I63, "2")/C67</f>
        <v>922.8571429</v>
      </c>
      <c r="E67" s="62">
        <f t="array" ref="E67">MEDIAN(IF($E$4:$E$63-$I$4:$I$63=-1, $G$4:$G$63))</f>
        <v>942.5</v>
      </c>
      <c r="F67" s="62">
        <f>minifs($G$4:$G$63, $E$4:$E$63,"1",$I$4:$I$63,"2")</f>
        <v>449</v>
      </c>
      <c r="G67" s="62">
        <f>MAXIFS($G$4:$G$63, $E$4:$E$63,"1",$I$4:$I$63,"2")</f>
        <v>1476</v>
      </c>
      <c r="H67" s="37">
        <f t="shared" si="1"/>
        <v>7.142857143</v>
      </c>
      <c r="I67" s="65">
        <f>COUNTIFS(E4:E63, "1", I4:I63, "2", H4:H63, "1")</f>
        <v>13</v>
      </c>
      <c r="J67" s="64">
        <f t="array" ref="J67">STDEV(IF(E4:E63-I4:I63=-1, G4:G63))</f>
        <v>294.7060745</v>
      </c>
    </row>
    <row r="68">
      <c r="A68" s="34" t="s">
        <v>62</v>
      </c>
      <c r="B68" s="60"/>
      <c r="C68" s="62">
        <f>COUNTIFS(E4:E63, "2", I4:I63, "1")</f>
        <v>17</v>
      </c>
      <c r="D68" s="37">
        <f>SUMIFS(G4:G63,E4:E63, "2", I4:I63, "1")/C68</f>
        <v>836.2352941</v>
      </c>
      <c r="E68" s="62">
        <f t="array" ref="E68">MEDIAN(IF($E$4:$E$63-$I$4:$I$63=1, $G$4:$G$63))</f>
        <v>757</v>
      </c>
      <c r="F68" s="62">
        <f>minifs($G$4:$G$63, $E$4:$E$63,"2",$I$4:$I$63,"1")</f>
        <v>384</v>
      </c>
      <c r="G68" s="62">
        <f>maxifs($G$4:$G$63, $E$4:$E$63,"2",$I$4:$I$63,"1")</f>
        <v>1649</v>
      </c>
      <c r="H68" s="37">
        <f t="shared" si="1"/>
        <v>0</v>
      </c>
      <c r="I68" s="65">
        <f>COUNTIFS(E4:E63, "2", I4:I63, "1", H4:H63, "1")</f>
        <v>17</v>
      </c>
      <c r="J68" s="64">
        <f t="array" ref="J68">STDEV(IF(E4:E63-I4:I63=1, G4:G63))</f>
        <v>387.0291542</v>
      </c>
    </row>
    <row r="69">
      <c r="A69" s="34" t="s">
        <v>63</v>
      </c>
      <c r="B69" s="60"/>
      <c r="C69" s="62">
        <f>COUNTIFS(E4:E63, "2", I4:I63, "2")</f>
        <v>17</v>
      </c>
      <c r="D69" s="37">
        <f>SUMIFS(G4:G63,E4:E63, "2", I4:I63, "2")/C69</f>
        <v>1114.705882</v>
      </c>
      <c r="E69" s="62">
        <f t="array" ref="E69">MEDIAN(IF($E$4:$E$63*$I$4:$I$63=4, $G$4:$G$63))</f>
        <v>1084</v>
      </c>
      <c r="F69" s="62">
        <f>minifs($G$4:$G$63, $E$4:$E$63,"2",$I$4:$I$63,"2")</f>
        <v>405</v>
      </c>
      <c r="G69" s="62">
        <f>maxifs($G$4:$G$63, $E$4:$E$63,"2",$I$4:$I$63,"2")</f>
        <v>2000</v>
      </c>
      <c r="H69" s="37">
        <f t="shared" si="1"/>
        <v>5.882352941</v>
      </c>
      <c r="I69" s="63">
        <f>COUNTIFS(E4:E63, "2", I4:I63, "2", H4:H63, "1")</f>
        <v>16</v>
      </c>
      <c r="J69" s="64">
        <f t="array" ref="J69">STDEV(IF(E4:E63*I4:I63=4, G4:G63))</f>
        <v>432.5369586</v>
      </c>
    </row>
  </sheetData>
  <mergeCells count="1">
    <mergeCell ref="B2:I2"/>
  </mergeCells>
  <conditionalFormatting sqref="D4:D63">
    <cfRule type="beginsWith" dxfId="2" priority="1" operator="beginsWith" text="i">
      <formula>LEFT((D4),LEN("i"))=("i")</formula>
    </cfRule>
  </conditionalFormatting>
  <conditionalFormatting sqref="D4:D63">
    <cfRule type="notContainsBlanks" dxfId="1" priority="2">
      <formula>LEN(TRIM(D4))&gt;0</formula>
    </cfRule>
  </conditionalFormatting>
  <conditionalFormatting sqref="E4:E63">
    <cfRule type="cellIs" dxfId="1" priority="3" operator="equal">
      <formula>1</formula>
    </cfRule>
  </conditionalFormatting>
  <conditionalFormatting sqref="E4:E63">
    <cfRule type="cellIs" dxfId="2" priority="4" operator="equal">
      <formula>2</formula>
    </cfRule>
  </conditionalFormatting>
  <conditionalFormatting sqref="I4:I63">
    <cfRule type="cellIs" dxfId="3" priority="5" operator="equal">
      <formula>1</formula>
    </cfRule>
  </conditionalFormatting>
  <conditionalFormatting sqref="I4:I63">
    <cfRule type="cellIs" dxfId="4" priority="6" operator="equal">
      <formula>2</formula>
    </cfRule>
  </conditionalFormatting>
  <conditionalFormatting sqref="H4:H63">
    <cfRule type="cellIs" dxfId="1" priority="7" operator="equal">
      <formula>1</formula>
    </cfRule>
  </conditionalFormatting>
  <conditionalFormatting sqref="H4:H63">
    <cfRule type="cellIs" dxfId="5" priority="8" operator="equal">
      <formula>2</formula>
    </cfRule>
  </conditionalFormatting>
  <conditionalFormatting sqref="H4:H63">
    <cfRule type="cellIs" dxfId="2" priority="9" operator="equal">
      <formula>3</formula>
    </cfRule>
  </conditionalFormatting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0</v>
      </c>
      <c r="C2" s="3"/>
      <c r="D2" s="3"/>
      <c r="E2" s="3"/>
      <c r="F2" s="3"/>
      <c r="G2" s="3"/>
      <c r="H2" s="3"/>
      <c r="I2" s="4"/>
    </row>
    <row r="3">
      <c r="B3" s="44" t="s">
        <v>44</v>
      </c>
      <c r="C3" s="45"/>
      <c r="D3" s="45"/>
      <c r="E3" s="46" t="s">
        <v>45</v>
      </c>
      <c r="F3" s="47" t="s">
        <v>46</v>
      </c>
      <c r="G3" s="46" t="s">
        <v>47</v>
      </c>
      <c r="H3" s="46" t="s">
        <v>48</v>
      </c>
      <c r="I3" s="48" t="s">
        <v>49</v>
      </c>
      <c r="J3" s="49" t="s">
        <v>50</v>
      </c>
    </row>
    <row r="4">
      <c r="B4" s="50" t="s">
        <v>51</v>
      </c>
      <c r="C4" s="50" t="s">
        <v>52</v>
      </c>
      <c r="D4" s="50" t="s">
        <v>56</v>
      </c>
      <c r="E4" s="51">
        <v>1.0</v>
      </c>
      <c r="F4" s="50" t="s">
        <v>54</v>
      </c>
      <c r="G4" s="52">
        <v>715.0</v>
      </c>
      <c r="H4" s="51">
        <v>1.0</v>
      </c>
      <c r="I4" s="51">
        <v>2.0</v>
      </c>
    </row>
    <row r="5">
      <c r="B5" s="53" t="s">
        <v>51</v>
      </c>
      <c r="C5" s="53" t="s">
        <v>55</v>
      </c>
      <c r="D5" s="53" t="s">
        <v>53</v>
      </c>
      <c r="E5" s="54">
        <v>2.0</v>
      </c>
      <c r="F5" s="53" t="s">
        <v>57</v>
      </c>
      <c r="G5" s="55">
        <v>395.0</v>
      </c>
      <c r="H5" s="54">
        <v>1.0</v>
      </c>
      <c r="I5" s="54">
        <v>2.0</v>
      </c>
    </row>
    <row r="6">
      <c r="B6" s="53" t="s">
        <v>51</v>
      </c>
      <c r="C6" s="53" t="s">
        <v>52</v>
      </c>
      <c r="D6" s="53" t="s">
        <v>56</v>
      </c>
      <c r="E6" s="54">
        <v>1.0</v>
      </c>
      <c r="F6" s="53" t="s">
        <v>54</v>
      </c>
      <c r="G6" s="55">
        <v>839.0</v>
      </c>
      <c r="H6" s="54">
        <v>1.0</v>
      </c>
      <c r="I6" s="54">
        <v>2.0</v>
      </c>
    </row>
    <row r="7">
      <c r="B7" s="53" t="s">
        <v>51</v>
      </c>
      <c r="C7" s="53" t="s">
        <v>55</v>
      </c>
      <c r="D7" s="53" t="s">
        <v>53</v>
      </c>
      <c r="E7" s="54">
        <v>2.0</v>
      </c>
      <c r="F7" s="53" t="s">
        <v>57</v>
      </c>
      <c r="G7" s="55">
        <v>1034.0</v>
      </c>
      <c r="H7" s="54">
        <v>1.0</v>
      </c>
      <c r="I7" s="54">
        <v>2.0</v>
      </c>
    </row>
    <row r="8">
      <c r="B8" s="53" t="s">
        <v>51</v>
      </c>
      <c r="C8" s="53" t="s">
        <v>55</v>
      </c>
      <c r="D8" s="53" t="s">
        <v>53</v>
      </c>
      <c r="E8" s="54">
        <v>2.0</v>
      </c>
      <c r="F8" s="53" t="s">
        <v>57</v>
      </c>
      <c r="G8" s="55">
        <v>897.0</v>
      </c>
      <c r="H8" s="54">
        <v>1.0</v>
      </c>
      <c r="I8" s="54">
        <v>1.0</v>
      </c>
    </row>
    <row r="9">
      <c r="B9" s="53" t="s">
        <v>51</v>
      </c>
      <c r="C9" s="53" t="s">
        <v>52</v>
      </c>
      <c r="D9" s="53" t="s">
        <v>56</v>
      </c>
      <c r="E9" s="54">
        <v>1.0</v>
      </c>
      <c r="F9" s="53" t="s">
        <v>57</v>
      </c>
      <c r="G9" s="55">
        <v>1550.0</v>
      </c>
      <c r="H9" s="54">
        <v>1.0</v>
      </c>
      <c r="I9" s="54">
        <v>2.0</v>
      </c>
    </row>
    <row r="10">
      <c r="B10" s="53" t="s">
        <v>51</v>
      </c>
      <c r="C10" s="53" t="s">
        <v>55</v>
      </c>
      <c r="D10" s="53" t="s">
        <v>56</v>
      </c>
      <c r="E10" s="54">
        <v>1.0</v>
      </c>
      <c r="F10" s="53" t="s">
        <v>54</v>
      </c>
      <c r="G10" s="55">
        <v>312.0</v>
      </c>
      <c r="H10" s="54">
        <v>1.0</v>
      </c>
      <c r="I10" s="54">
        <v>2.0</v>
      </c>
    </row>
    <row r="11">
      <c r="B11" s="53" t="s">
        <v>51</v>
      </c>
      <c r="C11" s="53" t="s">
        <v>52</v>
      </c>
      <c r="D11" s="53" t="s">
        <v>53</v>
      </c>
      <c r="E11" s="54">
        <v>2.0</v>
      </c>
      <c r="F11" s="53" t="s">
        <v>54</v>
      </c>
      <c r="G11" s="55">
        <v>848.0</v>
      </c>
      <c r="H11" s="54">
        <v>1.0</v>
      </c>
      <c r="I11" s="54">
        <v>2.0</v>
      </c>
    </row>
    <row r="12">
      <c r="B12" s="53" t="s">
        <v>51</v>
      </c>
      <c r="C12" s="53" t="s">
        <v>55</v>
      </c>
      <c r="D12" s="53" t="s">
        <v>53</v>
      </c>
      <c r="E12" s="54">
        <v>2.0</v>
      </c>
      <c r="F12" s="53" t="s">
        <v>57</v>
      </c>
      <c r="G12" s="55">
        <v>557.0</v>
      </c>
      <c r="H12" s="54">
        <v>1.0</v>
      </c>
      <c r="I12" s="54">
        <v>2.0</v>
      </c>
    </row>
    <row r="13">
      <c r="B13" s="53" t="s">
        <v>51</v>
      </c>
      <c r="C13" s="53" t="s">
        <v>52</v>
      </c>
      <c r="D13" s="53" t="s">
        <v>53</v>
      </c>
      <c r="E13" s="54">
        <v>2.0</v>
      </c>
      <c r="F13" s="53" t="s">
        <v>57</v>
      </c>
      <c r="G13" s="55">
        <v>1150.0</v>
      </c>
      <c r="H13" s="54">
        <v>1.0</v>
      </c>
      <c r="I13" s="54">
        <v>2.0</v>
      </c>
    </row>
    <row r="14">
      <c r="B14" s="53" t="s">
        <v>58</v>
      </c>
      <c r="C14" s="53" t="s">
        <v>55</v>
      </c>
      <c r="D14" s="53" t="s">
        <v>53</v>
      </c>
      <c r="E14" s="54">
        <v>2.0</v>
      </c>
      <c r="F14" s="53" t="s">
        <v>57</v>
      </c>
      <c r="G14" s="55">
        <v>436.0</v>
      </c>
      <c r="H14" s="54">
        <v>1.0</v>
      </c>
      <c r="I14" s="54">
        <v>2.0</v>
      </c>
    </row>
    <row r="15">
      <c r="B15" s="53" t="s">
        <v>58</v>
      </c>
      <c r="C15" s="53" t="s">
        <v>52</v>
      </c>
      <c r="D15" s="53" t="s">
        <v>56</v>
      </c>
      <c r="E15" s="54">
        <v>1.0</v>
      </c>
      <c r="F15" s="53" t="s">
        <v>57</v>
      </c>
      <c r="G15" s="55">
        <v>610.0</v>
      </c>
      <c r="H15" s="54">
        <v>1.0</v>
      </c>
      <c r="I15" s="54">
        <v>2.0</v>
      </c>
    </row>
    <row r="16">
      <c r="B16" s="53" t="s">
        <v>58</v>
      </c>
      <c r="C16" s="53" t="s">
        <v>52</v>
      </c>
      <c r="D16" s="53" t="s">
        <v>56</v>
      </c>
      <c r="E16" s="54">
        <v>1.0</v>
      </c>
      <c r="F16" s="53" t="s">
        <v>54</v>
      </c>
      <c r="G16" s="55">
        <v>661.0</v>
      </c>
      <c r="H16" s="54">
        <v>1.0</v>
      </c>
      <c r="I16" s="54">
        <v>1.0</v>
      </c>
    </row>
    <row r="17">
      <c r="B17" s="53" t="s">
        <v>58</v>
      </c>
      <c r="C17" s="53" t="s">
        <v>52</v>
      </c>
      <c r="D17" s="53" t="s">
        <v>53</v>
      </c>
      <c r="E17" s="54">
        <v>2.0</v>
      </c>
      <c r="F17" s="53" t="s">
        <v>57</v>
      </c>
      <c r="G17" s="55">
        <v>760.0</v>
      </c>
      <c r="H17" s="54">
        <v>1.0</v>
      </c>
      <c r="I17" s="54">
        <v>1.0</v>
      </c>
    </row>
    <row r="18">
      <c r="B18" s="53" t="s">
        <v>58</v>
      </c>
      <c r="C18" s="53" t="s">
        <v>55</v>
      </c>
      <c r="D18" s="53" t="s">
        <v>56</v>
      </c>
      <c r="E18" s="54">
        <v>1.0</v>
      </c>
      <c r="F18" s="53" t="s">
        <v>57</v>
      </c>
      <c r="G18" s="55">
        <v>1203.0</v>
      </c>
      <c r="H18" s="54">
        <v>1.0</v>
      </c>
      <c r="I18" s="54">
        <v>2.0</v>
      </c>
    </row>
    <row r="19">
      <c r="B19" s="53" t="s">
        <v>58</v>
      </c>
      <c r="C19" s="53" t="s">
        <v>55</v>
      </c>
      <c r="D19" s="53" t="s">
        <v>53</v>
      </c>
      <c r="E19" s="54">
        <v>2.0</v>
      </c>
      <c r="F19" s="53" t="s">
        <v>57</v>
      </c>
      <c r="G19" s="55">
        <v>796.0</v>
      </c>
      <c r="H19" s="54">
        <v>1.0</v>
      </c>
      <c r="I19" s="54">
        <v>1.0</v>
      </c>
    </row>
    <row r="20">
      <c r="B20" s="53" t="s">
        <v>58</v>
      </c>
      <c r="C20" s="53" t="s">
        <v>55</v>
      </c>
      <c r="D20" s="53" t="s">
        <v>56</v>
      </c>
      <c r="E20" s="54">
        <v>1.0</v>
      </c>
      <c r="F20" s="53" t="s">
        <v>57</v>
      </c>
      <c r="G20" s="55">
        <v>941.0</v>
      </c>
      <c r="H20" s="54">
        <v>1.0</v>
      </c>
      <c r="I20" s="54">
        <v>1.0</v>
      </c>
    </row>
    <row r="21">
      <c r="B21" s="53" t="s">
        <v>58</v>
      </c>
      <c r="C21" s="53" t="s">
        <v>52</v>
      </c>
      <c r="D21" s="53" t="s">
        <v>56</v>
      </c>
      <c r="E21" s="54">
        <v>1.0</v>
      </c>
      <c r="F21" s="53" t="s">
        <v>54</v>
      </c>
      <c r="G21" s="55">
        <v>828.0</v>
      </c>
      <c r="H21" s="54">
        <v>1.0</v>
      </c>
      <c r="I21" s="54">
        <v>2.0</v>
      </c>
    </row>
    <row r="22">
      <c r="B22" s="53" t="s">
        <v>58</v>
      </c>
      <c r="C22" s="53" t="s">
        <v>52</v>
      </c>
      <c r="D22" s="53" t="s">
        <v>56</v>
      </c>
      <c r="E22" s="54">
        <v>1.0</v>
      </c>
      <c r="F22" s="53" t="s">
        <v>57</v>
      </c>
      <c r="G22" s="55">
        <v>1296.0</v>
      </c>
      <c r="H22" s="54">
        <v>1.0</v>
      </c>
      <c r="I22" s="54">
        <v>1.0</v>
      </c>
    </row>
    <row r="23">
      <c r="B23" s="53" t="s">
        <v>58</v>
      </c>
      <c r="C23" s="53" t="s">
        <v>52</v>
      </c>
      <c r="D23" s="53" t="s">
        <v>53</v>
      </c>
      <c r="E23" s="54">
        <v>2.0</v>
      </c>
      <c r="F23" s="53" t="s">
        <v>57</v>
      </c>
      <c r="G23" s="55">
        <v>940.0</v>
      </c>
      <c r="H23" s="54">
        <v>1.0</v>
      </c>
      <c r="I23" s="54">
        <v>1.0</v>
      </c>
    </row>
    <row r="24">
      <c r="B24" s="53" t="s">
        <v>58</v>
      </c>
      <c r="C24" s="53" t="s">
        <v>52</v>
      </c>
      <c r="D24" s="53" t="s">
        <v>56</v>
      </c>
      <c r="E24" s="54">
        <v>1.0</v>
      </c>
      <c r="F24" s="53" t="s">
        <v>54</v>
      </c>
      <c r="G24" s="55">
        <v>574.0</v>
      </c>
      <c r="H24" s="54">
        <v>1.0</v>
      </c>
      <c r="I24" s="54">
        <v>1.0</v>
      </c>
    </row>
    <row r="25">
      <c r="B25" s="53" t="s">
        <v>58</v>
      </c>
      <c r="C25" s="53" t="s">
        <v>52</v>
      </c>
      <c r="D25" s="53" t="s">
        <v>56</v>
      </c>
      <c r="E25" s="54">
        <v>1.0</v>
      </c>
      <c r="F25" s="53" t="s">
        <v>54</v>
      </c>
      <c r="G25" s="55">
        <v>848.0</v>
      </c>
      <c r="H25" s="54">
        <v>1.0</v>
      </c>
      <c r="I25" s="54">
        <v>1.0</v>
      </c>
    </row>
    <row r="26">
      <c r="B26" s="53" t="s">
        <v>58</v>
      </c>
      <c r="C26" s="53" t="s">
        <v>52</v>
      </c>
      <c r="D26" s="53" t="s">
        <v>56</v>
      </c>
      <c r="E26" s="54">
        <v>1.0</v>
      </c>
      <c r="F26" s="53" t="s">
        <v>54</v>
      </c>
      <c r="G26" s="55">
        <v>640.0</v>
      </c>
      <c r="H26" s="54">
        <v>1.0</v>
      </c>
      <c r="I26" s="54">
        <v>1.0</v>
      </c>
    </row>
    <row r="27">
      <c r="B27" s="53" t="s">
        <v>58</v>
      </c>
      <c r="C27" s="53" t="s">
        <v>52</v>
      </c>
      <c r="D27" s="53" t="s">
        <v>53</v>
      </c>
      <c r="E27" s="54">
        <v>2.0</v>
      </c>
      <c r="F27" s="53" t="s">
        <v>57</v>
      </c>
      <c r="G27" s="55">
        <v>844.0</v>
      </c>
      <c r="H27" s="54">
        <v>1.0</v>
      </c>
      <c r="I27" s="54">
        <v>1.0</v>
      </c>
    </row>
    <row r="28">
      <c r="B28" s="53" t="s">
        <v>58</v>
      </c>
      <c r="C28" s="53" t="s">
        <v>52</v>
      </c>
      <c r="D28" s="53" t="s">
        <v>53</v>
      </c>
      <c r="E28" s="54">
        <v>2.0</v>
      </c>
      <c r="F28" s="53" t="s">
        <v>57</v>
      </c>
      <c r="G28" s="55">
        <v>1705.0</v>
      </c>
      <c r="H28" s="54">
        <v>1.0</v>
      </c>
      <c r="I28" s="54">
        <v>1.0</v>
      </c>
    </row>
    <row r="29">
      <c r="B29" s="53" t="s">
        <v>58</v>
      </c>
      <c r="C29" s="53" t="s">
        <v>52</v>
      </c>
      <c r="D29" s="53" t="s">
        <v>53</v>
      </c>
      <c r="E29" s="54">
        <v>2.0</v>
      </c>
      <c r="F29" s="53" t="s">
        <v>54</v>
      </c>
      <c r="G29" s="55">
        <v>582.0</v>
      </c>
      <c r="H29" s="54">
        <v>1.0</v>
      </c>
      <c r="I29" s="54">
        <v>1.0</v>
      </c>
    </row>
    <row r="30">
      <c r="B30" s="53" t="s">
        <v>58</v>
      </c>
      <c r="C30" s="53" t="s">
        <v>52</v>
      </c>
      <c r="D30" s="53" t="s">
        <v>53</v>
      </c>
      <c r="E30" s="54">
        <v>2.0</v>
      </c>
      <c r="F30" s="53" t="s">
        <v>54</v>
      </c>
      <c r="G30" s="55">
        <v>455.0</v>
      </c>
      <c r="H30" s="54">
        <v>1.0</v>
      </c>
      <c r="I30" s="54">
        <v>1.0</v>
      </c>
    </row>
    <row r="31">
      <c r="B31" s="53" t="s">
        <v>58</v>
      </c>
      <c r="C31" s="53" t="s">
        <v>55</v>
      </c>
      <c r="D31" s="53" t="s">
        <v>56</v>
      </c>
      <c r="E31" s="54">
        <v>1.0</v>
      </c>
      <c r="F31" s="53" t="s">
        <v>57</v>
      </c>
      <c r="G31" s="55">
        <v>460.0</v>
      </c>
      <c r="H31" s="54">
        <v>1.0</v>
      </c>
      <c r="I31" s="54">
        <v>2.0</v>
      </c>
    </row>
    <row r="32">
      <c r="B32" s="53" t="s">
        <v>58</v>
      </c>
      <c r="C32" s="53" t="s">
        <v>52</v>
      </c>
      <c r="D32" s="53" t="s">
        <v>56</v>
      </c>
      <c r="E32" s="54">
        <v>1.0</v>
      </c>
      <c r="F32" s="53" t="s">
        <v>54</v>
      </c>
      <c r="G32" s="55">
        <v>881.0</v>
      </c>
      <c r="H32" s="54">
        <v>1.0</v>
      </c>
      <c r="I32" s="54">
        <v>2.0</v>
      </c>
    </row>
    <row r="33">
      <c r="B33" s="53" t="s">
        <v>58</v>
      </c>
      <c r="C33" s="53" t="s">
        <v>55</v>
      </c>
      <c r="D33" s="53" t="s">
        <v>53</v>
      </c>
      <c r="E33" s="54">
        <v>2.0</v>
      </c>
      <c r="F33" s="53" t="s">
        <v>57</v>
      </c>
      <c r="G33" s="55">
        <v>1064.0</v>
      </c>
      <c r="H33" s="54">
        <v>1.0</v>
      </c>
      <c r="I33" s="54">
        <v>2.0</v>
      </c>
    </row>
    <row r="34">
      <c r="B34" s="53" t="s">
        <v>58</v>
      </c>
      <c r="C34" s="53" t="s">
        <v>55</v>
      </c>
      <c r="D34" s="53" t="s">
        <v>56</v>
      </c>
      <c r="E34" s="54">
        <v>1.0</v>
      </c>
      <c r="F34" s="53" t="s">
        <v>57</v>
      </c>
      <c r="G34" s="55">
        <v>805.0</v>
      </c>
      <c r="H34" s="54">
        <v>1.0</v>
      </c>
      <c r="I34" s="54">
        <v>1.0</v>
      </c>
    </row>
    <row r="35">
      <c r="B35" s="53" t="s">
        <v>58</v>
      </c>
      <c r="C35" s="53" t="s">
        <v>55</v>
      </c>
      <c r="D35" s="53" t="s">
        <v>53</v>
      </c>
      <c r="E35" s="54">
        <v>2.0</v>
      </c>
      <c r="F35" s="53" t="s">
        <v>54</v>
      </c>
      <c r="G35" s="55">
        <v>804.0</v>
      </c>
      <c r="H35" s="54">
        <v>1.0</v>
      </c>
      <c r="I35" s="54">
        <v>1.0</v>
      </c>
    </row>
    <row r="36">
      <c r="B36" s="53" t="s">
        <v>58</v>
      </c>
      <c r="C36" s="53" t="s">
        <v>55</v>
      </c>
      <c r="D36" s="53" t="s">
        <v>56</v>
      </c>
      <c r="E36" s="54">
        <v>1.0</v>
      </c>
      <c r="F36" s="53" t="s">
        <v>54</v>
      </c>
      <c r="G36" s="55">
        <v>414.0</v>
      </c>
      <c r="H36" s="54">
        <v>1.0</v>
      </c>
      <c r="I36" s="54">
        <v>1.0</v>
      </c>
    </row>
    <row r="37">
      <c r="B37" s="53" t="s">
        <v>58</v>
      </c>
      <c r="C37" s="53" t="s">
        <v>55</v>
      </c>
      <c r="D37" s="53" t="s">
        <v>53</v>
      </c>
      <c r="E37" s="54">
        <v>2.0</v>
      </c>
      <c r="F37" s="53" t="s">
        <v>57</v>
      </c>
      <c r="G37" s="55">
        <v>549.0</v>
      </c>
      <c r="H37" s="54">
        <v>1.0</v>
      </c>
      <c r="I37" s="54">
        <v>1.0</v>
      </c>
    </row>
    <row r="38">
      <c r="B38" s="53" t="s">
        <v>58</v>
      </c>
      <c r="C38" s="53" t="s">
        <v>52</v>
      </c>
      <c r="D38" s="53" t="s">
        <v>56</v>
      </c>
      <c r="E38" s="54">
        <v>1.0</v>
      </c>
      <c r="F38" s="53" t="s">
        <v>57</v>
      </c>
      <c r="G38" s="55">
        <v>888.0</v>
      </c>
      <c r="H38" s="54">
        <v>1.0</v>
      </c>
      <c r="I38" s="54">
        <v>2.0</v>
      </c>
    </row>
    <row r="39">
      <c r="B39" s="53" t="s">
        <v>58</v>
      </c>
      <c r="C39" s="53" t="s">
        <v>55</v>
      </c>
      <c r="D39" s="53" t="s">
        <v>56</v>
      </c>
      <c r="E39" s="54">
        <v>1.0</v>
      </c>
      <c r="F39" s="53" t="s">
        <v>54</v>
      </c>
      <c r="G39" s="55">
        <v>809.0</v>
      </c>
      <c r="H39" s="54">
        <v>1.0</v>
      </c>
      <c r="I39" s="54">
        <v>2.0</v>
      </c>
    </row>
    <row r="40">
      <c r="B40" s="53" t="s">
        <v>58</v>
      </c>
      <c r="C40" s="53" t="s">
        <v>55</v>
      </c>
      <c r="D40" s="53" t="s">
        <v>53</v>
      </c>
      <c r="E40" s="54">
        <v>2.0</v>
      </c>
      <c r="F40" s="53" t="s">
        <v>57</v>
      </c>
      <c r="G40" s="55">
        <v>592.0</v>
      </c>
      <c r="H40" s="54">
        <v>1.0</v>
      </c>
      <c r="I40" s="54">
        <v>1.0</v>
      </c>
    </row>
    <row r="41">
      <c r="B41" s="53" t="s">
        <v>58</v>
      </c>
      <c r="C41" s="53" t="s">
        <v>55</v>
      </c>
      <c r="D41" s="53" t="s">
        <v>56</v>
      </c>
      <c r="E41" s="54">
        <v>1.0</v>
      </c>
      <c r="F41" s="53" t="s">
        <v>54</v>
      </c>
      <c r="G41" s="55">
        <v>784.0</v>
      </c>
      <c r="H41" s="54">
        <v>1.0</v>
      </c>
      <c r="I41" s="54">
        <v>1.0</v>
      </c>
    </row>
    <row r="42">
      <c r="B42" s="53" t="s">
        <v>58</v>
      </c>
      <c r="C42" s="53" t="s">
        <v>55</v>
      </c>
      <c r="D42" s="53" t="s">
        <v>56</v>
      </c>
      <c r="E42" s="54">
        <v>1.0</v>
      </c>
      <c r="F42" s="53" t="s">
        <v>54</v>
      </c>
      <c r="G42" s="55">
        <v>656.0</v>
      </c>
      <c r="H42" s="54">
        <v>1.0</v>
      </c>
      <c r="I42" s="54">
        <v>1.0</v>
      </c>
    </row>
    <row r="43">
      <c r="B43" s="53" t="s">
        <v>58</v>
      </c>
      <c r="C43" s="53" t="s">
        <v>52</v>
      </c>
      <c r="D43" s="53" t="s">
        <v>56</v>
      </c>
      <c r="E43" s="54">
        <v>1.0</v>
      </c>
      <c r="F43" s="53" t="s">
        <v>57</v>
      </c>
      <c r="G43" s="55">
        <v>554.0</v>
      </c>
      <c r="H43" s="54">
        <v>1.0</v>
      </c>
      <c r="I43" s="54">
        <v>2.0</v>
      </c>
    </row>
    <row r="44">
      <c r="B44" s="53" t="s">
        <v>58</v>
      </c>
      <c r="C44" s="53" t="s">
        <v>55</v>
      </c>
      <c r="D44" s="53" t="s">
        <v>53</v>
      </c>
      <c r="E44" s="54">
        <v>2.0</v>
      </c>
      <c r="F44" s="53" t="s">
        <v>57</v>
      </c>
      <c r="G44" s="55">
        <v>650.0</v>
      </c>
      <c r="H44" s="54">
        <v>1.0</v>
      </c>
      <c r="I44" s="54">
        <v>2.0</v>
      </c>
    </row>
    <row r="45">
      <c r="B45" s="53" t="s">
        <v>58</v>
      </c>
      <c r="C45" s="53" t="s">
        <v>52</v>
      </c>
      <c r="D45" s="53" t="s">
        <v>56</v>
      </c>
      <c r="E45" s="54">
        <v>1.0</v>
      </c>
      <c r="F45" s="53" t="s">
        <v>54</v>
      </c>
      <c r="G45" s="55">
        <v>568.0</v>
      </c>
      <c r="H45" s="54">
        <v>1.0</v>
      </c>
      <c r="I45" s="54">
        <v>2.0</v>
      </c>
    </row>
    <row r="46">
      <c r="B46" s="53" t="s">
        <v>58</v>
      </c>
      <c r="C46" s="53" t="s">
        <v>55</v>
      </c>
      <c r="D46" s="53" t="s">
        <v>56</v>
      </c>
      <c r="E46" s="54">
        <v>1.0</v>
      </c>
      <c r="F46" s="53" t="s">
        <v>57</v>
      </c>
      <c r="G46" s="55">
        <v>623.0</v>
      </c>
      <c r="H46" s="54">
        <v>1.0</v>
      </c>
      <c r="I46" s="54">
        <v>2.0</v>
      </c>
    </row>
    <row r="47">
      <c r="B47" s="53" t="s">
        <v>58</v>
      </c>
      <c r="C47" s="53" t="s">
        <v>55</v>
      </c>
      <c r="D47" s="53" t="s">
        <v>56</v>
      </c>
      <c r="E47" s="54">
        <v>1.0</v>
      </c>
      <c r="F47" s="53" t="s">
        <v>54</v>
      </c>
      <c r="G47" s="55">
        <v>991.0</v>
      </c>
      <c r="H47" s="54">
        <v>1.0</v>
      </c>
      <c r="I47" s="54">
        <v>1.0</v>
      </c>
    </row>
    <row r="48">
      <c r="B48" s="53" t="s">
        <v>58</v>
      </c>
      <c r="C48" s="53" t="s">
        <v>55</v>
      </c>
      <c r="D48" s="53" t="s">
        <v>56</v>
      </c>
      <c r="E48" s="54">
        <v>1.0</v>
      </c>
      <c r="F48" s="53" t="s">
        <v>57</v>
      </c>
      <c r="G48" s="55">
        <v>940.0</v>
      </c>
      <c r="H48" s="54">
        <v>2.0</v>
      </c>
      <c r="I48" s="54">
        <v>1.0</v>
      </c>
    </row>
    <row r="49">
      <c r="B49" s="53" t="s">
        <v>58</v>
      </c>
      <c r="C49" s="53" t="s">
        <v>55</v>
      </c>
      <c r="D49" s="53" t="s">
        <v>53</v>
      </c>
      <c r="E49" s="54">
        <v>2.0</v>
      </c>
      <c r="F49" s="53" t="s">
        <v>57</v>
      </c>
      <c r="G49" s="55">
        <v>541.0</v>
      </c>
      <c r="H49" s="54">
        <v>1.0</v>
      </c>
      <c r="I49" s="54">
        <v>1.0</v>
      </c>
    </row>
    <row r="50">
      <c r="B50" s="53" t="s">
        <v>58</v>
      </c>
      <c r="C50" s="53" t="s">
        <v>55</v>
      </c>
      <c r="D50" s="53" t="s">
        <v>56</v>
      </c>
      <c r="E50" s="54">
        <v>1.0</v>
      </c>
      <c r="F50" s="53" t="s">
        <v>54</v>
      </c>
      <c r="G50" s="55">
        <v>604.0</v>
      </c>
      <c r="H50" s="54">
        <v>1.0</v>
      </c>
      <c r="I50" s="54">
        <v>1.0</v>
      </c>
    </row>
    <row r="51">
      <c r="B51" s="53" t="s">
        <v>58</v>
      </c>
      <c r="C51" s="53" t="s">
        <v>55</v>
      </c>
      <c r="D51" s="53" t="s">
        <v>53</v>
      </c>
      <c r="E51" s="54">
        <v>2.0</v>
      </c>
      <c r="F51" s="53" t="s">
        <v>57</v>
      </c>
      <c r="G51" s="55">
        <v>607.0</v>
      </c>
      <c r="H51" s="54">
        <v>1.0</v>
      </c>
      <c r="I51" s="54">
        <v>1.0</v>
      </c>
    </row>
    <row r="52">
      <c r="B52" s="53" t="s">
        <v>58</v>
      </c>
      <c r="C52" s="53" t="s">
        <v>52</v>
      </c>
      <c r="D52" s="53" t="s">
        <v>56</v>
      </c>
      <c r="E52" s="54">
        <v>1.0</v>
      </c>
      <c r="F52" s="53" t="s">
        <v>57</v>
      </c>
      <c r="G52" s="55">
        <v>529.0</v>
      </c>
      <c r="H52" s="54">
        <v>1.0</v>
      </c>
      <c r="I52" s="54">
        <v>2.0</v>
      </c>
    </row>
    <row r="53">
      <c r="B53" s="53" t="s">
        <v>58</v>
      </c>
      <c r="C53" s="53" t="s">
        <v>52</v>
      </c>
      <c r="D53" s="53" t="s">
        <v>53</v>
      </c>
      <c r="E53" s="54">
        <v>2.0</v>
      </c>
      <c r="F53" s="53" t="s">
        <v>54</v>
      </c>
      <c r="G53" s="55">
        <v>888.0</v>
      </c>
      <c r="H53" s="54">
        <v>1.0</v>
      </c>
      <c r="I53" s="54">
        <v>1.0</v>
      </c>
    </row>
    <row r="54">
      <c r="B54" s="53" t="s">
        <v>58</v>
      </c>
      <c r="C54" s="53" t="s">
        <v>55</v>
      </c>
      <c r="D54" s="53" t="s">
        <v>56</v>
      </c>
      <c r="E54" s="54">
        <v>1.0</v>
      </c>
      <c r="F54" s="53" t="s">
        <v>57</v>
      </c>
      <c r="G54" s="55">
        <v>727.0</v>
      </c>
      <c r="H54" s="54">
        <v>1.0</v>
      </c>
      <c r="I54" s="54">
        <v>2.0</v>
      </c>
    </row>
    <row r="55">
      <c r="B55" s="53" t="s">
        <v>58</v>
      </c>
      <c r="C55" s="53" t="s">
        <v>55</v>
      </c>
      <c r="D55" s="53" t="s">
        <v>53</v>
      </c>
      <c r="E55" s="54">
        <v>2.0</v>
      </c>
      <c r="F55" s="53" t="s">
        <v>54</v>
      </c>
      <c r="G55" s="55">
        <v>792.0</v>
      </c>
      <c r="H55" s="54">
        <v>1.0</v>
      </c>
      <c r="I55" s="54">
        <v>1.0</v>
      </c>
    </row>
    <row r="56">
      <c r="B56" s="53" t="s">
        <v>58</v>
      </c>
      <c r="C56" s="53" t="s">
        <v>52</v>
      </c>
      <c r="D56" s="53" t="s">
        <v>53</v>
      </c>
      <c r="E56" s="54">
        <v>2.0</v>
      </c>
      <c r="F56" s="53" t="s">
        <v>57</v>
      </c>
      <c r="G56" s="55">
        <v>841.0</v>
      </c>
      <c r="H56" s="54">
        <v>1.0</v>
      </c>
      <c r="I56" s="54">
        <v>2.0</v>
      </c>
    </row>
    <row r="57">
      <c r="B57" s="53" t="s">
        <v>58</v>
      </c>
      <c r="C57" s="53" t="s">
        <v>55</v>
      </c>
      <c r="D57" s="53" t="s">
        <v>53</v>
      </c>
      <c r="E57" s="54">
        <v>2.0</v>
      </c>
      <c r="F57" s="53" t="s">
        <v>54</v>
      </c>
      <c r="G57" s="55">
        <v>661.0</v>
      </c>
      <c r="H57" s="54">
        <v>1.0</v>
      </c>
      <c r="I57" s="54">
        <v>2.0</v>
      </c>
    </row>
    <row r="58">
      <c r="B58" s="53" t="s">
        <v>58</v>
      </c>
      <c r="C58" s="53" t="s">
        <v>52</v>
      </c>
      <c r="D58" s="53" t="s">
        <v>53</v>
      </c>
      <c r="E58" s="54">
        <v>2.0</v>
      </c>
      <c r="F58" s="53" t="s">
        <v>54</v>
      </c>
      <c r="G58" s="55">
        <v>776.0</v>
      </c>
      <c r="H58" s="54">
        <v>1.0</v>
      </c>
      <c r="I58" s="54">
        <v>2.0</v>
      </c>
    </row>
    <row r="59">
      <c r="B59" s="53" t="s">
        <v>58</v>
      </c>
      <c r="C59" s="53" t="s">
        <v>52</v>
      </c>
      <c r="D59" s="53" t="s">
        <v>53</v>
      </c>
      <c r="E59" s="54">
        <v>2.0</v>
      </c>
      <c r="F59" s="53" t="s">
        <v>54</v>
      </c>
      <c r="G59" s="55">
        <v>497.0</v>
      </c>
      <c r="H59" s="54">
        <v>1.0</v>
      </c>
      <c r="I59" s="54">
        <v>1.0</v>
      </c>
    </row>
    <row r="60">
      <c r="B60" s="56" t="s">
        <v>58</v>
      </c>
      <c r="C60" s="53" t="s">
        <v>52</v>
      </c>
      <c r="D60" s="53" t="s">
        <v>53</v>
      </c>
      <c r="E60" s="54">
        <v>2.0</v>
      </c>
      <c r="F60" s="53" t="s">
        <v>54</v>
      </c>
      <c r="G60" s="55">
        <v>456.0</v>
      </c>
      <c r="H60" s="54">
        <v>1.0</v>
      </c>
      <c r="I60" s="54">
        <v>1.0</v>
      </c>
    </row>
    <row r="61">
      <c r="B61" s="53" t="s">
        <v>58</v>
      </c>
      <c r="C61" s="53" t="s">
        <v>52</v>
      </c>
      <c r="D61" s="53" t="s">
        <v>56</v>
      </c>
      <c r="E61" s="54">
        <v>1.0</v>
      </c>
      <c r="F61" s="53" t="s">
        <v>54</v>
      </c>
      <c r="G61" s="55">
        <v>1081.0</v>
      </c>
      <c r="H61" s="54">
        <v>1.0</v>
      </c>
      <c r="I61" s="54">
        <v>1.0</v>
      </c>
    </row>
    <row r="62">
      <c r="B62" s="53" t="s">
        <v>58</v>
      </c>
      <c r="C62" s="53" t="s">
        <v>55</v>
      </c>
      <c r="D62" s="53" t="s">
        <v>53</v>
      </c>
      <c r="E62" s="54">
        <v>2.0</v>
      </c>
      <c r="F62" s="53" t="s">
        <v>57</v>
      </c>
      <c r="G62" s="55">
        <v>986.0</v>
      </c>
      <c r="H62" s="54">
        <v>1.0</v>
      </c>
      <c r="I62" s="54">
        <v>2.0</v>
      </c>
    </row>
    <row r="63">
      <c r="B63" s="57" t="s">
        <v>58</v>
      </c>
      <c r="C63" s="57" t="s">
        <v>52</v>
      </c>
      <c r="D63" s="57" t="s">
        <v>56</v>
      </c>
      <c r="E63" s="58">
        <v>1.0</v>
      </c>
      <c r="F63" s="57" t="s">
        <v>57</v>
      </c>
      <c r="G63" s="59">
        <v>1386.0</v>
      </c>
      <c r="H63" s="58">
        <v>2.0</v>
      </c>
      <c r="I63" s="58">
        <v>2.0</v>
      </c>
    </row>
    <row r="65">
      <c r="C65" s="32" t="s">
        <v>59</v>
      </c>
      <c r="D65" s="32" t="s">
        <v>25</v>
      </c>
      <c r="E65" s="32" t="s">
        <v>17</v>
      </c>
      <c r="F65" s="32" t="s">
        <v>18</v>
      </c>
      <c r="G65" s="32" t="s">
        <v>19</v>
      </c>
      <c r="H65" s="32" t="s">
        <v>29</v>
      </c>
      <c r="I65" s="33" t="s">
        <v>14</v>
      </c>
      <c r="J65" s="9" t="s">
        <v>30</v>
      </c>
    </row>
    <row r="66">
      <c r="A66" s="34" t="s">
        <v>60</v>
      </c>
      <c r="B66" s="60"/>
      <c r="C66" s="61">
        <f>COUNTIFS(E4:E63, "1", I4:I63, "1")</f>
        <v>14</v>
      </c>
      <c r="D66" s="37">
        <f>SUMIFS(G4:G63,E4:E63, "1", I4:I63, "1")/C66</f>
        <v>802.5</v>
      </c>
      <c r="E66" s="62">
        <f t="array" ref="E66">MEDIAN(IF($E$4:$E$63*$I$4:$I$63=1, $G$4:$G$63))</f>
        <v>794.5</v>
      </c>
      <c r="F66" s="62">
        <f>minifs($G$4:$G$63, $E$4:$E$63,"1",$I$4:$I$63,"1")</f>
        <v>414</v>
      </c>
      <c r="G66" s="62">
        <f>MAXIFS($G$4:$G$63, $E$4:$E$63,"1",$I$4:$I$63,"1")</f>
        <v>1296</v>
      </c>
      <c r="H66" s="37">
        <f t="shared" ref="H66:H69" si="1">(C66-I66)/C66*100</f>
        <v>7.142857143</v>
      </c>
      <c r="I66" s="63">
        <f>COUNTIFS(E4:E63, "1", I4:I63, "1", H4:H63, "1")</f>
        <v>13</v>
      </c>
      <c r="J66" s="64">
        <f t="array" ref="J66">STDEV(IF(E4:E63*I4:I63=1, G4:G63))</f>
        <v>233.3009776</v>
      </c>
    </row>
    <row r="67">
      <c r="A67" s="34" t="s">
        <v>61</v>
      </c>
      <c r="B67" s="60"/>
      <c r="C67" s="62">
        <f>COUNTIFS(E4:E63, "1", I4:I63, "2")</f>
        <v>17</v>
      </c>
      <c r="D67" s="37">
        <f>SUMIFS(G4:G63,E4:E63, "1", I4:I63, "2")/C67</f>
        <v>793.0588235</v>
      </c>
      <c r="E67" s="62">
        <f t="array" ref="E67">MEDIAN(IF($E$4:$E$63-$I$4:$I$63=-1, $G$4:$G$63))</f>
        <v>727</v>
      </c>
      <c r="F67" s="62">
        <f>minifs($G$4:$G$63, $E$4:$E$63,"1",$I$4:$I$63,"2")</f>
        <v>312</v>
      </c>
      <c r="G67" s="62">
        <f>MAXIFS($G$4:$G$63, $E$4:$E$63,"1",$I$4:$I$63,"2")</f>
        <v>1550</v>
      </c>
      <c r="H67" s="37">
        <f t="shared" si="1"/>
        <v>5.882352941</v>
      </c>
      <c r="I67" s="65">
        <f>COUNTIFS(E4:E63, "1", I4:I63, "2", H4:H63, "1")</f>
        <v>16</v>
      </c>
      <c r="J67" s="64">
        <f t="array" ref="J67">STDEV(IF(E4:E63-I4:I63=-1, G4:G63))</f>
        <v>326.5046842</v>
      </c>
    </row>
    <row r="68">
      <c r="A68" s="34" t="s">
        <v>62</v>
      </c>
      <c r="B68" s="60"/>
      <c r="C68" s="62">
        <f>COUNTIFS(E4:E63, "2", I4:I63, "1")</f>
        <v>17</v>
      </c>
      <c r="D68" s="37">
        <f>SUMIFS(G4:G63,E4:E63, "2", I4:I63, "1")/C68</f>
        <v>747.3529412</v>
      </c>
      <c r="E68" s="62">
        <f t="array" ref="E68">MEDIAN(IF($E$4:$E$63-$I$4:$I$63=1, $G$4:$G$63))</f>
        <v>760</v>
      </c>
      <c r="F68" s="62">
        <f>minifs($G$4:$G$63, $E$4:$E$63,"2",$I$4:$I$63,"1")</f>
        <v>455</v>
      </c>
      <c r="G68" s="62">
        <f>maxifs($G$4:$G$63, $E$4:$E$63,"2",$I$4:$I$63,"1")</f>
        <v>1705</v>
      </c>
      <c r="H68" s="37">
        <f t="shared" si="1"/>
        <v>0</v>
      </c>
      <c r="I68" s="65">
        <f>COUNTIFS(E4:E63, "2", I4:I63, "1", H4:H63, "1")</f>
        <v>17</v>
      </c>
      <c r="J68" s="64">
        <f t="array" ref="J68">STDEV(IF(E4:E63-I4:I63=1, G4:G63))</f>
        <v>295.7596028</v>
      </c>
    </row>
    <row r="69">
      <c r="A69" s="34" t="s">
        <v>63</v>
      </c>
      <c r="B69" s="60"/>
      <c r="C69" s="62">
        <f>COUNTIFS(E4:E63, "2", I4:I63, "2")</f>
        <v>12</v>
      </c>
      <c r="D69" s="37">
        <f>SUMIFS(G4:G63,E4:E63, "2", I4:I63, "2")/C69</f>
        <v>783.1666667</v>
      </c>
      <c r="E69" s="62">
        <f t="array" ref="E69">MEDIAN(IF($E$4:$E$63*$I$4:$I$63=4, $G$4:$G$63))</f>
        <v>808.5</v>
      </c>
      <c r="F69" s="62">
        <f>minifs($G$4:$G$63, $E$4:$E$63,"2",$I$4:$I$63,"2")</f>
        <v>395</v>
      </c>
      <c r="G69" s="62">
        <f>maxifs($G$4:$G$63, $E$4:$E$63,"2",$I$4:$I$63,"2")</f>
        <v>1150</v>
      </c>
      <c r="H69" s="37">
        <f t="shared" si="1"/>
        <v>0</v>
      </c>
      <c r="I69" s="63">
        <f>COUNTIFS(E4:E63, "2", I4:I63, "2", H4:H63, "1")</f>
        <v>12</v>
      </c>
      <c r="J69" s="64">
        <f t="array" ref="J69">STDEV(IF(E4:E63*I4:I63=4, G4:G63))</f>
        <v>248.6508444</v>
      </c>
    </row>
  </sheetData>
  <mergeCells count="1">
    <mergeCell ref="B2:I2"/>
  </mergeCells>
  <conditionalFormatting sqref="D4:D63">
    <cfRule type="beginsWith" dxfId="2" priority="1" operator="beginsWith" text="i">
      <formula>LEFT((D4),LEN("i"))=("i")</formula>
    </cfRule>
  </conditionalFormatting>
  <conditionalFormatting sqref="D4:D63">
    <cfRule type="notContainsBlanks" dxfId="1" priority="2">
      <formula>LEN(TRIM(D4))&gt;0</formula>
    </cfRule>
  </conditionalFormatting>
  <conditionalFormatting sqref="E4:E63">
    <cfRule type="cellIs" dxfId="1" priority="3" operator="equal">
      <formula>1</formula>
    </cfRule>
  </conditionalFormatting>
  <conditionalFormatting sqref="E4:E63">
    <cfRule type="cellIs" dxfId="2" priority="4" operator="equal">
      <formula>2</formula>
    </cfRule>
  </conditionalFormatting>
  <conditionalFormatting sqref="I4:I63">
    <cfRule type="cellIs" dxfId="3" priority="5" operator="equal">
      <formula>1</formula>
    </cfRule>
  </conditionalFormatting>
  <conditionalFormatting sqref="I4:I63">
    <cfRule type="cellIs" dxfId="4" priority="6" operator="equal">
      <formula>2</formula>
    </cfRule>
  </conditionalFormatting>
  <conditionalFormatting sqref="H4:H63">
    <cfRule type="cellIs" dxfId="1" priority="7" operator="equal">
      <formula>1</formula>
    </cfRule>
  </conditionalFormatting>
  <conditionalFormatting sqref="H4:H63">
    <cfRule type="cellIs" dxfId="5" priority="8" operator="equal">
      <formula>2</formula>
    </cfRule>
  </conditionalFormatting>
  <conditionalFormatting sqref="H4:H63">
    <cfRule type="cellIs" dxfId="2" priority="9" operator="equal">
      <formula>3</formula>
    </cfRule>
  </conditionalFormatting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24</v>
      </c>
      <c r="C2" s="3"/>
      <c r="D2" s="3"/>
      <c r="E2" s="3"/>
      <c r="F2" s="3"/>
      <c r="G2" s="3"/>
      <c r="H2" s="3"/>
      <c r="I2" s="4"/>
    </row>
    <row r="3">
      <c r="B3" s="44" t="s">
        <v>44</v>
      </c>
      <c r="C3" s="45"/>
      <c r="D3" s="45"/>
      <c r="E3" s="46" t="s">
        <v>45</v>
      </c>
      <c r="F3" s="47" t="s">
        <v>46</v>
      </c>
      <c r="G3" s="46" t="s">
        <v>47</v>
      </c>
      <c r="H3" s="46" t="s">
        <v>48</v>
      </c>
      <c r="I3" s="48" t="s">
        <v>49</v>
      </c>
      <c r="J3" s="49" t="s">
        <v>50</v>
      </c>
    </row>
    <row r="4">
      <c r="B4" s="50" t="s">
        <v>51</v>
      </c>
      <c r="C4" s="50" t="s">
        <v>52</v>
      </c>
      <c r="D4" s="50" t="s">
        <v>56</v>
      </c>
      <c r="E4" s="51">
        <v>1.0</v>
      </c>
      <c r="F4" s="50" t="s">
        <v>57</v>
      </c>
      <c r="G4" s="52">
        <v>822.0</v>
      </c>
      <c r="H4" s="51">
        <v>1.0</v>
      </c>
      <c r="I4" s="51">
        <v>2.0</v>
      </c>
    </row>
    <row r="5">
      <c r="B5" s="53" t="s">
        <v>51</v>
      </c>
      <c r="C5" s="53" t="s">
        <v>52</v>
      </c>
      <c r="D5" s="53" t="s">
        <v>56</v>
      </c>
      <c r="E5" s="54">
        <v>1.0</v>
      </c>
      <c r="F5" s="53" t="s">
        <v>54</v>
      </c>
      <c r="G5" s="55">
        <v>943.0</v>
      </c>
      <c r="H5" s="54">
        <v>1.0</v>
      </c>
      <c r="I5" s="54">
        <v>1.0</v>
      </c>
    </row>
    <row r="6">
      <c r="B6" s="53" t="s">
        <v>51</v>
      </c>
      <c r="C6" s="53" t="s">
        <v>52</v>
      </c>
      <c r="D6" s="53" t="s">
        <v>53</v>
      </c>
      <c r="E6" s="54">
        <v>2.0</v>
      </c>
      <c r="F6" s="53" t="s">
        <v>57</v>
      </c>
      <c r="G6" s="55">
        <v>388.0</v>
      </c>
      <c r="H6" s="54">
        <v>1.0</v>
      </c>
      <c r="I6" s="54">
        <v>1.0</v>
      </c>
    </row>
    <row r="7">
      <c r="B7" s="53" t="s">
        <v>51</v>
      </c>
      <c r="C7" s="53" t="s">
        <v>55</v>
      </c>
      <c r="D7" s="53" t="s">
        <v>53</v>
      </c>
      <c r="E7" s="54">
        <v>2.0</v>
      </c>
      <c r="F7" s="53" t="s">
        <v>54</v>
      </c>
      <c r="G7" s="55">
        <v>1401.0</v>
      </c>
      <c r="H7" s="54">
        <v>1.0</v>
      </c>
      <c r="I7" s="54">
        <v>2.0</v>
      </c>
    </row>
    <row r="8">
      <c r="B8" s="53" t="s">
        <v>51</v>
      </c>
      <c r="C8" s="53" t="s">
        <v>52</v>
      </c>
      <c r="D8" s="53" t="s">
        <v>56</v>
      </c>
      <c r="E8" s="54">
        <v>1.0</v>
      </c>
      <c r="F8" s="53" t="s">
        <v>57</v>
      </c>
      <c r="G8" s="55">
        <v>471.0</v>
      </c>
      <c r="H8" s="54">
        <v>1.0</v>
      </c>
      <c r="I8" s="54">
        <v>2.0</v>
      </c>
    </row>
    <row r="9">
      <c r="B9" s="53" t="s">
        <v>51</v>
      </c>
      <c r="C9" s="53" t="s">
        <v>55</v>
      </c>
      <c r="D9" s="53" t="s">
        <v>53</v>
      </c>
      <c r="E9" s="54">
        <v>2.0</v>
      </c>
      <c r="F9" s="53" t="s">
        <v>57</v>
      </c>
      <c r="G9" s="55">
        <v>1415.0</v>
      </c>
      <c r="H9" s="54">
        <v>1.0</v>
      </c>
      <c r="I9" s="54">
        <v>2.0</v>
      </c>
    </row>
    <row r="10">
      <c r="B10" s="53" t="s">
        <v>51</v>
      </c>
      <c r="C10" s="53" t="s">
        <v>52</v>
      </c>
      <c r="D10" s="53" t="s">
        <v>53</v>
      </c>
      <c r="E10" s="54">
        <v>2.0</v>
      </c>
      <c r="F10" s="53" t="s">
        <v>57</v>
      </c>
      <c r="G10" s="55">
        <v>1564.0</v>
      </c>
      <c r="H10" s="54">
        <v>1.0</v>
      </c>
      <c r="I10" s="54">
        <v>2.0</v>
      </c>
    </row>
    <row r="11">
      <c r="B11" s="53" t="s">
        <v>51</v>
      </c>
      <c r="C11" s="53" t="s">
        <v>55</v>
      </c>
      <c r="D11" s="53" t="s">
        <v>53</v>
      </c>
      <c r="E11" s="54">
        <v>2.0</v>
      </c>
      <c r="F11" s="53" t="s">
        <v>57</v>
      </c>
      <c r="G11" s="55">
        <v>1560.0</v>
      </c>
      <c r="H11" s="54">
        <v>1.0</v>
      </c>
      <c r="I11" s="54">
        <v>2.0</v>
      </c>
    </row>
    <row r="12">
      <c r="B12" s="53" t="s">
        <v>51</v>
      </c>
      <c r="C12" s="53" t="s">
        <v>55</v>
      </c>
      <c r="D12" s="53" t="s">
        <v>53</v>
      </c>
      <c r="E12" s="54">
        <v>2.0</v>
      </c>
      <c r="F12" s="53" t="s">
        <v>54</v>
      </c>
      <c r="G12" s="55">
        <v>720.0</v>
      </c>
      <c r="H12" s="54">
        <v>1.0</v>
      </c>
      <c r="I12" s="54">
        <v>1.0</v>
      </c>
    </row>
    <row r="13">
      <c r="B13" s="53" t="s">
        <v>51</v>
      </c>
      <c r="C13" s="53" t="s">
        <v>55</v>
      </c>
      <c r="D13" s="53" t="s">
        <v>53</v>
      </c>
      <c r="E13" s="54">
        <v>2.0</v>
      </c>
      <c r="F13" s="53" t="s">
        <v>54</v>
      </c>
      <c r="G13" s="55">
        <v>565.0</v>
      </c>
      <c r="H13" s="54">
        <v>1.0</v>
      </c>
      <c r="I13" s="54">
        <v>1.0</v>
      </c>
    </row>
    <row r="14">
      <c r="B14" s="53" t="s">
        <v>58</v>
      </c>
      <c r="C14" s="53" t="s">
        <v>55</v>
      </c>
      <c r="D14" s="53" t="s">
        <v>56</v>
      </c>
      <c r="E14" s="54">
        <v>1.0</v>
      </c>
      <c r="F14" s="53" t="s">
        <v>57</v>
      </c>
      <c r="G14" s="55">
        <v>1121.0</v>
      </c>
      <c r="H14" s="54">
        <v>1.0</v>
      </c>
      <c r="I14" s="54">
        <v>1.0</v>
      </c>
    </row>
    <row r="15">
      <c r="B15" s="53" t="s">
        <v>58</v>
      </c>
      <c r="C15" s="53" t="s">
        <v>52</v>
      </c>
      <c r="D15" s="53" t="s">
        <v>56</v>
      </c>
      <c r="E15" s="54">
        <v>1.0</v>
      </c>
      <c r="F15" s="53" t="s">
        <v>57</v>
      </c>
      <c r="G15" s="55">
        <v>573.0</v>
      </c>
      <c r="H15" s="54">
        <v>1.0</v>
      </c>
      <c r="I15" s="54">
        <v>2.0</v>
      </c>
    </row>
    <row r="16">
      <c r="B16" s="53" t="s">
        <v>58</v>
      </c>
      <c r="C16" s="53" t="s">
        <v>52</v>
      </c>
      <c r="D16" s="53" t="s">
        <v>56</v>
      </c>
      <c r="E16" s="54">
        <v>1.0</v>
      </c>
      <c r="F16" s="53" t="s">
        <v>57</v>
      </c>
      <c r="G16" s="55">
        <v>1060.0</v>
      </c>
      <c r="H16" s="54">
        <v>1.0</v>
      </c>
      <c r="I16" s="54">
        <v>1.0</v>
      </c>
    </row>
    <row r="17">
      <c r="B17" s="53" t="s">
        <v>58</v>
      </c>
      <c r="C17" s="53" t="s">
        <v>52</v>
      </c>
      <c r="D17" s="53" t="s">
        <v>53</v>
      </c>
      <c r="E17" s="54">
        <v>2.0</v>
      </c>
      <c r="F17" s="53" t="s">
        <v>54</v>
      </c>
      <c r="G17" s="55">
        <v>896.0</v>
      </c>
      <c r="H17" s="54">
        <v>1.0</v>
      </c>
      <c r="I17" s="54">
        <v>1.0</v>
      </c>
    </row>
    <row r="18">
      <c r="B18" s="53" t="s">
        <v>58</v>
      </c>
      <c r="C18" s="53" t="s">
        <v>55</v>
      </c>
      <c r="D18" s="53" t="s">
        <v>56</v>
      </c>
      <c r="E18" s="54">
        <v>1.0</v>
      </c>
      <c r="F18" s="53" t="s">
        <v>54</v>
      </c>
      <c r="G18" s="55">
        <v>492.0</v>
      </c>
      <c r="H18" s="54">
        <v>1.0</v>
      </c>
      <c r="I18" s="54">
        <v>2.0</v>
      </c>
    </row>
    <row r="19">
      <c r="B19" s="53" t="s">
        <v>58</v>
      </c>
      <c r="C19" s="53" t="s">
        <v>55</v>
      </c>
      <c r="D19" s="53" t="s">
        <v>53</v>
      </c>
      <c r="E19" s="54">
        <v>2.0</v>
      </c>
      <c r="F19" s="53" t="s">
        <v>54</v>
      </c>
      <c r="G19" s="55">
        <v>779.0</v>
      </c>
      <c r="H19" s="54">
        <v>1.0</v>
      </c>
      <c r="I19" s="54">
        <v>1.0</v>
      </c>
    </row>
    <row r="20">
      <c r="B20" s="53" t="s">
        <v>58</v>
      </c>
      <c r="C20" s="53" t="s">
        <v>55</v>
      </c>
      <c r="D20" s="53" t="s">
        <v>56</v>
      </c>
      <c r="E20" s="54">
        <v>1.0</v>
      </c>
      <c r="F20" s="53" t="s">
        <v>54</v>
      </c>
      <c r="G20" s="55">
        <v>520.0</v>
      </c>
      <c r="H20" s="54">
        <v>1.0</v>
      </c>
      <c r="I20" s="54">
        <v>1.0</v>
      </c>
    </row>
    <row r="21">
      <c r="B21" s="53" t="s">
        <v>58</v>
      </c>
      <c r="C21" s="53" t="s">
        <v>52</v>
      </c>
      <c r="D21" s="53" t="s">
        <v>53</v>
      </c>
      <c r="E21" s="54">
        <v>2.0</v>
      </c>
      <c r="F21" s="53" t="s">
        <v>54</v>
      </c>
      <c r="G21" s="55">
        <v>1258.0</v>
      </c>
      <c r="H21" s="54">
        <v>1.0</v>
      </c>
      <c r="I21" s="54">
        <v>2.0</v>
      </c>
    </row>
    <row r="22">
      <c r="B22" s="53" t="s">
        <v>58</v>
      </c>
      <c r="C22" s="53" t="s">
        <v>55</v>
      </c>
      <c r="D22" s="53" t="s">
        <v>56</v>
      </c>
      <c r="E22" s="54">
        <v>1.0</v>
      </c>
      <c r="F22" s="53" t="s">
        <v>54</v>
      </c>
      <c r="G22" s="55">
        <v>685.0</v>
      </c>
      <c r="H22" s="54">
        <v>1.0</v>
      </c>
      <c r="I22" s="54">
        <v>2.0</v>
      </c>
    </row>
    <row r="23">
      <c r="B23" s="53" t="s">
        <v>58</v>
      </c>
      <c r="C23" s="53" t="s">
        <v>52</v>
      </c>
      <c r="D23" s="53" t="s">
        <v>56</v>
      </c>
      <c r="E23" s="54">
        <v>1.0</v>
      </c>
      <c r="F23" s="53" t="s">
        <v>54</v>
      </c>
      <c r="G23" s="55">
        <v>1099.0</v>
      </c>
      <c r="H23" s="54">
        <v>1.0</v>
      </c>
      <c r="I23" s="54">
        <v>2.0</v>
      </c>
    </row>
    <row r="24">
      <c r="B24" s="53" t="s">
        <v>58</v>
      </c>
      <c r="C24" s="53" t="s">
        <v>55</v>
      </c>
      <c r="D24" s="53" t="s">
        <v>56</v>
      </c>
      <c r="E24" s="54">
        <v>1.0</v>
      </c>
      <c r="F24" s="53" t="s">
        <v>54</v>
      </c>
      <c r="G24" s="55">
        <v>1150.0</v>
      </c>
      <c r="H24" s="54">
        <v>1.0</v>
      </c>
      <c r="I24" s="54">
        <v>2.0</v>
      </c>
    </row>
    <row r="25">
      <c r="B25" s="53" t="s">
        <v>58</v>
      </c>
      <c r="C25" s="53" t="s">
        <v>52</v>
      </c>
      <c r="D25" s="53" t="s">
        <v>53</v>
      </c>
      <c r="E25" s="54">
        <v>2.0</v>
      </c>
      <c r="F25" s="53" t="s">
        <v>57</v>
      </c>
      <c r="G25" s="55">
        <v>795.0</v>
      </c>
      <c r="H25" s="54">
        <v>1.0</v>
      </c>
      <c r="I25" s="54">
        <v>2.0</v>
      </c>
    </row>
    <row r="26">
      <c r="B26" s="53" t="s">
        <v>58</v>
      </c>
      <c r="C26" s="53" t="s">
        <v>55</v>
      </c>
      <c r="D26" s="53" t="s">
        <v>53</v>
      </c>
      <c r="E26" s="54">
        <v>2.0</v>
      </c>
      <c r="F26" s="53" t="s">
        <v>57</v>
      </c>
      <c r="G26" s="55">
        <v>585.0</v>
      </c>
      <c r="H26" s="54">
        <v>1.0</v>
      </c>
      <c r="I26" s="54">
        <v>2.0</v>
      </c>
    </row>
    <row r="27">
      <c r="B27" s="53" t="s">
        <v>58</v>
      </c>
      <c r="C27" s="53" t="s">
        <v>52</v>
      </c>
      <c r="D27" s="53" t="s">
        <v>53</v>
      </c>
      <c r="E27" s="54">
        <v>2.0</v>
      </c>
      <c r="F27" s="53" t="s">
        <v>57</v>
      </c>
      <c r="G27" s="55">
        <v>1616.0</v>
      </c>
      <c r="H27" s="54">
        <v>1.0</v>
      </c>
      <c r="I27" s="54">
        <v>2.0</v>
      </c>
    </row>
    <row r="28">
      <c r="B28" s="53" t="s">
        <v>58</v>
      </c>
      <c r="C28" s="53" t="s">
        <v>52</v>
      </c>
      <c r="D28" s="53" t="s">
        <v>53</v>
      </c>
      <c r="E28" s="54">
        <v>2.0</v>
      </c>
      <c r="F28" s="53" t="s">
        <v>57</v>
      </c>
      <c r="G28" s="55">
        <v>1206.0</v>
      </c>
      <c r="H28" s="54">
        <v>1.0</v>
      </c>
      <c r="I28" s="54">
        <v>1.0</v>
      </c>
    </row>
    <row r="29">
      <c r="B29" s="53" t="s">
        <v>58</v>
      </c>
      <c r="C29" s="53" t="s">
        <v>52</v>
      </c>
      <c r="D29" s="53" t="s">
        <v>56</v>
      </c>
      <c r="E29" s="54">
        <v>1.0</v>
      </c>
      <c r="F29" s="53" t="s">
        <v>54</v>
      </c>
      <c r="G29" s="55">
        <v>780.0</v>
      </c>
      <c r="H29" s="54">
        <v>1.0</v>
      </c>
      <c r="I29" s="54">
        <v>1.0</v>
      </c>
    </row>
    <row r="30">
      <c r="B30" s="53" t="s">
        <v>58</v>
      </c>
      <c r="C30" s="53" t="s">
        <v>52</v>
      </c>
      <c r="D30" s="53" t="s">
        <v>53</v>
      </c>
      <c r="E30" s="54">
        <v>2.0</v>
      </c>
      <c r="F30" s="53" t="s">
        <v>57</v>
      </c>
      <c r="G30" s="55">
        <v>840.0</v>
      </c>
      <c r="H30" s="54">
        <v>1.0</v>
      </c>
      <c r="I30" s="54">
        <v>1.0</v>
      </c>
    </row>
    <row r="31">
      <c r="B31" s="53" t="s">
        <v>58</v>
      </c>
      <c r="C31" s="53" t="s">
        <v>55</v>
      </c>
      <c r="D31" s="53" t="s">
        <v>53</v>
      </c>
      <c r="E31" s="54">
        <v>2.0</v>
      </c>
      <c r="F31" s="53" t="s">
        <v>57</v>
      </c>
      <c r="G31" s="55">
        <v>1340.0</v>
      </c>
      <c r="H31" s="54">
        <v>1.0</v>
      </c>
      <c r="I31" s="54">
        <v>2.0</v>
      </c>
    </row>
    <row r="32">
      <c r="B32" s="53" t="s">
        <v>58</v>
      </c>
      <c r="C32" s="53" t="s">
        <v>55</v>
      </c>
      <c r="D32" s="53" t="s">
        <v>53</v>
      </c>
      <c r="E32" s="54">
        <v>2.0</v>
      </c>
      <c r="F32" s="53" t="s">
        <v>57</v>
      </c>
      <c r="G32" s="55">
        <v>595.0</v>
      </c>
      <c r="H32" s="54">
        <v>1.0</v>
      </c>
      <c r="I32" s="54">
        <v>1.0</v>
      </c>
    </row>
    <row r="33">
      <c r="B33" s="53" t="s">
        <v>58</v>
      </c>
      <c r="C33" s="53" t="s">
        <v>55</v>
      </c>
      <c r="D33" s="53" t="s">
        <v>53</v>
      </c>
      <c r="E33" s="54">
        <v>2.0</v>
      </c>
      <c r="F33" s="53" t="s">
        <v>54</v>
      </c>
      <c r="G33" s="55">
        <v>1462.0</v>
      </c>
      <c r="H33" s="54">
        <v>1.0</v>
      </c>
      <c r="I33" s="54">
        <v>1.0</v>
      </c>
    </row>
    <row r="34">
      <c r="B34" s="53" t="s">
        <v>58</v>
      </c>
      <c r="C34" s="53" t="s">
        <v>55</v>
      </c>
      <c r="D34" s="53" t="s">
        <v>56</v>
      </c>
      <c r="E34" s="54">
        <v>1.0</v>
      </c>
      <c r="F34" s="53" t="s">
        <v>57</v>
      </c>
      <c r="G34" s="55">
        <v>903.0</v>
      </c>
      <c r="H34" s="54">
        <v>1.0</v>
      </c>
      <c r="I34" s="54">
        <v>1.0</v>
      </c>
    </row>
    <row r="35">
      <c r="B35" s="53" t="s">
        <v>58</v>
      </c>
      <c r="C35" s="53" t="s">
        <v>55</v>
      </c>
      <c r="D35" s="53" t="s">
        <v>53</v>
      </c>
      <c r="E35" s="54">
        <v>2.0</v>
      </c>
      <c r="F35" s="53" t="s">
        <v>54</v>
      </c>
      <c r="G35" s="55">
        <v>1189.0</v>
      </c>
      <c r="H35" s="54">
        <v>1.0</v>
      </c>
      <c r="I35" s="54">
        <v>1.0</v>
      </c>
    </row>
    <row r="36">
      <c r="B36" s="53" t="s">
        <v>58</v>
      </c>
      <c r="C36" s="53" t="s">
        <v>55</v>
      </c>
      <c r="D36" s="53" t="s">
        <v>56</v>
      </c>
      <c r="E36" s="54">
        <v>1.0</v>
      </c>
      <c r="F36" s="53" t="s">
        <v>57</v>
      </c>
      <c r="G36" s="55">
        <v>783.0</v>
      </c>
      <c r="H36" s="54">
        <v>1.0</v>
      </c>
      <c r="I36" s="54">
        <v>1.0</v>
      </c>
    </row>
    <row r="37">
      <c r="B37" s="53" t="s">
        <v>58</v>
      </c>
      <c r="C37" s="53" t="s">
        <v>55</v>
      </c>
      <c r="D37" s="53" t="s">
        <v>53</v>
      </c>
      <c r="E37" s="54">
        <v>2.0</v>
      </c>
      <c r="F37" s="53" t="s">
        <v>57</v>
      </c>
      <c r="G37" s="55">
        <v>1305.0</v>
      </c>
      <c r="H37" s="54">
        <v>1.0</v>
      </c>
      <c r="I37" s="54">
        <v>1.0</v>
      </c>
    </row>
    <row r="38">
      <c r="B38" s="53" t="s">
        <v>58</v>
      </c>
      <c r="C38" s="53" t="s">
        <v>52</v>
      </c>
      <c r="D38" s="53" t="s">
        <v>53</v>
      </c>
      <c r="E38" s="54">
        <v>2.0</v>
      </c>
      <c r="F38" s="53" t="s">
        <v>54</v>
      </c>
      <c r="G38" s="55">
        <v>1041.0</v>
      </c>
      <c r="H38" s="54">
        <v>1.0</v>
      </c>
      <c r="I38" s="54">
        <v>2.0</v>
      </c>
    </row>
    <row r="39">
      <c r="B39" s="53" t="s">
        <v>58</v>
      </c>
      <c r="C39" s="53" t="s">
        <v>52</v>
      </c>
      <c r="D39" s="53" t="s">
        <v>56</v>
      </c>
      <c r="E39" s="54">
        <v>1.0</v>
      </c>
      <c r="F39" s="53" t="s">
        <v>54</v>
      </c>
      <c r="G39" s="55">
        <v>1133.0</v>
      </c>
      <c r="H39" s="54">
        <v>1.0</v>
      </c>
      <c r="I39" s="54">
        <v>1.0</v>
      </c>
    </row>
    <row r="40">
      <c r="B40" s="53" t="s">
        <v>58</v>
      </c>
      <c r="C40" s="53" t="s">
        <v>55</v>
      </c>
      <c r="D40" s="53" t="s">
        <v>53</v>
      </c>
      <c r="E40" s="54">
        <v>2.0</v>
      </c>
      <c r="F40" s="53" t="s">
        <v>54</v>
      </c>
      <c r="G40" s="55">
        <v>996.0</v>
      </c>
      <c r="H40" s="54">
        <v>1.0</v>
      </c>
      <c r="I40" s="54">
        <v>2.0</v>
      </c>
    </row>
    <row r="41">
      <c r="B41" s="53" t="s">
        <v>58</v>
      </c>
      <c r="C41" s="53" t="s">
        <v>52</v>
      </c>
      <c r="D41" s="53" t="s">
        <v>53</v>
      </c>
      <c r="E41" s="54">
        <v>2.0</v>
      </c>
      <c r="F41" s="53" t="s">
        <v>54</v>
      </c>
      <c r="G41" s="55">
        <v>1003.0</v>
      </c>
      <c r="H41" s="54">
        <v>1.0</v>
      </c>
      <c r="I41" s="54">
        <v>2.0</v>
      </c>
    </row>
    <row r="42">
      <c r="B42" s="53" t="s">
        <v>58</v>
      </c>
      <c r="C42" s="53" t="s">
        <v>55</v>
      </c>
      <c r="D42" s="53" t="s">
        <v>56</v>
      </c>
      <c r="E42" s="54">
        <v>1.0</v>
      </c>
      <c r="F42" s="53" t="s">
        <v>54</v>
      </c>
      <c r="G42" s="55">
        <v>703.0</v>
      </c>
      <c r="H42" s="54">
        <v>1.0</v>
      </c>
      <c r="I42" s="54">
        <v>2.0</v>
      </c>
    </row>
    <row r="43">
      <c r="B43" s="53" t="s">
        <v>58</v>
      </c>
      <c r="C43" s="53" t="s">
        <v>52</v>
      </c>
      <c r="D43" s="53" t="s">
        <v>56</v>
      </c>
      <c r="E43" s="54">
        <v>1.0</v>
      </c>
      <c r="F43" s="53" t="s">
        <v>57</v>
      </c>
      <c r="G43" s="55">
        <v>622.0</v>
      </c>
      <c r="H43" s="54">
        <v>1.0</v>
      </c>
      <c r="I43" s="54">
        <v>2.0</v>
      </c>
    </row>
    <row r="44">
      <c r="B44" s="53" t="s">
        <v>58</v>
      </c>
      <c r="C44" s="53" t="s">
        <v>52</v>
      </c>
      <c r="D44" s="53" t="s">
        <v>56</v>
      </c>
      <c r="E44" s="54">
        <v>1.0</v>
      </c>
      <c r="F44" s="53" t="s">
        <v>57</v>
      </c>
      <c r="G44" s="55">
        <v>945.0</v>
      </c>
      <c r="H44" s="54">
        <v>1.0</v>
      </c>
      <c r="I44" s="54">
        <v>1.0</v>
      </c>
    </row>
    <row r="45">
      <c r="B45" s="53" t="s">
        <v>58</v>
      </c>
      <c r="C45" s="53" t="s">
        <v>55</v>
      </c>
      <c r="D45" s="53" t="s">
        <v>53</v>
      </c>
      <c r="E45" s="54">
        <v>2.0</v>
      </c>
      <c r="F45" s="53" t="s">
        <v>57</v>
      </c>
      <c r="G45" s="55">
        <v>687.0</v>
      </c>
      <c r="H45" s="54">
        <v>1.0</v>
      </c>
      <c r="I45" s="54">
        <v>2.0</v>
      </c>
    </row>
    <row r="46">
      <c r="B46" s="53" t="s">
        <v>58</v>
      </c>
      <c r="C46" s="53" t="s">
        <v>55</v>
      </c>
      <c r="D46" s="53" t="s">
        <v>53</v>
      </c>
      <c r="E46" s="54">
        <v>2.0</v>
      </c>
      <c r="F46" s="53" t="s">
        <v>57</v>
      </c>
      <c r="G46" s="55">
        <v>1092.0</v>
      </c>
      <c r="H46" s="54">
        <v>1.0</v>
      </c>
      <c r="I46" s="54">
        <v>1.0</v>
      </c>
    </row>
    <row r="47">
      <c r="B47" s="53" t="s">
        <v>58</v>
      </c>
      <c r="C47" s="53" t="s">
        <v>52</v>
      </c>
      <c r="D47" s="53" t="s">
        <v>56</v>
      </c>
      <c r="E47" s="54">
        <v>1.0</v>
      </c>
      <c r="F47" s="53" t="s">
        <v>54</v>
      </c>
      <c r="G47" s="55">
        <v>615.0</v>
      </c>
      <c r="H47" s="54">
        <v>1.0</v>
      </c>
      <c r="I47" s="54">
        <v>2.0</v>
      </c>
    </row>
    <row r="48">
      <c r="B48" s="53" t="s">
        <v>58</v>
      </c>
      <c r="C48" s="53" t="s">
        <v>55</v>
      </c>
      <c r="D48" s="53" t="s">
        <v>56</v>
      </c>
      <c r="E48" s="54">
        <v>1.0</v>
      </c>
      <c r="F48" s="53" t="s">
        <v>57</v>
      </c>
      <c r="G48" s="55">
        <v>557.0</v>
      </c>
      <c r="H48" s="54">
        <v>1.0</v>
      </c>
      <c r="I48" s="54">
        <v>2.0</v>
      </c>
    </row>
    <row r="49">
      <c r="B49" s="53" t="s">
        <v>58</v>
      </c>
      <c r="C49" s="53" t="s">
        <v>55</v>
      </c>
      <c r="D49" s="53" t="s">
        <v>53</v>
      </c>
      <c r="E49" s="54">
        <v>2.0</v>
      </c>
      <c r="F49" s="53" t="s">
        <v>54</v>
      </c>
      <c r="G49" s="55">
        <v>648.0</v>
      </c>
      <c r="H49" s="54">
        <v>1.0</v>
      </c>
      <c r="I49" s="54">
        <v>1.0</v>
      </c>
    </row>
    <row r="50">
      <c r="B50" s="53" t="s">
        <v>58</v>
      </c>
      <c r="C50" s="53" t="s">
        <v>52</v>
      </c>
      <c r="D50" s="53" t="s">
        <v>56</v>
      </c>
      <c r="E50" s="54">
        <v>1.0</v>
      </c>
      <c r="F50" s="53" t="s">
        <v>57</v>
      </c>
      <c r="G50" s="55">
        <v>755.0</v>
      </c>
      <c r="H50" s="54">
        <v>1.0</v>
      </c>
      <c r="I50" s="54">
        <v>2.0</v>
      </c>
    </row>
    <row r="51">
      <c r="B51" s="53" t="s">
        <v>58</v>
      </c>
      <c r="C51" s="53" t="s">
        <v>52</v>
      </c>
      <c r="D51" s="53" t="s">
        <v>53</v>
      </c>
      <c r="E51" s="54">
        <v>2.0</v>
      </c>
      <c r="F51" s="53" t="s">
        <v>57</v>
      </c>
      <c r="G51" s="55">
        <v>692.0</v>
      </c>
      <c r="H51" s="54">
        <v>1.0</v>
      </c>
      <c r="I51" s="54">
        <v>1.0</v>
      </c>
    </row>
    <row r="52">
      <c r="B52" s="53" t="s">
        <v>58</v>
      </c>
      <c r="C52" s="53" t="s">
        <v>55</v>
      </c>
      <c r="D52" s="53" t="s">
        <v>56</v>
      </c>
      <c r="E52" s="54">
        <v>1.0</v>
      </c>
      <c r="F52" s="53" t="s">
        <v>54</v>
      </c>
      <c r="G52" s="55">
        <v>1215.0</v>
      </c>
      <c r="H52" s="54">
        <v>1.0</v>
      </c>
      <c r="I52" s="54">
        <v>2.0</v>
      </c>
    </row>
    <row r="53">
      <c r="B53" s="53" t="s">
        <v>58</v>
      </c>
      <c r="C53" s="53" t="s">
        <v>52</v>
      </c>
      <c r="D53" s="53" t="s">
        <v>56</v>
      </c>
      <c r="E53" s="54">
        <v>1.0</v>
      </c>
      <c r="F53" s="53" t="s">
        <v>57</v>
      </c>
      <c r="G53" s="55">
        <v>682.0</v>
      </c>
      <c r="H53" s="54">
        <v>1.0</v>
      </c>
      <c r="I53" s="54">
        <v>2.0</v>
      </c>
    </row>
    <row r="54">
      <c r="B54" s="53" t="s">
        <v>58</v>
      </c>
      <c r="C54" s="53" t="s">
        <v>52</v>
      </c>
      <c r="D54" s="53" t="s">
        <v>53</v>
      </c>
      <c r="E54" s="54">
        <v>2.0</v>
      </c>
      <c r="F54" s="53" t="s">
        <v>57</v>
      </c>
      <c r="G54" s="55">
        <v>641.0</v>
      </c>
      <c r="H54" s="54">
        <v>1.0</v>
      </c>
      <c r="I54" s="54">
        <v>1.0</v>
      </c>
    </row>
    <row r="55">
      <c r="B55" s="53" t="s">
        <v>58</v>
      </c>
      <c r="C55" s="53" t="s">
        <v>52</v>
      </c>
      <c r="D55" s="53" t="s">
        <v>56</v>
      </c>
      <c r="E55" s="54">
        <v>1.0</v>
      </c>
      <c r="F55" s="53" t="s">
        <v>54</v>
      </c>
      <c r="G55" s="55">
        <v>594.0</v>
      </c>
      <c r="H55" s="54">
        <v>1.0</v>
      </c>
      <c r="I55" s="54">
        <v>1.0</v>
      </c>
    </row>
    <row r="56">
      <c r="B56" s="53" t="s">
        <v>58</v>
      </c>
      <c r="C56" s="53" t="s">
        <v>52</v>
      </c>
      <c r="D56" s="53" t="s">
        <v>53</v>
      </c>
      <c r="E56" s="54">
        <v>2.0</v>
      </c>
      <c r="F56" s="53" t="s">
        <v>57</v>
      </c>
      <c r="G56" s="55">
        <v>590.0</v>
      </c>
      <c r="H56" s="54">
        <v>1.0</v>
      </c>
      <c r="I56" s="54">
        <v>1.0</v>
      </c>
    </row>
    <row r="57">
      <c r="B57" s="53" t="s">
        <v>58</v>
      </c>
      <c r="C57" s="53" t="s">
        <v>52</v>
      </c>
      <c r="D57" s="53" t="s">
        <v>53</v>
      </c>
      <c r="E57" s="54">
        <v>2.0</v>
      </c>
      <c r="F57" s="53" t="s">
        <v>57</v>
      </c>
      <c r="G57" s="55">
        <v>487.0</v>
      </c>
      <c r="H57" s="54">
        <v>1.0</v>
      </c>
      <c r="I57" s="54">
        <v>1.0</v>
      </c>
    </row>
    <row r="58">
      <c r="B58" s="53" t="s">
        <v>58</v>
      </c>
      <c r="C58" s="53" t="s">
        <v>55</v>
      </c>
      <c r="D58" s="53" t="s">
        <v>53</v>
      </c>
      <c r="E58" s="54">
        <v>2.0</v>
      </c>
      <c r="F58" s="53" t="s">
        <v>54</v>
      </c>
      <c r="G58" s="55">
        <v>822.0</v>
      </c>
      <c r="H58" s="54">
        <v>1.0</v>
      </c>
      <c r="I58" s="54">
        <v>2.0</v>
      </c>
    </row>
    <row r="59">
      <c r="B59" s="53" t="s">
        <v>58</v>
      </c>
      <c r="C59" s="53" t="s">
        <v>52</v>
      </c>
      <c r="D59" s="53" t="s">
        <v>56</v>
      </c>
      <c r="E59" s="54">
        <v>1.0</v>
      </c>
      <c r="F59" s="53" t="s">
        <v>57</v>
      </c>
      <c r="G59" s="55">
        <v>530.0</v>
      </c>
      <c r="H59" s="54">
        <v>1.0</v>
      </c>
      <c r="I59" s="54">
        <v>2.0</v>
      </c>
    </row>
    <row r="60">
      <c r="B60" s="56" t="s">
        <v>58</v>
      </c>
      <c r="C60" s="53" t="s">
        <v>55</v>
      </c>
      <c r="D60" s="53" t="s">
        <v>56</v>
      </c>
      <c r="E60" s="54">
        <v>1.0</v>
      </c>
      <c r="F60" s="53" t="s">
        <v>57</v>
      </c>
      <c r="G60" s="55">
        <v>861.0</v>
      </c>
      <c r="H60" s="54">
        <v>1.0</v>
      </c>
      <c r="I60" s="54">
        <v>2.0</v>
      </c>
    </row>
    <row r="61">
      <c r="B61" s="53" t="s">
        <v>58</v>
      </c>
      <c r="C61" s="53" t="s">
        <v>55</v>
      </c>
      <c r="D61" s="53" t="s">
        <v>56</v>
      </c>
      <c r="E61" s="54">
        <v>1.0</v>
      </c>
      <c r="F61" s="53" t="s">
        <v>54</v>
      </c>
      <c r="G61" s="55">
        <v>612.0</v>
      </c>
      <c r="H61" s="54">
        <v>1.0</v>
      </c>
      <c r="I61" s="54">
        <v>1.0</v>
      </c>
    </row>
    <row r="62">
      <c r="B62" s="53" t="s">
        <v>58</v>
      </c>
      <c r="C62" s="53" t="s">
        <v>52</v>
      </c>
      <c r="D62" s="53" t="s">
        <v>56</v>
      </c>
      <c r="E62" s="54">
        <v>1.0</v>
      </c>
      <c r="F62" s="53" t="s">
        <v>57</v>
      </c>
      <c r="G62" s="55">
        <v>388.0</v>
      </c>
      <c r="H62" s="54">
        <v>1.0</v>
      </c>
      <c r="I62" s="54">
        <v>2.0</v>
      </c>
    </row>
    <row r="63">
      <c r="B63" s="57" t="s">
        <v>58</v>
      </c>
      <c r="C63" s="57" t="s">
        <v>55</v>
      </c>
      <c r="D63" s="57" t="s">
        <v>56</v>
      </c>
      <c r="E63" s="58">
        <v>1.0</v>
      </c>
      <c r="F63" s="57" t="s">
        <v>57</v>
      </c>
      <c r="G63" s="59">
        <v>574.0</v>
      </c>
      <c r="H63" s="58">
        <v>1.0</v>
      </c>
      <c r="I63" s="58">
        <v>2.0</v>
      </c>
    </row>
    <row r="65">
      <c r="C65" s="32" t="s">
        <v>59</v>
      </c>
      <c r="D65" s="32" t="s">
        <v>25</v>
      </c>
      <c r="E65" s="32" t="s">
        <v>17</v>
      </c>
      <c r="F65" s="32" t="s">
        <v>18</v>
      </c>
      <c r="G65" s="32" t="s">
        <v>19</v>
      </c>
      <c r="H65" s="32" t="s">
        <v>29</v>
      </c>
      <c r="I65" s="33" t="s">
        <v>14</v>
      </c>
      <c r="J65" s="9" t="s">
        <v>30</v>
      </c>
    </row>
    <row r="66">
      <c r="A66" s="34" t="s">
        <v>60</v>
      </c>
      <c r="B66" s="60"/>
      <c r="C66" s="61">
        <f>COUNTIFS(E4:E63, "1", I4:I63, "1")</f>
        <v>11</v>
      </c>
      <c r="D66" s="37">
        <f>SUMIFS(G4:G63,E4:E63, "1", I4:I63, "1")/C66</f>
        <v>854</v>
      </c>
      <c r="E66" s="62">
        <f t="array" ref="E66">MEDIAN(IF($E$4:$E$63*$I$4:$I$63=1, $G$4:$G$63))</f>
        <v>903</v>
      </c>
      <c r="F66" s="62">
        <f>minifs($G$4:$G$63, $E$4:$E$63,"1",$I$4:$I$63,"1")</f>
        <v>520</v>
      </c>
      <c r="G66" s="62">
        <f>MAXIFS($G$4:$G$63, $E$4:$E$63,"1",$I$4:$I$63,"1")</f>
        <v>1133</v>
      </c>
      <c r="H66" s="37">
        <f t="shared" ref="H66:H69" si="1">(C66-I66)/C66*100</f>
        <v>0</v>
      </c>
      <c r="I66" s="63">
        <f>COUNTIFS(E4:E63, "1", I4:I63, "1", H4:H63, "1")</f>
        <v>11</v>
      </c>
      <c r="J66" s="64">
        <f t="array" ref="J66">STDEV(IF(E4:E63*I4:I63=1, G4:G63))</f>
        <v>214.1041802</v>
      </c>
    </row>
    <row r="67">
      <c r="A67" s="34" t="s">
        <v>61</v>
      </c>
      <c r="B67" s="60"/>
      <c r="C67" s="62">
        <f>COUNTIFS(E4:E63, "1", I4:I63, "2")</f>
        <v>18</v>
      </c>
      <c r="D67" s="37">
        <f>SUMIFS(G4:G63,E4:E63, "1", I4:I63, "2")/C67</f>
        <v>710.7777778</v>
      </c>
      <c r="E67" s="62">
        <f t="array" ref="E67">MEDIAN(IF($E$4:$E$63-$I$4:$I$63=-1, $G$4:$G$63))</f>
        <v>652</v>
      </c>
      <c r="F67" s="62">
        <f>minifs($G$4:$G$63, $E$4:$E$63,"1",$I$4:$I$63,"2")</f>
        <v>388</v>
      </c>
      <c r="G67" s="62">
        <f>MAXIFS($G$4:$G$63, $E$4:$E$63,"1",$I$4:$I$63,"2")</f>
        <v>1215</v>
      </c>
      <c r="H67" s="37">
        <f t="shared" si="1"/>
        <v>0</v>
      </c>
      <c r="I67" s="65">
        <f>COUNTIFS(E4:E63, "1", I4:I63, "2", H4:H63, "1")</f>
        <v>18</v>
      </c>
      <c r="J67" s="64">
        <f t="array" ref="J67">STDEV(IF(E4:E63-I4:I63=-1, G4:G63))</f>
        <v>237.2557705</v>
      </c>
    </row>
    <row r="68">
      <c r="A68" s="34" t="s">
        <v>62</v>
      </c>
      <c r="B68" s="60"/>
      <c r="C68" s="62">
        <f>COUNTIFS(E4:E63, "2", I4:I63, "1")</f>
        <v>17</v>
      </c>
      <c r="D68" s="37">
        <f>SUMIFS(G4:G63,E4:E63, "2", I4:I63, "1")/C68</f>
        <v>829.1176471</v>
      </c>
      <c r="E68" s="62">
        <f t="array" ref="E68">MEDIAN(IF($E$4:$E$63-$I$4:$I$63=1, $G$4:$G$63))</f>
        <v>720</v>
      </c>
      <c r="F68" s="62">
        <f>minifs($G$4:$G$63, $E$4:$E$63,"2",$I$4:$I$63,"1")</f>
        <v>388</v>
      </c>
      <c r="G68" s="62">
        <f>maxifs($G$4:$G$63, $E$4:$E$63,"2",$I$4:$I$63,"1")</f>
        <v>1462</v>
      </c>
      <c r="H68" s="37">
        <f t="shared" si="1"/>
        <v>0</v>
      </c>
      <c r="I68" s="65">
        <f>COUNTIFS(E4:E63, "2", I4:I63, "1", H4:H63, "1")</f>
        <v>17</v>
      </c>
      <c r="J68" s="64">
        <f t="array" ref="J68">STDEV(IF(E4:E63-I4:I63=1, G4:G63))</f>
        <v>312.9542463</v>
      </c>
    </row>
    <row r="69">
      <c r="A69" s="34" t="s">
        <v>63</v>
      </c>
      <c r="B69" s="60"/>
      <c r="C69" s="62">
        <f>COUNTIFS(E4:E63, "2", I4:I63, "2")</f>
        <v>14</v>
      </c>
      <c r="D69" s="37">
        <f>SUMIFS(G4:G63,E4:E63, "2", I4:I63, "2")/C69</f>
        <v>1148.785714</v>
      </c>
      <c r="E69" s="62">
        <f t="array" ref="E69">MEDIAN(IF($E$4:$E$63*$I$4:$I$63=4, $G$4:$G$63))</f>
        <v>1149.5</v>
      </c>
      <c r="F69" s="62">
        <f>minifs($G$4:$G$63, $E$4:$E$63,"2",$I$4:$I$63,"2")</f>
        <v>585</v>
      </c>
      <c r="G69" s="62">
        <f>maxifs($G$4:$G$63, $E$4:$E$63,"2",$I$4:$I$63,"2")</f>
        <v>1616</v>
      </c>
      <c r="H69" s="37">
        <f t="shared" si="1"/>
        <v>0</v>
      </c>
      <c r="I69" s="63">
        <f>COUNTIFS(E4:E63, "2", I4:I63, "2", H4:H63, "1")</f>
        <v>14</v>
      </c>
      <c r="J69" s="64">
        <f t="array" ref="J69">STDEV(IF(E4:E63*I4:I63=4, G4:G63))</f>
        <v>346.6355165</v>
      </c>
    </row>
  </sheetData>
  <mergeCells count="1">
    <mergeCell ref="B2:I2"/>
  </mergeCells>
  <conditionalFormatting sqref="D4:D63">
    <cfRule type="beginsWith" dxfId="2" priority="1" operator="beginsWith" text="i">
      <formula>LEFT((D4),LEN("i"))=("i")</formula>
    </cfRule>
  </conditionalFormatting>
  <conditionalFormatting sqref="D4:D63">
    <cfRule type="notContainsBlanks" dxfId="1" priority="2">
      <formula>LEN(TRIM(D4))&gt;0</formula>
    </cfRule>
  </conditionalFormatting>
  <conditionalFormatting sqref="E4:E63">
    <cfRule type="cellIs" dxfId="1" priority="3" operator="equal">
      <formula>1</formula>
    </cfRule>
  </conditionalFormatting>
  <conditionalFormatting sqref="E4:E63">
    <cfRule type="cellIs" dxfId="2" priority="4" operator="equal">
      <formula>2</formula>
    </cfRule>
  </conditionalFormatting>
  <conditionalFormatting sqref="I4:I63">
    <cfRule type="cellIs" dxfId="3" priority="5" operator="equal">
      <formula>1</formula>
    </cfRule>
  </conditionalFormatting>
  <conditionalFormatting sqref="I4:I63">
    <cfRule type="cellIs" dxfId="4" priority="6" operator="equal">
      <formula>2</formula>
    </cfRule>
  </conditionalFormatting>
  <conditionalFormatting sqref="H4:H63">
    <cfRule type="cellIs" dxfId="1" priority="7" operator="equal">
      <formula>1</formula>
    </cfRule>
  </conditionalFormatting>
  <conditionalFormatting sqref="H4:H63">
    <cfRule type="cellIs" dxfId="5" priority="8" operator="equal">
      <formula>2</formula>
    </cfRule>
  </conditionalFormatting>
  <conditionalFormatting sqref="H4:H63">
    <cfRule type="cellIs" dxfId="2" priority="9" operator="equal">
      <formula>3</formula>
    </cfRule>
  </conditionalFormatting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26</v>
      </c>
      <c r="C2" s="3"/>
      <c r="D2" s="3"/>
      <c r="E2" s="3"/>
      <c r="F2" s="3"/>
      <c r="G2" s="3"/>
      <c r="H2" s="3"/>
      <c r="I2" s="4"/>
    </row>
    <row r="3">
      <c r="B3" s="44" t="s">
        <v>44</v>
      </c>
      <c r="C3" s="45"/>
      <c r="D3" s="45"/>
      <c r="E3" s="46" t="s">
        <v>45</v>
      </c>
      <c r="F3" s="47" t="s">
        <v>46</v>
      </c>
      <c r="G3" s="46" t="s">
        <v>47</v>
      </c>
      <c r="H3" s="46" t="s">
        <v>48</v>
      </c>
      <c r="I3" s="48" t="s">
        <v>49</v>
      </c>
      <c r="J3" s="49" t="s">
        <v>50</v>
      </c>
    </row>
    <row r="4">
      <c r="B4" s="50" t="s">
        <v>51</v>
      </c>
      <c r="C4" s="50" t="s">
        <v>55</v>
      </c>
      <c r="D4" s="50" t="s">
        <v>53</v>
      </c>
      <c r="E4" s="51">
        <v>2.0</v>
      </c>
      <c r="F4" s="50" t="s">
        <v>54</v>
      </c>
      <c r="G4" s="52">
        <v>484.0</v>
      </c>
      <c r="H4" s="51">
        <v>1.0</v>
      </c>
      <c r="I4" s="51">
        <v>2.0</v>
      </c>
    </row>
    <row r="5">
      <c r="B5" s="53" t="s">
        <v>51</v>
      </c>
      <c r="C5" s="53" t="s">
        <v>52</v>
      </c>
      <c r="D5" s="53" t="s">
        <v>56</v>
      </c>
      <c r="E5" s="54">
        <v>1.0</v>
      </c>
      <c r="F5" s="53" t="s">
        <v>57</v>
      </c>
      <c r="G5" s="55">
        <v>649.0</v>
      </c>
      <c r="H5" s="54">
        <v>1.0</v>
      </c>
      <c r="I5" s="54">
        <v>2.0</v>
      </c>
    </row>
    <row r="6">
      <c r="B6" s="53" t="s">
        <v>51</v>
      </c>
      <c r="C6" s="53" t="s">
        <v>52</v>
      </c>
      <c r="D6" s="53" t="s">
        <v>56</v>
      </c>
      <c r="E6" s="54">
        <v>1.0</v>
      </c>
      <c r="F6" s="53" t="s">
        <v>54</v>
      </c>
      <c r="G6" s="55">
        <v>734.0</v>
      </c>
      <c r="H6" s="54">
        <v>1.0</v>
      </c>
      <c r="I6" s="54">
        <v>1.0</v>
      </c>
    </row>
    <row r="7">
      <c r="B7" s="53" t="s">
        <v>51</v>
      </c>
      <c r="C7" s="53" t="s">
        <v>55</v>
      </c>
      <c r="D7" s="53" t="s">
        <v>53</v>
      </c>
      <c r="E7" s="54">
        <v>2.0</v>
      </c>
      <c r="F7" s="53" t="s">
        <v>54</v>
      </c>
      <c r="G7" s="55">
        <v>1554.0</v>
      </c>
      <c r="H7" s="54">
        <v>1.0</v>
      </c>
      <c r="I7" s="54">
        <v>2.0</v>
      </c>
    </row>
    <row r="8">
      <c r="B8" s="53" t="s">
        <v>51</v>
      </c>
      <c r="C8" s="53" t="s">
        <v>55</v>
      </c>
      <c r="D8" s="53" t="s">
        <v>56</v>
      </c>
      <c r="E8" s="54">
        <v>1.0</v>
      </c>
      <c r="F8" s="53" t="s">
        <v>54</v>
      </c>
      <c r="G8" s="55">
        <v>811.0</v>
      </c>
      <c r="H8" s="54">
        <v>1.0</v>
      </c>
      <c r="I8" s="54">
        <v>1.0</v>
      </c>
    </row>
    <row r="9">
      <c r="B9" s="53" t="s">
        <v>51</v>
      </c>
      <c r="C9" s="53" t="s">
        <v>52</v>
      </c>
      <c r="D9" s="53" t="s">
        <v>53</v>
      </c>
      <c r="E9" s="54">
        <v>2.0</v>
      </c>
      <c r="F9" s="53" t="s">
        <v>54</v>
      </c>
      <c r="G9" s="55">
        <v>765.0</v>
      </c>
      <c r="H9" s="54">
        <v>1.0</v>
      </c>
      <c r="I9" s="54">
        <v>2.0</v>
      </c>
    </row>
    <row r="10">
      <c r="B10" s="53" t="s">
        <v>51</v>
      </c>
      <c r="C10" s="53" t="s">
        <v>55</v>
      </c>
      <c r="D10" s="53" t="s">
        <v>53</v>
      </c>
      <c r="E10" s="54">
        <v>2.0</v>
      </c>
      <c r="F10" s="53" t="s">
        <v>57</v>
      </c>
      <c r="G10" s="55">
        <v>1376.0</v>
      </c>
      <c r="H10" s="54">
        <v>1.0</v>
      </c>
      <c r="I10" s="54">
        <v>2.0</v>
      </c>
    </row>
    <row r="11">
      <c r="B11" s="53" t="s">
        <v>51</v>
      </c>
      <c r="C11" s="53" t="s">
        <v>52</v>
      </c>
      <c r="D11" s="53" t="s">
        <v>53</v>
      </c>
      <c r="E11" s="54">
        <v>2.0</v>
      </c>
      <c r="F11" s="53" t="s">
        <v>57</v>
      </c>
      <c r="G11" s="55">
        <v>1243.0</v>
      </c>
      <c r="H11" s="54">
        <v>1.0</v>
      </c>
      <c r="I11" s="54">
        <v>2.0</v>
      </c>
    </row>
    <row r="12">
      <c r="B12" s="53" t="s">
        <v>51</v>
      </c>
      <c r="C12" s="53" t="s">
        <v>52</v>
      </c>
      <c r="D12" s="53" t="s">
        <v>53</v>
      </c>
      <c r="E12" s="54">
        <v>2.0</v>
      </c>
      <c r="F12" s="53" t="s">
        <v>54</v>
      </c>
      <c r="G12" s="55">
        <v>498.0</v>
      </c>
      <c r="H12" s="54">
        <v>1.0</v>
      </c>
      <c r="I12" s="54">
        <v>1.0</v>
      </c>
    </row>
    <row r="13">
      <c r="B13" s="53" t="s">
        <v>51</v>
      </c>
      <c r="C13" s="53" t="s">
        <v>55</v>
      </c>
      <c r="D13" s="53" t="s">
        <v>56</v>
      </c>
      <c r="E13" s="54">
        <v>1.0</v>
      </c>
      <c r="F13" s="53" t="s">
        <v>57</v>
      </c>
      <c r="G13" s="55">
        <v>1003.0</v>
      </c>
      <c r="H13" s="54">
        <v>1.0</v>
      </c>
      <c r="I13" s="54">
        <v>2.0</v>
      </c>
    </row>
    <row r="14">
      <c r="B14" s="53" t="s">
        <v>58</v>
      </c>
      <c r="C14" s="53" t="s">
        <v>52</v>
      </c>
      <c r="D14" s="53" t="s">
        <v>56</v>
      </c>
      <c r="E14" s="54">
        <v>1.0</v>
      </c>
      <c r="F14" s="53" t="s">
        <v>54</v>
      </c>
      <c r="G14" s="55">
        <v>456.0</v>
      </c>
      <c r="H14" s="54">
        <v>1.0</v>
      </c>
      <c r="I14" s="54">
        <v>2.0</v>
      </c>
    </row>
    <row r="15">
      <c r="B15" s="53" t="s">
        <v>58</v>
      </c>
      <c r="C15" s="53" t="s">
        <v>55</v>
      </c>
      <c r="D15" s="53" t="s">
        <v>53</v>
      </c>
      <c r="E15" s="54">
        <v>2.0</v>
      </c>
      <c r="F15" s="53" t="s">
        <v>57</v>
      </c>
      <c r="G15" s="55">
        <v>785.0</v>
      </c>
      <c r="H15" s="54">
        <v>1.0</v>
      </c>
      <c r="I15" s="54">
        <v>2.0</v>
      </c>
    </row>
    <row r="16">
      <c r="B16" s="53" t="s">
        <v>58</v>
      </c>
      <c r="C16" s="53" t="s">
        <v>55</v>
      </c>
      <c r="D16" s="53" t="s">
        <v>56</v>
      </c>
      <c r="E16" s="54">
        <v>1.0</v>
      </c>
      <c r="F16" s="53" t="s">
        <v>57</v>
      </c>
      <c r="G16" s="55">
        <v>1245.0</v>
      </c>
      <c r="H16" s="54">
        <v>1.0</v>
      </c>
      <c r="I16" s="54">
        <v>1.0</v>
      </c>
    </row>
    <row r="17">
      <c r="B17" s="53" t="s">
        <v>58</v>
      </c>
      <c r="C17" s="53" t="s">
        <v>55</v>
      </c>
      <c r="D17" s="53" t="s">
        <v>56</v>
      </c>
      <c r="E17" s="54">
        <v>1.0</v>
      </c>
      <c r="F17" s="53" t="s">
        <v>54</v>
      </c>
      <c r="G17" s="55">
        <v>588.0</v>
      </c>
      <c r="H17" s="54">
        <v>1.0</v>
      </c>
      <c r="I17" s="54">
        <v>1.0</v>
      </c>
    </row>
    <row r="18">
      <c r="B18" s="53" t="s">
        <v>58</v>
      </c>
      <c r="C18" s="53" t="s">
        <v>55</v>
      </c>
      <c r="D18" s="53" t="s">
        <v>53</v>
      </c>
      <c r="E18" s="54">
        <v>2.0</v>
      </c>
      <c r="F18" s="53" t="s">
        <v>57</v>
      </c>
      <c r="G18" s="55">
        <v>434.0</v>
      </c>
      <c r="H18" s="54">
        <v>1.0</v>
      </c>
      <c r="I18" s="54">
        <v>1.0</v>
      </c>
    </row>
    <row r="19">
      <c r="B19" s="53" t="s">
        <v>58</v>
      </c>
      <c r="C19" s="53" t="s">
        <v>55</v>
      </c>
      <c r="D19" s="53" t="s">
        <v>56</v>
      </c>
      <c r="E19" s="54">
        <v>1.0</v>
      </c>
      <c r="F19" s="53" t="s">
        <v>54</v>
      </c>
      <c r="G19" s="55">
        <v>486.0</v>
      </c>
      <c r="H19" s="54">
        <v>1.0</v>
      </c>
      <c r="I19" s="54">
        <v>1.0</v>
      </c>
    </row>
    <row r="20">
      <c r="B20" s="53" t="s">
        <v>58</v>
      </c>
      <c r="C20" s="53" t="s">
        <v>52</v>
      </c>
      <c r="D20" s="53" t="s">
        <v>53</v>
      </c>
      <c r="E20" s="54">
        <v>2.0</v>
      </c>
      <c r="F20" s="53" t="s">
        <v>57</v>
      </c>
      <c r="G20" s="55">
        <v>817.0</v>
      </c>
      <c r="H20" s="54">
        <v>1.0</v>
      </c>
      <c r="I20" s="54">
        <v>2.0</v>
      </c>
    </row>
    <row r="21">
      <c r="B21" s="53" t="s">
        <v>58</v>
      </c>
      <c r="C21" s="53" t="s">
        <v>55</v>
      </c>
      <c r="D21" s="53" t="s">
        <v>53</v>
      </c>
      <c r="E21" s="54">
        <v>2.0</v>
      </c>
      <c r="F21" s="53" t="s">
        <v>57</v>
      </c>
      <c r="G21" s="55">
        <v>777.0</v>
      </c>
      <c r="H21" s="54">
        <v>1.0</v>
      </c>
      <c r="I21" s="54">
        <v>2.0</v>
      </c>
    </row>
    <row r="22">
      <c r="B22" s="53" t="s">
        <v>58</v>
      </c>
      <c r="C22" s="53" t="s">
        <v>52</v>
      </c>
      <c r="D22" s="53" t="s">
        <v>56</v>
      </c>
      <c r="E22" s="54">
        <v>1.0</v>
      </c>
      <c r="F22" s="53" t="s">
        <v>57</v>
      </c>
      <c r="G22" s="55">
        <v>739.0</v>
      </c>
      <c r="H22" s="54">
        <v>1.0</v>
      </c>
      <c r="I22" s="54">
        <v>2.0</v>
      </c>
    </row>
    <row r="23">
      <c r="B23" s="53" t="s">
        <v>58</v>
      </c>
      <c r="C23" s="53" t="s">
        <v>52</v>
      </c>
      <c r="D23" s="53" t="s">
        <v>56</v>
      </c>
      <c r="E23" s="54">
        <v>1.0</v>
      </c>
      <c r="F23" s="53" t="s">
        <v>54</v>
      </c>
      <c r="G23" s="55">
        <v>1492.0</v>
      </c>
      <c r="H23" s="54">
        <v>1.0</v>
      </c>
      <c r="I23" s="54">
        <v>1.0</v>
      </c>
    </row>
    <row r="24">
      <c r="B24" s="53" t="s">
        <v>58</v>
      </c>
      <c r="C24" s="53" t="s">
        <v>55</v>
      </c>
      <c r="D24" s="53" t="s">
        <v>56</v>
      </c>
      <c r="E24" s="54">
        <v>1.0</v>
      </c>
      <c r="F24" s="53" t="s">
        <v>57</v>
      </c>
      <c r="G24" s="55">
        <v>1582.0</v>
      </c>
      <c r="H24" s="54">
        <v>1.0</v>
      </c>
      <c r="I24" s="54">
        <v>2.0</v>
      </c>
    </row>
    <row r="25">
      <c r="B25" s="53" t="s">
        <v>58</v>
      </c>
      <c r="C25" s="53" t="s">
        <v>52</v>
      </c>
      <c r="D25" s="53" t="s">
        <v>53</v>
      </c>
      <c r="E25" s="54">
        <v>2.0</v>
      </c>
      <c r="F25" s="53" t="s">
        <v>57</v>
      </c>
      <c r="G25" s="55">
        <v>1544.0</v>
      </c>
      <c r="H25" s="54">
        <v>1.0</v>
      </c>
      <c r="I25" s="54">
        <v>2.0</v>
      </c>
    </row>
    <row r="26">
      <c r="B26" s="53" t="s">
        <v>58</v>
      </c>
      <c r="C26" s="53" t="s">
        <v>52</v>
      </c>
      <c r="D26" s="53" t="s">
        <v>56</v>
      </c>
      <c r="E26" s="54">
        <v>1.0</v>
      </c>
      <c r="F26" s="53" t="s">
        <v>57</v>
      </c>
      <c r="G26" s="55">
        <v>646.0</v>
      </c>
      <c r="H26" s="54">
        <v>1.0</v>
      </c>
      <c r="I26" s="54">
        <v>1.0</v>
      </c>
    </row>
    <row r="27">
      <c r="B27" s="53" t="s">
        <v>58</v>
      </c>
      <c r="C27" s="53" t="s">
        <v>52</v>
      </c>
      <c r="D27" s="53" t="s">
        <v>56</v>
      </c>
      <c r="E27" s="54">
        <v>1.0</v>
      </c>
      <c r="F27" s="53" t="s">
        <v>54</v>
      </c>
      <c r="G27" s="55">
        <v>681.0</v>
      </c>
      <c r="H27" s="54">
        <v>1.0</v>
      </c>
      <c r="I27" s="54">
        <v>1.0</v>
      </c>
    </row>
    <row r="28">
      <c r="B28" s="53" t="s">
        <v>58</v>
      </c>
      <c r="C28" s="53" t="s">
        <v>52</v>
      </c>
      <c r="D28" s="53" t="s">
        <v>53</v>
      </c>
      <c r="E28" s="54">
        <v>2.0</v>
      </c>
      <c r="F28" s="53" t="s">
        <v>54</v>
      </c>
      <c r="G28" s="55">
        <v>608.0</v>
      </c>
      <c r="H28" s="54">
        <v>1.0</v>
      </c>
      <c r="I28" s="54">
        <v>1.0</v>
      </c>
    </row>
    <row r="29">
      <c r="B29" s="53" t="s">
        <v>58</v>
      </c>
      <c r="C29" s="53" t="s">
        <v>55</v>
      </c>
      <c r="D29" s="53" t="s">
        <v>56</v>
      </c>
      <c r="E29" s="54">
        <v>1.0</v>
      </c>
      <c r="F29" s="53" t="s">
        <v>54</v>
      </c>
      <c r="G29" s="55">
        <v>962.0</v>
      </c>
      <c r="H29" s="54">
        <v>1.0</v>
      </c>
      <c r="I29" s="54">
        <v>2.0</v>
      </c>
    </row>
    <row r="30">
      <c r="B30" s="53" t="s">
        <v>58</v>
      </c>
      <c r="C30" s="53" t="s">
        <v>55</v>
      </c>
      <c r="D30" s="53" t="s">
        <v>53</v>
      </c>
      <c r="E30" s="54">
        <v>2.0</v>
      </c>
      <c r="F30" s="53" t="s">
        <v>57</v>
      </c>
      <c r="G30" s="55">
        <v>1370.0</v>
      </c>
      <c r="H30" s="54">
        <v>1.0</v>
      </c>
      <c r="I30" s="54">
        <v>1.0</v>
      </c>
    </row>
    <row r="31">
      <c r="B31" s="53" t="s">
        <v>58</v>
      </c>
      <c r="C31" s="53" t="s">
        <v>52</v>
      </c>
      <c r="D31" s="53" t="s">
        <v>53</v>
      </c>
      <c r="E31" s="54">
        <v>2.0</v>
      </c>
      <c r="F31" s="53" t="s">
        <v>57</v>
      </c>
      <c r="G31" s="55">
        <v>1326.0</v>
      </c>
      <c r="H31" s="54">
        <v>1.0</v>
      </c>
      <c r="I31" s="54">
        <v>2.0</v>
      </c>
    </row>
    <row r="32">
      <c r="B32" s="53" t="s">
        <v>58</v>
      </c>
      <c r="C32" s="53" t="s">
        <v>52</v>
      </c>
      <c r="D32" s="53" t="s">
        <v>56</v>
      </c>
      <c r="E32" s="54">
        <v>1.0</v>
      </c>
      <c r="F32" s="53" t="s">
        <v>57</v>
      </c>
      <c r="G32" s="55">
        <v>880.0</v>
      </c>
      <c r="H32" s="54">
        <v>1.0</v>
      </c>
      <c r="I32" s="54">
        <v>1.0</v>
      </c>
    </row>
    <row r="33">
      <c r="B33" s="53" t="s">
        <v>58</v>
      </c>
      <c r="C33" s="53" t="s">
        <v>55</v>
      </c>
      <c r="D33" s="53" t="s">
        <v>56</v>
      </c>
      <c r="E33" s="54">
        <v>1.0</v>
      </c>
      <c r="F33" s="53" t="s">
        <v>57</v>
      </c>
      <c r="G33" s="55">
        <v>795.0</v>
      </c>
      <c r="H33" s="54">
        <v>1.0</v>
      </c>
      <c r="I33" s="54">
        <v>2.0</v>
      </c>
    </row>
    <row r="34">
      <c r="B34" s="53" t="s">
        <v>58</v>
      </c>
      <c r="C34" s="53" t="s">
        <v>55</v>
      </c>
      <c r="D34" s="53" t="s">
        <v>56</v>
      </c>
      <c r="E34" s="54">
        <v>1.0</v>
      </c>
      <c r="F34" s="53" t="s">
        <v>54</v>
      </c>
      <c r="G34" s="55">
        <v>1902.0</v>
      </c>
      <c r="H34" s="54">
        <v>1.0</v>
      </c>
      <c r="I34" s="54">
        <v>1.0</v>
      </c>
    </row>
    <row r="35">
      <c r="B35" s="53" t="s">
        <v>58</v>
      </c>
      <c r="C35" s="53" t="s">
        <v>55</v>
      </c>
      <c r="D35" s="53" t="s">
        <v>53</v>
      </c>
      <c r="E35" s="54">
        <v>2.0</v>
      </c>
      <c r="F35" s="53" t="s">
        <v>54</v>
      </c>
      <c r="G35" s="55">
        <v>534.0</v>
      </c>
      <c r="H35" s="54">
        <v>1.0</v>
      </c>
      <c r="I35" s="54">
        <v>1.0</v>
      </c>
    </row>
    <row r="36">
      <c r="B36" s="53" t="s">
        <v>58</v>
      </c>
      <c r="C36" s="53" t="s">
        <v>55</v>
      </c>
      <c r="D36" s="53" t="s">
        <v>56</v>
      </c>
      <c r="E36" s="54">
        <v>1.0</v>
      </c>
      <c r="F36" s="53" t="s">
        <v>54</v>
      </c>
      <c r="G36" s="55">
        <v>654.0</v>
      </c>
      <c r="H36" s="54">
        <v>1.0</v>
      </c>
      <c r="I36" s="54">
        <v>1.0</v>
      </c>
    </row>
    <row r="37">
      <c r="B37" s="53" t="s">
        <v>58</v>
      </c>
      <c r="C37" s="53" t="s">
        <v>55</v>
      </c>
      <c r="D37" s="53" t="s">
        <v>56</v>
      </c>
      <c r="E37" s="54">
        <v>1.0</v>
      </c>
      <c r="F37" s="53" t="s">
        <v>57</v>
      </c>
      <c r="G37" s="55">
        <v>678.0</v>
      </c>
      <c r="H37" s="54">
        <v>1.0</v>
      </c>
      <c r="I37" s="54">
        <v>1.0</v>
      </c>
    </row>
    <row r="38">
      <c r="B38" s="53" t="s">
        <v>58</v>
      </c>
      <c r="C38" s="53" t="s">
        <v>52</v>
      </c>
      <c r="D38" s="53" t="s">
        <v>53</v>
      </c>
      <c r="E38" s="54">
        <v>2.0</v>
      </c>
      <c r="F38" s="53" t="s">
        <v>54</v>
      </c>
      <c r="G38" s="55">
        <v>1369.0</v>
      </c>
      <c r="H38" s="54">
        <v>1.0</v>
      </c>
      <c r="I38" s="54">
        <v>2.0</v>
      </c>
    </row>
    <row r="39">
      <c r="B39" s="53" t="s">
        <v>58</v>
      </c>
      <c r="C39" s="53" t="s">
        <v>52</v>
      </c>
      <c r="D39" s="53" t="s">
        <v>56</v>
      </c>
      <c r="E39" s="54">
        <v>1.0</v>
      </c>
      <c r="F39" s="53" t="s">
        <v>57</v>
      </c>
      <c r="G39" s="55">
        <v>1084.0</v>
      </c>
      <c r="H39" s="54">
        <v>1.0</v>
      </c>
      <c r="I39" s="54">
        <v>1.0</v>
      </c>
    </row>
    <row r="40">
      <c r="B40" s="53" t="s">
        <v>58</v>
      </c>
      <c r="C40" s="53" t="s">
        <v>55</v>
      </c>
      <c r="D40" s="53" t="s">
        <v>53</v>
      </c>
      <c r="E40" s="54">
        <v>2.0</v>
      </c>
      <c r="F40" s="53" t="s">
        <v>57</v>
      </c>
      <c r="G40" s="55">
        <v>522.0</v>
      </c>
      <c r="H40" s="54">
        <v>1.0</v>
      </c>
      <c r="I40" s="54">
        <v>2.0</v>
      </c>
    </row>
    <row r="41">
      <c r="B41" s="53" t="s">
        <v>58</v>
      </c>
      <c r="C41" s="53" t="s">
        <v>55</v>
      </c>
      <c r="D41" s="53" t="s">
        <v>56</v>
      </c>
      <c r="E41" s="54">
        <v>1.0</v>
      </c>
      <c r="F41" s="53" t="s">
        <v>57</v>
      </c>
      <c r="G41" s="55">
        <v>1638.0</v>
      </c>
      <c r="H41" s="54">
        <v>1.0</v>
      </c>
      <c r="I41" s="54">
        <v>1.0</v>
      </c>
    </row>
    <row r="42">
      <c r="B42" s="53" t="s">
        <v>58</v>
      </c>
      <c r="C42" s="53" t="s">
        <v>52</v>
      </c>
      <c r="D42" s="53" t="s">
        <v>53</v>
      </c>
      <c r="E42" s="54">
        <v>2.0</v>
      </c>
      <c r="F42" s="53" t="s">
        <v>54</v>
      </c>
      <c r="G42" s="55">
        <v>916.0</v>
      </c>
      <c r="H42" s="54">
        <v>1.0</v>
      </c>
      <c r="I42" s="54">
        <v>2.0</v>
      </c>
    </row>
    <row r="43">
      <c r="B43" s="53" t="s">
        <v>58</v>
      </c>
      <c r="C43" s="53" t="s">
        <v>52</v>
      </c>
      <c r="D43" s="53" t="s">
        <v>53</v>
      </c>
      <c r="E43" s="54">
        <v>2.0</v>
      </c>
      <c r="F43" s="53" t="s">
        <v>54</v>
      </c>
      <c r="G43" s="55">
        <v>695.0</v>
      </c>
      <c r="H43" s="54">
        <v>1.0</v>
      </c>
      <c r="I43" s="54">
        <v>1.0</v>
      </c>
    </row>
    <row r="44">
      <c r="B44" s="53" t="s">
        <v>58</v>
      </c>
      <c r="C44" s="53" t="s">
        <v>52</v>
      </c>
      <c r="D44" s="53" t="s">
        <v>53</v>
      </c>
      <c r="E44" s="54">
        <v>2.0</v>
      </c>
      <c r="F44" s="53" t="s">
        <v>57</v>
      </c>
      <c r="G44" s="55">
        <v>457.0</v>
      </c>
      <c r="H44" s="54">
        <v>1.0</v>
      </c>
      <c r="I44" s="54">
        <v>1.0</v>
      </c>
    </row>
    <row r="45">
      <c r="B45" s="53" t="s">
        <v>58</v>
      </c>
      <c r="C45" s="53" t="s">
        <v>52</v>
      </c>
      <c r="D45" s="53" t="s">
        <v>56</v>
      </c>
      <c r="E45" s="54">
        <v>1.0</v>
      </c>
      <c r="F45" s="53" t="s">
        <v>54</v>
      </c>
      <c r="G45" s="55">
        <v>797.0</v>
      </c>
      <c r="H45" s="54">
        <v>1.0</v>
      </c>
      <c r="I45" s="54">
        <v>1.0</v>
      </c>
    </row>
    <row r="46">
      <c r="B46" s="53" t="s">
        <v>58</v>
      </c>
      <c r="C46" s="53" t="s">
        <v>55</v>
      </c>
      <c r="D46" s="53" t="s">
        <v>53</v>
      </c>
      <c r="E46" s="54">
        <v>2.0</v>
      </c>
      <c r="F46" s="53" t="s">
        <v>57</v>
      </c>
      <c r="G46" s="55">
        <v>818.0</v>
      </c>
      <c r="H46" s="54">
        <v>1.0</v>
      </c>
      <c r="I46" s="54">
        <v>2.0</v>
      </c>
    </row>
    <row r="47">
      <c r="B47" s="53" t="s">
        <v>58</v>
      </c>
      <c r="C47" s="53" t="s">
        <v>52</v>
      </c>
      <c r="D47" s="53" t="s">
        <v>56</v>
      </c>
      <c r="E47" s="54">
        <v>1.0</v>
      </c>
      <c r="F47" s="53" t="s">
        <v>57</v>
      </c>
      <c r="G47" s="55">
        <v>1031.0</v>
      </c>
      <c r="H47" s="54">
        <v>1.0</v>
      </c>
      <c r="I47" s="54">
        <v>2.0</v>
      </c>
    </row>
    <row r="48">
      <c r="B48" s="53" t="s">
        <v>58</v>
      </c>
      <c r="C48" s="53" t="s">
        <v>55</v>
      </c>
      <c r="D48" s="53" t="s">
        <v>53</v>
      </c>
      <c r="E48" s="54">
        <v>2.0</v>
      </c>
      <c r="F48" s="53" t="s">
        <v>54</v>
      </c>
      <c r="G48" s="55">
        <v>693.0</v>
      </c>
      <c r="H48" s="54">
        <v>1.0</v>
      </c>
      <c r="I48" s="54">
        <v>2.0</v>
      </c>
    </row>
    <row r="49">
      <c r="B49" s="53" t="s">
        <v>58</v>
      </c>
      <c r="C49" s="53" t="s">
        <v>55</v>
      </c>
      <c r="D49" s="53" t="s">
        <v>56</v>
      </c>
      <c r="E49" s="54">
        <v>1.0</v>
      </c>
      <c r="F49" s="53" t="s">
        <v>57</v>
      </c>
      <c r="G49" s="55">
        <v>784.0</v>
      </c>
      <c r="H49" s="54">
        <v>1.0</v>
      </c>
      <c r="I49" s="54">
        <v>1.0</v>
      </c>
    </row>
    <row r="50">
      <c r="B50" s="53" t="s">
        <v>58</v>
      </c>
      <c r="C50" s="53" t="s">
        <v>52</v>
      </c>
      <c r="D50" s="53" t="s">
        <v>56</v>
      </c>
      <c r="E50" s="54">
        <v>1.0</v>
      </c>
      <c r="F50" s="53" t="s">
        <v>54</v>
      </c>
      <c r="G50" s="55">
        <v>624.0</v>
      </c>
      <c r="H50" s="54">
        <v>1.0</v>
      </c>
      <c r="I50" s="54">
        <v>2.0</v>
      </c>
    </row>
    <row r="51">
      <c r="B51" s="53" t="s">
        <v>58</v>
      </c>
      <c r="C51" s="53" t="s">
        <v>55</v>
      </c>
      <c r="D51" s="53" t="s">
        <v>56</v>
      </c>
      <c r="E51" s="54">
        <v>1.0</v>
      </c>
      <c r="F51" s="53" t="s">
        <v>54</v>
      </c>
      <c r="G51" s="55">
        <v>2000.0</v>
      </c>
      <c r="H51" s="54">
        <v>3.0</v>
      </c>
      <c r="I51" s="54">
        <v>2.0</v>
      </c>
    </row>
    <row r="52">
      <c r="B52" s="53" t="s">
        <v>58</v>
      </c>
      <c r="C52" s="53" t="s">
        <v>52</v>
      </c>
      <c r="D52" s="53" t="s">
        <v>56</v>
      </c>
      <c r="E52" s="54">
        <v>1.0</v>
      </c>
      <c r="F52" s="53" t="s">
        <v>54</v>
      </c>
      <c r="G52" s="55">
        <v>1215.0</v>
      </c>
      <c r="H52" s="54">
        <v>1.0</v>
      </c>
      <c r="I52" s="54">
        <v>2.0</v>
      </c>
    </row>
    <row r="53">
      <c r="B53" s="53" t="s">
        <v>58</v>
      </c>
      <c r="C53" s="53" t="s">
        <v>55</v>
      </c>
      <c r="D53" s="53" t="s">
        <v>53</v>
      </c>
      <c r="E53" s="54">
        <v>2.0</v>
      </c>
      <c r="F53" s="53" t="s">
        <v>54</v>
      </c>
      <c r="G53" s="55">
        <v>630.0</v>
      </c>
      <c r="H53" s="54">
        <v>1.0</v>
      </c>
      <c r="I53" s="54">
        <v>2.0</v>
      </c>
    </row>
    <row r="54">
      <c r="B54" s="53" t="s">
        <v>58</v>
      </c>
      <c r="C54" s="53" t="s">
        <v>55</v>
      </c>
      <c r="D54" s="53" t="s">
        <v>53</v>
      </c>
      <c r="E54" s="54">
        <v>2.0</v>
      </c>
      <c r="F54" s="53" t="s">
        <v>57</v>
      </c>
      <c r="G54" s="55">
        <v>652.0</v>
      </c>
      <c r="H54" s="54">
        <v>1.0</v>
      </c>
      <c r="I54" s="54">
        <v>1.0</v>
      </c>
    </row>
    <row r="55">
      <c r="B55" s="53" t="s">
        <v>58</v>
      </c>
      <c r="C55" s="53" t="s">
        <v>52</v>
      </c>
      <c r="D55" s="53" t="s">
        <v>56</v>
      </c>
      <c r="E55" s="54">
        <v>1.0</v>
      </c>
      <c r="F55" s="53" t="s">
        <v>54</v>
      </c>
      <c r="G55" s="55">
        <v>640.0</v>
      </c>
      <c r="H55" s="54">
        <v>1.0</v>
      </c>
      <c r="I55" s="54">
        <v>2.0</v>
      </c>
    </row>
    <row r="56">
      <c r="B56" s="53" t="s">
        <v>58</v>
      </c>
      <c r="C56" s="53" t="s">
        <v>52</v>
      </c>
      <c r="D56" s="53" t="s">
        <v>53</v>
      </c>
      <c r="E56" s="54">
        <v>2.0</v>
      </c>
      <c r="F56" s="53" t="s">
        <v>54</v>
      </c>
      <c r="G56" s="55">
        <v>513.0</v>
      </c>
      <c r="H56" s="54">
        <v>1.0</v>
      </c>
      <c r="I56" s="54">
        <v>1.0</v>
      </c>
    </row>
    <row r="57">
      <c r="B57" s="53" t="s">
        <v>58</v>
      </c>
      <c r="C57" s="53" t="s">
        <v>52</v>
      </c>
      <c r="D57" s="53" t="s">
        <v>56</v>
      </c>
      <c r="E57" s="54">
        <v>1.0</v>
      </c>
      <c r="F57" s="53" t="s">
        <v>57</v>
      </c>
      <c r="G57" s="55">
        <v>369.0</v>
      </c>
      <c r="H57" s="54">
        <v>1.0</v>
      </c>
      <c r="I57" s="54">
        <v>1.0</v>
      </c>
    </row>
    <row r="58">
      <c r="B58" s="53" t="s">
        <v>58</v>
      </c>
      <c r="C58" s="53" t="s">
        <v>52</v>
      </c>
      <c r="D58" s="53" t="s">
        <v>53</v>
      </c>
      <c r="E58" s="54">
        <v>2.0</v>
      </c>
      <c r="F58" s="53" t="s">
        <v>57</v>
      </c>
      <c r="G58" s="55">
        <v>438.0</v>
      </c>
      <c r="H58" s="54">
        <v>1.0</v>
      </c>
      <c r="I58" s="54">
        <v>1.0</v>
      </c>
    </row>
    <row r="59">
      <c r="B59" s="53" t="s">
        <v>58</v>
      </c>
      <c r="C59" s="53" t="s">
        <v>52</v>
      </c>
      <c r="D59" s="53" t="s">
        <v>56</v>
      </c>
      <c r="E59" s="54">
        <v>1.0</v>
      </c>
      <c r="F59" s="53" t="s">
        <v>54</v>
      </c>
      <c r="G59" s="55">
        <v>349.0</v>
      </c>
      <c r="H59" s="54">
        <v>1.0</v>
      </c>
      <c r="I59" s="54">
        <v>1.0</v>
      </c>
    </row>
    <row r="60">
      <c r="B60" s="56" t="s">
        <v>58</v>
      </c>
      <c r="C60" s="53" t="s">
        <v>52</v>
      </c>
      <c r="D60" s="53" t="s">
        <v>53</v>
      </c>
      <c r="E60" s="54">
        <v>2.0</v>
      </c>
      <c r="F60" s="53" t="s">
        <v>57</v>
      </c>
      <c r="G60" s="55">
        <v>300.0</v>
      </c>
      <c r="H60" s="54">
        <v>1.0</v>
      </c>
      <c r="I60" s="54">
        <v>1.0</v>
      </c>
    </row>
    <row r="61">
      <c r="B61" s="53" t="s">
        <v>58</v>
      </c>
      <c r="C61" s="53" t="s">
        <v>55</v>
      </c>
      <c r="D61" s="53" t="s">
        <v>56</v>
      </c>
      <c r="E61" s="54">
        <v>1.0</v>
      </c>
      <c r="F61" s="53" t="s">
        <v>57</v>
      </c>
      <c r="G61" s="55">
        <v>328.0</v>
      </c>
      <c r="H61" s="54">
        <v>1.0</v>
      </c>
      <c r="I61" s="54">
        <v>2.0</v>
      </c>
    </row>
    <row r="62">
      <c r="B62" s="53" t="s">
        <v>58</v>
      </c>
      <c r="C62" s="53" t="s">
        <v>55</v>
      </c>
      <c r="D62" s="53" t="s">
        <v>53</v>
      </c>
      <c r="E62" s="54">
        <v>2.0</v>
      </c>
      <c r="F62" s="53" t="s">
        <v>57</v>
      </c>
      <c r="G62" s="55">
        <v>709.0</v>
      </c>
      <c r="H62" s="54">
        <v>1.0</v>
      </c>
      <c r="I62" s="54">
        <v>1.0</v>
      </c>
    </row>
    <row r="63">
      <c r="B63" s="57" t="s">
        <v>58</v>
      </c>
      <c r="C63" s="57" t="s">
        <v>55</v>
      </c>
      <c r="D63" s="57" t="s">
        <v>53</v>
      </c>
      <c r="E63" s="58">
        <v>2.0</v>
      </c>
      <c r="F63" s="57" t="s">
        <v>57</v>
      </c>
      <c r="G63" s="59">
        <v>634.0</v>
      </c>
      <c r="H63" s="58">
        <v>1.0</v>
      </c>
      <c r="I63" s="58">
        <v>1.0</v>
      </c>
    </row>
    <row r="65">
      <c r="C65" s="32" t="s">
        <v>59</v>
      </c>
      <c r="D65" s="32" t="s">
        <v>25</v>
      </c>
      <c r="E65" s="32" t="s">
        <v>17</v>
      </c>
      <c r="F65" s="32" t="s">
        <v>18</v>
      </c>
      <c r="G65" s="32" t="s">
        <v>19</v>
      </c>
      <c r="H65" s="32" t="s">
        <v>29</v>
      </c>
      <c r="I65" s="33" t="s">
        <v>14</v>
      </c>
      <c r="J65" s="9" t="s">
        <v>30</v>
      </c>
    </row>
    <row r="66">
      <c r="A66" s="34" t="s">
        <v>60</v>
      </c>
      <c r="B66" s="60"/>
      <c r="C66" s="61">
        <f>COUNTIFS(E4:E63, "1", I4:I63, "1")</f>
        <v>18</v>
      </c>
      <c r="D66" s="37">
        <f>SUMIFS(G4:G63,E4:E63, "1", I4:I63, "1")/C66</f>
        <v>878.7777778</v>
      </c>
      <c r="E66" s="62">
        <f t="array" ref="E66">MEDIAN(IF($E$4:$E$63*$I$4:$I$63=1, $G$4:$G$63))</f>
        <v>759</v>
      </c>
      <c r="F66" s="62">
        <f>minifs($G$4:$G$63, $E$4:$E$63,"1",$I$4:$I$63,"1")</f>
        <v>349</v>
      </c>
      <c r="G66" s="62">
        <f>MAXIFS($G$4:$G$63, $E$4:$E$63,"1",$I$4:$I$63,"1")</f>
        <v>1902</v>
      </c>
      <c r="H66" s="37">
        <f t="shared" ref="H66:H69" si="1">(C66-I66)/C66*100</f>
        <v>0</v>
      </c>
      <c r="I66" s="63">
        <f>COUNTIFS(E4:E63, "1", I4:I63, "1", H4:H63, "1")</f>
        <v>18</v>
      </c>
      <c r="J66" s="64">
        <f t="array" ref="J66">STDEV(IF(E4:E63*I4:I63=1, G4:G63))</f>
        <v>432.5306593</v>
      </c>
    </row>
    <row r="67">
      <c r="A67" s="34" t="s">
        <v>61</v>
      </c>
      <c r="B67" s="60"/>
      <c r="C67" s="62">
        <f>COUNTIFS(E4:E63, "1", I4:I63, "2")</f>
        <v>13</v>
      </c>
      <c r="D67" s="37">
        <f>SUMIFS(G4:G63,E4:E63, "1", I4:I63, "2")/C67</f>
        <v>924.9230769</v>
      </c>
      <c r="E67" s="62">
        <f t="array" ref="E67">MEDIAN(IF($E$4:$E$63-$I$4:$I$63=-1, $G$4:$G$63))</f>
        <v>795</v>
      </c>
      <c r="F67" s="62">
        <f>minifs($G$4:$G$63, $E$4:$E$63,"1",$I$4:$I$63,"2")</f>
        <v>328</v>
      </c>
      <c r="G67" s="62">
        <f>MAXIFS($G$4:$G$63, $E$4:$E$63,"1",$I$4:$I$63,"2")</f>
        <v>2000</v>
      </c>
      <c r="H67" s="37">
        <f t="shared" si="1"/>
        <v>7.692307692</v>
      </c>
      <c r="I67" s="65">
        <f>COUNTIFS(E4:E63, "1", I4:I63, "2", H4:H63, "1")</f>
        <v>12</v>
      </c>
      <c r="J67" s="64">
        <f t="array" ref="J67">STDEV(IF(E4:E63-I4:I63=-1, G4:G63))</f>
        <v>462.4149402</v>
      </c>
    </row>
    <row r="68">
      <c r="A68" s="34" t="s">
        <v>62</v>
      </c>
      <c r="B68" s="60"/>
      <c r="C68" s="62">
        <f>COUNTIFS(E4:E63, "2", I4:I63, "1")</f>
        <v>13</v>
      </c>
      <c r="D68" s="37">
        <f>SUMIFS(G4:G63,E4:E63, "2", I4:I63, "1")/C68</f>
        <v>603.2307692</v>
      </c>
      <c r="E68" s="62">
        <f t="array" ref="E68">MEDIAN(IF($E$4:$E$63-$I$4:$I$63=1, $G$4:$G$63))</f>
        <v>534</v>
      </c>
      <c r="F68" s="62">
        <f>minifs($G$4:$G$63, $E$4:$E$63,"2",$I$4:$I$63,"1")</f>
        <v>300</v>
      </c>
      <c r="G68" s="62">
        <f>maxifs($G$4:$G$63, $E$4:$E$63,"2",$I$4:$I$63,"1")</f>
        <v>1370</v>
      </c>
      <c r="H68" s="37">
        <f t="shared" si="1"/>
        <v>0</v>
      </c>
      <c r="I68" s="65">
        <f>COUNTIFS(E4:E63, "2", I4:I63, "1", H4:H63, "1")</f>
        <v>13</v>
      </c>
      <c r="J68" s="64">
        <f t="array" ref="J68">STDEV(IF(E4:E63-I4:I63=1, G4:G63))</f>
        <v>258.8713174</v>
      </c>
    </row>
    <row r="69">
      <c r="A69" s="34" t="s">
        <v>63</v>
      </c>
      <c r="B69" s="60"/>
      <c r="C69" s="62">
        <f>COUNTIFS(E4:E63, "2", I4:I63, "2")</f>
        <v>16</v>
      </c>
      <c r="D69" s="37">
        <f>SUMIFS(G4:G63,E4:E63, "2", I4:I63, "2")/C69</f>
        <v>976.1875</v>
      </c>
      <c r="E69" s="62">
        <f t="array" ref="E69">MEDIAN(IF($E$4:$E$63*$I$4:$I$63=4, $G$4:$G$63))</f>
        <v>817.5</v>
      </c>
      <c r="F69" s="62">
        <f>minifs($G$4:$G$63, $E$4:$E$63,"2",$I$4:$I$63,"2")</f>
        <v>484</v>
      </c>
      <c r="G69" s="62">
        <f>maxifs($G$4:$G$63, $E$4:$E$63,"2",$I$4:$I$63,"2")</f>
        <v>1554</v>
      </c>
      <c r="H69" s="37">
        <f t="shared" si="1"/>
        <v>0</v>
      </c>
      <c r="I69" s="63">
        <f>COUNTIFS(E4:E63, "2", I4:I63, "2", H4:H63, "1")</f>
        <v>16</v>
      </c>
      <c r="J69" s="64">
        <f t="array" ref="J69">STDEV(IF(E4:E63*I4:I63=4, G4:G63))</f>
        <v>363.9943624</v>
      </c>
    </row>
  </sheetData>
  <mergeCells count="1">
    <mergeCell ref="B2:I2"/>
  </mergeCells>
  <conditionalFormatting sqref="D4:D63">
    <cfRule type="beginsWith" dxfId="2" priority="1" operator="beginsWith" text="i">
      <formula>LEFT((D4),LEN("i"))=("i")</formula>
    </cfRule>
  </conditionalFormatting>
  <conditionalFormatting sqref="D4:D63">
    <cfRule type="notContainsBlanks" dxfId="1" priority="2">
      <formula>LEN(TRIM(D4))&gt;0</formula>
    </cfRule>
  </conditionalFormatting>
  <conditionalFormatting sqref="E4:E63">
    <cfRule type="cellIs" dxfId="1" priority="3" operator="equal">
      <formula>1</formula>
    </cfRule>
  </conditionalFormatting>
  <conditionalFormatting sqref="E4:E63">
    <cfRule type="cellIs" dxfId="2" priority="4" operator="equal">
      <formula>2</formula>
    </cfRule>
  </conditionalFormatting>
  <conditionalFormatting sqref="I4:I63">
    <cfRule type="cellIs" dxfId="3" priority="5" operator="equal">
      <formula>1</formula>
    </cfRule>
  </conditionalFormatting>
  <conditionalFormatting sqref="I4:I63">
    <cfRule type="cellIs" dxfId="4" priority="6" operator="equal">
      <formula>2</formula>
    </cfRule>
  </conditionalFormatting>
  <conditionalFormatting sqref="H4:H63">
    <cfRule type="cellIs" dxfId="1" priority="7" operator="equal">
      <formula>1</formula>
    </cfRule>
  </conditionalFormatting>
  <conditionalFormatting sqref="H4:H63">
    <cfRule type="cellIs" dxfId="5" priority="8" operator="equal">
      <formula>2</formula>
    </cfRule>
  </conditionalFormatting>
  <conditionalFormatting sqref="H4:H63">
    <cfRule type="cellIs" dxfId="2" priority="9" operator="equal">
      <formula>3</formula>
    </cfRule>
  </conditionalFormatting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0</v>
      </c>
      <c r="C2" s="3"/>
      <c r="D2" s="3"/>
      <c r="E2" s="3"/>
      <c r="F2" s="3"/>
      <c r="G2" s="3"/>
      <c r="H2" s="4"/>
    </row>
    <row r="3">
      <c r="B3" s="66" t="s">
        <v>64</v>
      </c>
      <c r="C3" s="66" t="s">
        <v>65</v>
      </c>
      <c r="D3" s="67" t="s">
        <v>66</v>
      </c>
      <c r="E3" s="66" t="s">
        <v>67</v>
      </c>
      <c r="F3" s="66" t="s">
        <v>68</v>
      </c>
      <c r="G3" s="67" t="s">
        <v>69</v>
      </c>
      <c r="H3" s="68" t="s">
        <v>70</v>
      </c>
    </row>
    <row r="4">
      <c r="B4" s="69" t="s">
        <v>71</v>
      </c>
      <c r="C4" s="70">
        <v>1.0</v>
      </c>
      <c r="D4" s="70">
        <v>0.0</v>
      </c>
      <c r="E4" s="70">
        <v>3.0</v>
      </c>
      <c r="F4" s="70">
        <v>1.0</v>
      </c>
      <c r="G4" s="70">
        <v>0.0</v>
      </c>
      <c r="H4" s="71">
        <v>735.0</v>
      </c>
    </row>
    <row r="5">
      <c r="B5" s="72" t="s">
        <v>71</v>
      </c>
      <c r="C5" s="73">
        <v>1.0</v>
      </c>
      <c r="D5" s="73">
        <v>1.0</v>
      </c>
      <c r="E5" s="73">
        <v>5.0</v>
      </c>
      <c r="F5" s="73">
        <v>3.0</v>
      </c>
      <c r="G5" s="73">
        <v>1.0</v>
      </c>
      <c r="H5" s="74">
        <v>220.0</v>
      </c>
    </row>
    <row r="6">
      <c r="B6" s="72" t="s">
        <v>71</v>
      </c>
      <c r="C6" s="73">
        <v>1.0</v>
      </c>
      <c r="D6" s="73">
        <v>1.0</v>
      </c>
      <c r="E6" s="73">
        <v>1.0</v>
      </c>
      <c r="F6" s="73">
        <v>3.0</v>
      </c>
      <c r="G6" s="73">
        <v>1.0</v>
      </c>
      <c r="H6" s="74">
        <v>171.0</v>
      </c>
    </row>
    <row r="7">
      <c r="B7" s="72" t="s">
        <v>71</v>
      </c>
      <c r="C7" s="73">
        <v>1.0</v>
      </c>
      <c r="D7" s="73">
        <v>1.0</v>
      </c>
      <c r="E7" s="73">
        <v>4.0</v>
      </c>
      <c r="F7" s="73">
        <v>2.0</v>
      </c>
      <c r="G7" s="73">
        <v>1.0</v>
      </c>
      <c r="H7" s="74">
        <v>193.0</v>
      </c>
    </row>
    <row r="8">
      <c r="B8" s="72" t="s">
        <v>71</v>
      </c>
      <c r="C8" s="73">
        <v>1.0</v>
      </c>
      <c r="D8" s="73">
        <v>1.0</v>
      </c>
      <c r="E8" s="73">
        <v>9.0</v>
      </c>
      <c r="F8" s="73">
        <v>4.0</v>
      </c>
      <c r="G8" s="73">
        <v>1.0</v>
      </c>
      <c r="H8" s="74">
        <v>193.0</v>
      </c>
    </row>
    <row r="9">
      <c r="B9" s="72" t="s">
        <v>71</v>
      </c>
      <c r="C9" s="73">
        <v>1.0</v>
      </c>
      <c r="D9" s="73">
        <v>1.0</v>
      </c>
      <c r="E9" s="73">
        <v>8.0</v>
      </c>
      <c r="F9" s="73">
        <v>1.0</v>
      </c>
      <c r="G9" s="73">
        <v>1.0</v>
      </c>
      <c r="H9" s="74">
        <v>119.0</v>
      </c>
    </row>
    <row r="10">
      <c r="B10" s="72" t="s">
        <v>71</v>
      </c>
      <c r="C10" s="73">
        <v>1.0</v>
      </c>
      <c r="D10" s="73">
        <v>1.0</v>
      </c>
      <c r="E10" s="73">
        <v>7.0</v>
      </c>
      <c r="F10" s="73">
        <v>1.0</v>
      </c>
      <c r="G10" s="73">
        <v>1.0</v>
      </c>
      <c r="H10" s="74">
        <v>236.0</v>
      </c>
    </row>
    <row r="11">
      <c r="B11" s="72" t="s">
        <v>71</v>
      </c>
      <c r="C11" s="73">
        <v>1.0</v>
      </c>
      <c r="D11" s="73">
        <v>1.0</v>
      </c>
      <c r="E11" s="73">
        <v>8.0</v>
      </c>
      <c r="F11" s="73">
        <v>4.0</v>
      </c>
      <c r="G11" s="73">
        <v>1.0</v>
      </c>
      <c r="H11" s="74">
        <v>245.0</v>
      </c>
    </row>
    <row r="12">
      <c r="B12" s="72" t="s">
        <v>71</v>
      </c>
      <c r="C12" s="73">
        <v>1.0</v>
      </c>
      <c r="D12" s="73">
        <v>1.0</v>
      </c>
      <c r="E12" s="73">
        <v>1.0</v>
      </c>
      <c r="F12" s="73">
        <v>5.0</v>
      </c>
      <c r="G12" s="73">
        <v>1.0</v>
      </c>
      <c r="H12" s="74">
        <v>251.0</v>
      </c>
    </row>
    <row r="13">
      <c r="B13" s="72" t="s">
        <v>71</v>
      </c>
      <c r="C13" s="73">
        <v>1.0</v>
      </c>
      <c r="D13" s="73">
        <v>1.0</v>
      </c>
      <c r="E13" s="73">
        <v>2.0</v>
      </c>
      <c r="F13" s="73">
        <v>4.0</v>
      </c>
      <c r="G13" s="73">
        <v>1.0</v>
      </c>
      <c r="H13" s="74">
        <v>253.0</v>
      </c>
    </row>
    <row r="14">
      <c r="B14" s="72" t="s">
        <v>71</v>
      </c>
      <c r="C14" s="73">
        <v>1.0</v>
      </c>
      <c r="D14" s="73">
        <v>1.0</v>
      </c>
      <c r="E14" s="73">
        <v>9.0</v>
      </c>
      <c r="F14" s="73">
        <v>5.0</v>
      </c>
      <c r="G14" s="73">
        <v>1.0</v>
      </c>
      <c r="H14" s="74">
        <v>265.0</v>
      </c>
    </row>
    <row r="15">
      <c r="B15" s="72" t="s">
        <v>71</v>
      </c>
      <c r="C15" s="73">
        <v>1.0</v>
      </c>
      <c r="D15" s="73">
        <v>1.0</v>
      </c>
      <c r="E15" s="73">
        <v>6.0</v>
      </c>
      <c r="F15" s="73">
        <v>3.0</v>
      </c>
      <c r="G15" s="73">
        <v>1.0</v>
      </c>
      <c r="H15" s="74">
        <v>314.0</v>
      </c>
    </row>
    <row r="16">
      <c r="B16" s="72" t="s">
        <v>71</v>
      </c>
      <c r="C16" s="73">
        <v>1.0</v>
      </c>
      <c r="D16" s="73">
        <v>1.0</v>
      </c>
      <c r="E16" s="73">
        <v>4.0</v>
      </c>
      <c r="F16" s="73">
        <v>2.0</v>
      </c>
      <c r="G16" s="73">
        <v>1.0</v>
      </c>
      <c r="H16" s="74">
        <v>248.0</v>
      </c>
    </row>
    <row r="17">
      <c r="B17" s="72" t="s">
        <v>71</v>
      </c>
      <c r="C17" s="73">
        <v>1.0</v>
      </c>
      <c r="D17" s="73">
        <v>1.0</v>
      </c>
      <c r="E17" s="73">
        <v>7.0</v>
      </c>
      <c r="F17" s="73">
        <v>1.0</v>
      </c>
      <c r="G17" s="73">
        <v>1.0</v>
      </c>
      <c r="H17" s="74">
        <v>277.0</v>
      </c>
    </row>
    <row r="18">
      <c r="B18" s="72" t="s">
        <v>71</v>
      </c>
      <c r="C18" s="73">
        <v>1.0</v>
      </c>
      <c r="D18" s="73">
        <v>1.0</v>
      </c>
      <c r="E18" s="73">
        <v>6.0</v>
      </c>
      <c r="F18" s="73">
        <v>2.0</v>
      </c>
      <c r="G18" s="73">
        <v>1.0</v>
      </c>
      <c r="H18" s="74">
        <v>255.0</v>
      </c>
    </row>
    <row r="19">
      <c r="B19" s="72" t="s">
        <v>71</v>
      </c>
      <c r="C19" s="73">
        <v>1.0</v>
      </c>
      <c r="D19" s="73">
        <v>1.0</v>
      </c>
      <c r="E19" s="73">
        <v>5.0</v>
      </c>
      <c r="F19" s="73">
        <v>4.0</v>
      </c>
      <c r="G19" s="73">
        <v>1.0</v>
      </c>
      <c r="H19" s="74">
        <v>273.0</v>
      </c>
    </row>
    <row r="20">
      <c r="B20" s="72" t="s">
        <v>71</v>
      </c>
      <c r="C20" s="73">
        <v>1.0</v>
      </c>
      <c r="D20" s="73">
        <v>0.0</v>
      </c>
      <c r="E20" s="73">
        <v>3.0</v>
      </c>
      <c r="F20" s="73">
        <v>4.0</v>
      </c>
      <c r="G20" s="73">
        <v>1.0</v>
      </c>
      <c r="H20" s="74">
        <v>900.0</v>
      </c>
    </row>
    <row r="21">
      <c r="B21" s="72" t="s">
        <v>71</v>
      </c>
      <c r="C21" s="73">
        <v>1.0</v>
      </c>
      <c r="D21" s="73">
        <v>1.0</v>
      </c>
      <c r="E21" s="73">
        <v>2.0</v>
      </c>
      <c r="F21" s="73">
        <v>4.0</v>
      </c>
      <c r="G21" s="73">
        <v>1.0</v>
      </c>
      <c r="H21" s="74">
        <v>232.0</v>
      </c>
    </row>
    <row r="22">
      <c r="B22" s="72" t="s">
        <v>72</v>
      </c>
      <c r="C22" s="73">
        <v>2.0</v>
      </c>
      <c r="D22" s="73">
        <v>1.0</v>
      </c>
      <c r="E22" s="73">
        <v>4.0</v>
      </c>
      <c r="F22" s="73">
        <v>1.0</v>
      </c>
      <c r="G22" s="73">
        <v>1.0</v>
      </c>
      <c r="H22" s="74">
        <v>390.0</v>
      </c>
    </row>
    <row r="23">
      <c r="B23" s="72" t="s">
        <v>72</v>
      </c>
      <c r="C23" s="73">
        <v>2.0</v>
      </c>
      <c r="D23" s="73">
        <v>1.0</v>
      </c>
      <c r="E23" s="73">
        <v>8.0</v>
      </c>
      <c r="F23" s="73">
        <v>5.0</v>
      </c>
      <c r="G23" s="73">
        <v>1.0</v>
      </c>
      <c r="H23" s="74">
        <v>200.0</v>
      </c>
    </row>
    <row r="24">
      <c r="B24" s="72" t="s">
        <v>72</v>
      </c>
      <c r="C24" s="73">
        <v>2.0</v>
      </c>
      <c r="D24" s="73">
        <v>1.0</v>
      </c>
      <c r="E24" s="73">
        <v>6.0</v>
      </c>
      <c r="F24" s="73">
        <v>2.0</v>
      </c>
      <c r="G24" s="73">
        <v>1.0</v>
      </c>
      <c r="H24" s="74">
        <v>240.0</v>
      </c>
    </row>
    <row r="25">
      <c r="B25" s="72" t="s">
        <v>72</v>
      </c>
      <c r="C25" s="73">
        <v>2.0</v>
      </c>
      <c r="D25" s="73">
        <v>0.0</v>
      </c>
      <c r="E25" s="73">
        <v>3.0</v>
      </c>
      <c r="F25" s="73">
        <v>5.0</v>
      </c>
      <c r="G25" s="73">
        <v>1.0</v>
      </c>
      <c r="H25" s="74">
        <v>900.0</v>
      </c>
    </row>
    <row r="26">
      <c r="B26" s="72" t="s">
        <v>72</v>
      </c>
      <c r="C26" s="73">
        <v>2.0</v>
      </c>
      <c r="D26" s="73">
        <v>1.0</v>
      </c>
      <c r="E26" s="73">
        <v>2.0</v>
      </c>
      <c r="F26" s="73">
        <v>5.0</v>
      </c>
      <c r="G26" s="73">
        <v>1.0</v>
      </c>
      <c r="H26" s="74">
        <v>241.0</v>
      </c>
    </row>
    <row r="27">
      <c r="B27" s="72" t="s">
        <v>72</v>
      </c>
      <c r="C27" s="73">
        <v>2.0</v>
      </c>
      <c r="D27" s="73">
        <v>1.0</v>
      </c>
      <c r="E27" s="73">
        <v>7.0</v>
      </c>
      <c r="F27" s="73">
        <v>5.0</v>
      </c>
      <c r="G27" s="73">
        <v>1.0</v>
      </c>
      <c r="H27" s="74">
        <v>282.0</v>
      </c>
    </row>
    <row r="28">
      <c r="B28" s="72" t="s">
        <v>72</v>
      </c>
      <c r="C28" s="73">
        <v>2.0</v>
      </c>
      <c r="D28" s="73">
        <v>1.0</v>
      </c>
      <c r="E28" s="73">
        <v>1.0</v>
      </c>
      <c r="F28" s="73">
        <v>2.0</v>
      </c>
      <c r="G28" s="73">
        <v>1.0</v>
      </c>
      <c r="H28" s="74">
        <v>305.0</v>
      </c>
    </row>
    <row r="29">
      <c r="B29" s="72" t="s">
        <v>72</v>
      </c>
      <c r="C29" s="73">
        <v>2.0</v>
      </c>
      <c r="D29" s="73">
        <v>1.0</v>
      </c>
      <c r="E29" s="73">
        <v>8.0</v>
      </c>
      <c r="F29" s="73">
        <v>3.0</v>
      </c>
      <c r="G29" s="73">
        <v>1.0</v>
      </c>
      <c r="H29" s="74">
        <v>256.0</v>
      </c>
    </row>
    <row r="30">
      <c r="B30" s="72" t="s">
        <v>72</v>
      </c>
      <c r="C30" s="73">
        <v>2.0</v>
      </c>
      <c r="D30" s="73">
        <v>1.0</v>
      </c>
      <c r="E30" s="73">
        <v>4.0</v>
      </c>
      <c r="F30" s="73">
        <v>3.0</v>
      </c>
      <c r="G30" s="73">
        <v>1.0</v>
      </c>
      <c r="H30" s="74">
        <v>255.0</v>
      </c>
    </row>
    <row r="31">
      <c r="B31" s="72" t="s">
        <v>72</v>
      </c>
      <c r="C31" s="73">
        <v>2.0</v>
      </c>
      <c r="D31" s="73">
        <v>1.0</v>
      </c>
      <c r="E31" s="73">
        <v>2.0</v>
      </c>
      <c r="F31" s="73">
        <v>1.0</v>
      </c>
      <c r="G31" s="73">
        <v>1.0</v>
      </c>
      <c r="H31" s="74">
        <v>289.0</v>
      </c>
    </row>
    <row r="32">
      <c r="B32" s="72" t="s">
        <v>72</v>
      </c>
      <c r="C32" s="73">
        <v>2.0</v>
      </c>
      <c r="D32" s="73">
        <v>1.0</v>
      </c>
      <c r="E32" s="73">
        <v>6.0</v>
      </c>
      <c r="F32" s="73">
        <v>5.0</v>
      </c>
      <c r="G32" s="73">
        <v>1.0</v>
      </c>
      <c r="H32" s="74">
        <v>245.0</v>
      </c>
    </row>
    <row r="33">
      <c r="B33" s="72" t="s">
        <v>72</v>
      </c>
      <c r="C33" s="73">
        <v>2.0</v>
      </c>
      <c r="D33" s="73">
        <v>1.0</v>
      </c>
      <c r="E33" s="73">
        <v>9.0</v>
      </c>
      <c r="F33" s="73">
        <v>1.0</v>
      </c>
      <c r="G33" s="73">
        <v>1.0</v>
      </c>
      <c r="H33" s="74">
        <v>267.0</v>
      </c>
    </row>
    <row r="34">
      <c r="B34" s="72" t="s">
        <v>72</v>
      </c>
      <c r="C34" s="73">
        <v>2.0</v>
      </c>
      <c r="D34" s="73">
        <v>1.0</v>
      </c>
      <c r="E34" s="73">
        <v>6.0</v>
      </c>
      <c r="F34" s="73">
        <v>5.0</v>
      </c>
      <c r="G34" s="73">
        <v>1.0</v>
      </c>
      <c r="H34" s="74">
        <v>217.0</v>
      </c>
    </row>
    <row r="35">
      <c r="B35" s="72" t="s">
        <v>72</v>
      </c>
      <c r="C35" s="73">
        <v>2.0</v>
      </c>
      <c r="D35" s="73">
        <v>1.0</v>
      </c>
      <c r="E35" s="73">
        <v>7.0</v>
      </c>
      <c r="F35" s="73">
        <v>4.0</v>
      </c>
      <c r="G35" s="73">
        <v>1.0</v>
      </c>
      <c r="H35" s="74">
        <v>254.0</v>
      </c>
    </row>
    <row r="36">
      <c r="B36" s="72" t="s">
        <v>72</v>
      </c>
      <c r="C36" s="73">
        <v>2.0</v>
      </c>
      <c r="D36" s="73">
        <v>1.0</v>
      </c>
      <c r="E36" s="73">
        <v>1.0</v>
      </c>
      <c r="F36" s="73">
        <v>5.0</v>
      </c>
      <c r="G36" s="73">
        <v>1.0</v>
      </c>
      <c r="H36" s="74">
        <v>238.0</v>
      </c>
    </row>
    <row r="37">
      <c r="B37" s="72" t="s">
        <v>72</v>
      </c>
      <c r="C37" s="73">
        <v>2.0</v>
      </c>
      <c r="D37" s="73">
        <v>1.0</v>
      </c>
      <c r="E37" s="73">
        <v>5.0</v>
      </c>
      <c r="F37" s="73">
        <v>2.0</v>
      </c>
      <c r="G37" s="73">
        <v>1.0</v>
      </c>
      <c r="H37" s="74">
        <v>291.0</v>
      </c>
    </row>
    <row r="38">
      <c r="B38" s="72" t="s">
        <v>72</v>
      </c>
      <c r="C38" s="73">
        <v>2.0</v>
      </c>
      <c r="D38" s="73">
        <v>1.0</v>
      </c>
      <c r="E38" s="73">
        <v>7.0</v>
      </c>
      <c r="F38" s="73">
        <v>4.0</v>
      </c>
      <c r="G38" s="73">
        <v>1.0</v>
      </c>
      <c r="H38" s="74">
        <v>270.0</v>
      </c>
    </row>
    <row r="39">
      <c r="B39" s="72" t="s">
        <v>72</v>
      </c>
      <c r="C39" s="73">
        <v>2.0</v>
      </c>
      <c r="D39" s="73">
        <v>1.0</v>
      </c>
      <c r="E39" s="73">
        <v>5.0</v>
      </c>
      <c r="F39" s="73">
        <v>3.0</v>
      </c>
      <c r="G39" s="73">
        <v>1.0</v>
      </c>
      <c r="H39" s="74">
        <v>184.0</v>
      </c>
    </row>
    <row r="40">
      <c r="B40" s="72" t="s">
        <v>72</v>
      </c>
      <c r="C40" s="73">
        <v>2.0</v>
      </c>
      <c r="D40" s="73">
        <v>1.0</v>
      </c>
      <c r="E40" s="73">
        <v>9.0</v>
      </c>
      <c r="F40" s="73">
        <v>3.0</v>
      </c>
      <c r="G40" s="73">
        <v>1.0</v>
      </c>
      <c r="H40" s="74">
        <v>201.0</v>
      </c>
    </row>
    <row r="41">
      <c r="B41" s="72" t="s">
        <v>72</v>
      </c>
      <c r="C41" s="73">
        <v>2.0</v>
      </c>
      <c r="D41" s="73">
        <v>1.0</v>
      </c>
      <c r="E41" s="73">
        <v>8.0</v>
      </c>
      <c r="F41" s="73">
        <v>3.0</v>
      </c>
      <c r="G41" s="73">
        <v>1.0</v>
      </c>
      <c r="H41" s="74">
        <v>267.0</v>
      </c>
    </row>
    <row r="42">
      <c r="B42" s="72" t="s">
        <v>72</v>
      </c>
      <c r="C42" s="73">
        <v>2.0</v>
      </c>
      <c r="D42" s="73">
        <v>1.0</v>
      </c>
      <c r="E42" s="73">
        <v>7.0</v>
      </c>
      <c r="F42" s="73">
        <v>2.0</v>
      </c>
      <c r="G42" s="73">
        <v>1.0</v>
      </c>
      <c r="H42" s="74">
        <v>287.0</v>
      </c>
    </row>
    <row r="43">
      <c r="B43" s="72" t="s">
        <v>72</v>
      </c>
      <c r="C43" s="73">
        <v>2.0</v>
      </c>
      <c r="D43" s="73">
        <v>1.0</v>
      </c>
      <c r="E43" s="73">
        <v>2.0</v>
      </c>
      <c r="F43" s="73">
        <v>5.0</v>
      </c>
      <c r="G43" s="73">
        <v>1.0</v>
      </c>
      <c r="H43" s="74">
        <v>264.0</v>
      </c>
    </row>
    <row r="44">
      <c r="B44" s="72" t="s">
        <v>72</v>
      </c>
      <c r="C44" s="73">
        <v>2.0</v>
      </c>
      <c r="D44" s="73">
        <v>1.0</v>
      </c>
      <c r="E44" s="73">
        <v>7.0</v>
      </c>
      <c r="F44" s="73">
        <v>3.0</v>
      </c>
      <c r="G44" s="73">
        <v>1.0</v>
      </c>
      <c r="H44" s="74">
        <v>224.0</v>
      </c>
    </row>
    <row r="45">
      <c r="B45" s="72" t="s">
        <v>72</v>
      </c>
      <c r="C45" s="73">
        <v>2.0</v>
      </c>
      <c r="D45" s="73">
        <v>1.0</v>
      </c>
      <c r="E45" s="73">
        <v>2.0</v>
      </c>
      <c r="F45" s="73">
        <v>5.0</v>
      </c>
      <c r="G45" s="73">
        <v>1.0</v>
      </c>
      <c r="H45" s="74">
        <v>246.0</v>
      </c>
    </row>
    <row r="46">
      <c r="B46" s="72" t="s">
        <v>72</v>
      </c>
      <c r="C46" s="73">
        <v>2.0</v>
      </c>
      <c r="D46" s="73">
        <v>1.0</v>
      </c>
      <c r="E46" s="73">
        <v>5.0</v>
      </c>
      <c r="F46" s="73">
        <v>2.0</v>
      </c>
      <c r="G46" s="73">
        <v>1.0</v>
      </c>
      <c r="H46" s="74">
        <v>249.0</v>
      </c>
    </row>
    <row r="47">
      <c r="B47" s="72" t="s">
        <v>72</v>
      </c>
      <c r="C47" s="73">
        <v>2.0</v>
      </c>
      <c r="D47" s="73">
        <v>0.0</v>
      </c>
      <c r="E47" s="73">
        <v>3.0</v>
      </c>
      <c r="F47" s="73">
        <v>3.0</v>
      </c>
      <c r="G47" s="73">
        <v>1.0</v>
      </c>
      <c r="H47" s="74">
        <v>900.0</v>
      </c>
    </row>
    <row r="48">
      <c r="B48" s="72" t="s">
        <v>72</v>
      </c>
      <c r="C48" s="73">
        <v>2.0</v>
      </c>
      <c r="D48" s="73">
        <v>1.0</v>
      </c>
      <c r="E48" s="73">
        <v>5.0</v>
      </c>
      <c r="F48" s="73">
        <v>2.0</v>
      </c>
      <c r="G48" s="73">
        <v>1.0</v>
      </c>
      <c r="H48" s="74">
        <v>212.0</v>
      </c>
    </row>
    <row r="49">
      <c r="B49" s="72" t="s">
        <v>72</v>
      </c>
      <c r="C49" s="73">
        <v>2.0</v>
      </c>
      <c r="D49" s="73">
        <v>1.0</v>
      </c>
      <c r="E49" s="73">
        <v>4.0</v>
      </c>
      <c r="F49" s="73">
        <v>2.0</v>
      </c>
      <c r="G49" s="73">
        <v>1.0</v>
      </c>
      <c r="H49" s="74">
        <v>312.0</v>
      </c>
    </row>
    <row r="50">
      <c r="B50" s="72" t="s">
        <v>72</v>
      </c>
      <c r="C50" s="73">
        <v>2.0</v>
      </c>
      <c r="D50" s="73">
        <v>0.0</v>
      </c>
      <c r="E50" s="73">
        <v>3.0</v>
      </c>
      <c r="F50" s="73">
        <v>1.0</v>
      </c>
      <c r="G50" s="73">
        <v>1.0</v>
      </c>
      <c r="H50" s="74">
        <v>900.0</v>
      </c>
    </row>
    <row r="51">
      <c r="B51" s="72" t="s">
        <v>72</v>
      </c>
      <c r="C51" s="73">
        <v>2.0</v>
      </c>
      <c r="D51" s="73">
        <v>1.0</v>
      </c>
      <c r="E51" s="73">
        <v>8.0</v>
      </c>
      <c r="F51" s="73">
        <v>2.0</v>
      </c>
      <c r="G51" s="73">
        <v>1.0</v>
      </c>
      <c r="H51" s="74">
        <v>287.0</v>
      </c>
    </row>
    <row r="52">
      <c r="B52" s="72" t="s">
        <v>72</v>
      </c>
      <c r="C52" s="73">
        <v>2.0</v>
      </c>
      <c r="D52" s="73">
        <v>1.0</v>
      </c>
      <c r="E52" s="73">
        <v>5.0</v>
      </c>
      <c r="F52" s="73">
        <v>3.0</v>
      </c>
      <c r="G52" s="73">
        <v>1.0</v>
      </c>
      <c r="H52" s="74">
        <v>249.0</v>
      </c>
    </row>
    <row r="53">
      <c r="B53" s="72" t="s">
        <v>72</v>
      </c>
      <c r="C53" s="73">
        <v>2.0</v>
      </c>
      <c r="D53" s="73">
        <v>1.0</v>
      </c>
      <c r="E53" s="73">
        <v>9.0</v>
      </c>
      <c r="F53" s="73">
        <v>3.0</v>
      </c>
      <c r="G53" s="73">
        <v>1.0</v>
      </c>
      <c r="H53" s="74">
        <v>282.0</v>
      </c>
    </row>
    <row r="54">
      <c r="B54" s="72" t="s">
        <v>72</v>
      </c>
      <c r="C54" s="73">
        <v>2.0</v>
      </c>
      <c r="D54" s="73">
        <v>1.0</v>
      </c>
      <c r="E54" s="73">
        <v>8.0</v>
      </c>
      <c r="F54" s="73">
        <v>1.0</v>
      </c>
      <c r="G54" s="73">
        <v>1.0</v>
      </c>
      <c r="H54" s="74">
        <v>254.0</v>
      </c>
    </row>
    <row r="55">
      <c r="B55" s="72" t="s">
        <v>72</v>
      </c>
      <c r="C55" s="73">
        <v>2.0</v>
      </c>
      <c r="D55" s="73">
        <v>1.0</v>
      </c>
      <c r="E55" s="73">
        <v>2.0</v>
      </c>
      <c r="F55" s="73">
        <v>5.0</v>
      </c>
      <c r="G55" s="73">
        <v>1.0</v>
      </c>
      <c r="H55" s="74">
        <v>340.0</v>
      </c>
    </row>
    <row r="56">
      <c r="B56" s="72" t="s">
        <v>72</v>
      </c>
      <c r="C56" s="73">
        <v>2.0</v>
      </c>
      <c r="D56" s="73">
        <v>1.0</v>
      </c>
      <c r="E56" s="73">
        <v>9.0</v>
      </c>
      <c r="F56" s="73">
        <v>1.0</v>
      </c>
      <c r="G56" s="73">
        <v>1.0</v>
      </c>
      <c r="H56" s="74">
        <v>382.0</v>
      </c>
    </row>
    <row r="57">
      <c r="B57" s="72" t="s">
        <v>72</v>
      </c>
      <c r="C57" s="73">
        <v>2.0</v>
      </c>
      <c r="D57" s="73">
        <v>1.0</v>
      </c>
      <c r="E57" s="73">
        <v>8.0</v>
      </c>
      <c r="F57" s="73">
        <v>5.0</v>
      </c>
      <c r="G57" s="73">
        <v>1.0</v>
      </c>
      <c r="H57" s="74">
        <v>363.0</v>
      </c>
    </row>
    <row r="58">
      <c r="B58" s="72" t="s">
        <v>72</v>
      </c>
      <c r="C58" s="73">
        <v>2.0</v>
      </c>
      <c r="D58" s="73">
        <v>1.0</v>
      </c>
      <c r="E58" s="73">
        <v>1.0</v>
      </c>
      <c r="F58" s="73">
        <v>2.0</v>
      </c>
      <c r="G58" s="73">
        <v>1.0</v>
      </c>
      <c r="H58" s="74">
        <v>384.0</v>
      </c>
    </row>
    <row r="59">
      <c r="B59" s="72" t="s">
        <v>72</v>
      </c>
      <c r="C59" s="73">
        <v>2.0</v>
      </c>
      <c r="D59" s="73">
        <v>1.0</v>
      </c>
      <c r="E59" s="73">
        <v>7.0</v>
      </c>
      <c r="F59" s="73">
        <v>3.0</v>
      </c>
      <c r="G59" s="73">
        <v>1.0</v>
      </c>
      <c r="H59" s="74">
        <v>408.0</v>
      </c>
    </row>
    <row r="60">
      <c r="B60" s="72" t="s">
        <v>72</v>
      </c>
      <c r="C60" s="73">
        <v>2.0</v>
      </c>
      <c r="D60" s="73">
        <v>0.0</v>
      </c>
      <c r="E60" s="73">
        <v>3.0</v>
      </c>
      <c r="F60" s="73">
        <v>2.0</v>
      </c>
      <c r="G60" s="73">
        <v>1.0</v>
      </c>
      <c r="H60" s="74">
        <v>900.0</v>
      </c>
    </row>
    <row r="61">
      <c r="B61" s="72" t="s">
        <v>72</v>
      </c>
      <c r="C61" s="73">
        <v>2.0</v>
      </c>
      <c r="D61" s="73">
        <v>1.0</v>
      </c>
      <c r="E61" s="73">
        <v>1.0</v>
      </c>
      <c r="F61" s="73">
        <v>4.0</v>
      </c>
      <c r="G61" s="73">
        <v>1.0</v>
      </c>
      <c r="H61" s="74">
        <v>309.0</v>
      </c>
    </row>
    <row r="62">
      <c r="B62" s="72" t="s">
        <v>72</v>
      </c>
      <c r="C62" s="73">
        <v>2.0</v>
      </c>
      <c r="D62" s="73">
        <v>1.0</v>
      </c>
      <c r="E62" s="73">
        <v>7.0</v>
      </c>
      <c r="F62" s="73">
        <v>1.0</v>
      </c>
      <c r="G62" s="73">
        <v>1.0</v>
      </c>
      <c r="H62" s="74">
        <v>359.0</v>
      </c>
    </row>
    <row r="63">
      <c r="B63" s="72" t="s">
        <v>72</v>
      </c>
      <c r="C63" s="73">
        <v>2.0</v>
      </c>
      <c r="D63" s="73">
        <v>0.0</v>
      </c>
      <c r="E63" s="73">
        <v>3.0</v>
      </c>
      <c r="F63" s="73">
        <v>2.0</v>
      </c>
      <c r="G63" s="73">
        <v>1.0</v>
      </c>
      <c r="H63" s="74">
        <v>900.0</v>
      </c>
    </row>
    <row r="64">
      <c r="B64" s="72" t="s">
        <v>72</v>
      </c>
      <c r="C64" s="73">
        <v>2.0</v>
      </c>
      <c r="D64" s="73">
        <v>1.0</v>
      </c>
      <c r="E64" s="73">
        <v>5.0</v>
      </c>
      <c r="F64" s="73">
        <v>2.0</v>
      </c>
      <c r="G64" s="73">
        <v>1.0</v>
      </c>
      <c r="H64" s="74">
        <v>306.0</v>
      </c>
    </row>
    <row r="65">
      <c r="B65" s="72" t="s">
        <v>72</v>
      </c>
      <c r="C65" s="73">
        <v>2.0</v>
      </c>
      <c r="D65" s="73">
        <v>1.0</v>
      </c>
      <c r="E65" s="73">
        <v>8.0</v>
      </c>
      <c r="F65" s="73">
        <v>3.0</v>
      </c>
      <c r="G65" s="73">
        <v>1.0</v>
      </c>
      <c r="H65" s="74">
        <v>346.0</v>
      </c>
    </row>
    <row r="66">
      <c r="B66" s="72" t="s">
        <v>72</v>
      </c>
      <c r="C66" s="73">
        <v>2.0</v>
      </c>
      <c r="D66" s="73">
        <v>1.0</v>
      </c>
      <c r="E66" s="73">
        <v>2.0</v>
      </c>
      <c r="F66" s="73">
        <v>4.0</v>
      </c>
      <c r="G66" s="73">
        <v>1.0</v>
      </c>
      <c r="H66" s="74">
        <v>381.0</v>
      </c>
    </row>
    <row r="67">
      <c r="B67" s="72" t="s">
        <v>72</v>
      </c>
      <c r="C67" s="73">
        <v>2.0</v>
      </c>
      <c r="D67" s="73">
        <v>1.0</v>
      </c>
      <c r="E67" s="73">
        <v>8.0</v>
      </c>
      <c r="F67" s="73">
        <v>3.0</v>
      </c>
      <c r="G67" s="73">
        <v>1.0</v>
      </c>
      <c r="H67" s="74">
        <v>394.0</v>
      </c>
    </row>
    <row r="68">
      <c r="B68" s="72" t="s">
        <v>72</v>
      </c>
      <c r="C68" s="73">
        <v>2.0</v>
      </c>
      <c r="D68" s="73">
        <v>1.0</v>
      </c>
      <c r="E68" s="73">
        <v>6.0</v>
      </c>
      <c r="F68" s="73">
        <v>4.0</v>
      </c>
      <c r="G68" s="73">
        <v>1.0</v>
      </c>
      <c r="H68" s="74">
        <v>338.0</v>
      </c>
    </row>
    <row r="69">
      <c r="B69" s="72" t="s">
        <v>72</v>
      </c>
      <c r="C69" s="73">
        <v>2.0</v>
      </c>
      <c r="D69" s="73">
        <v>1.0</v>
      </c>
      <c r="E69" s="73">
        <v>4.0</v>
      </c>
      <c r="F69" s="73">
        <v>2.0</v>
      </c>
      <c r="G69" s="73">
        <v>1.0</v>
      </c>
      <c r="H69" s="74">
        <v>371.0</v>
      </c>
    </row>
    <row r="70">
      <c r="B70" s="72" t="s">
        <v>72</v>
      </c>
      <c r="C70" s="73">
        <v>2.0</v>
      </c>
      <c r="D70" s="73">
        <v>1.0</v>
      </c>
      <c r="E70" s="73">
        <v>5.0</v>
      </c>
      <c r="F70" s="73">
        <v>5.0</v>
      </c>
      <c r="G70" s="73">
        <v>1.0</v>
      </c>
      <c r="H70" s="74">
        <v>329.0</v>
      </c>
    </row>
    <row r="71">
      <c r="B71" s="72" t="s">
        <v>72</v>
      </c>
      <c r="C71" s="73">
        <v>2.0</v>
      </c>
      <c r="D71" s="73">
        <v>1.0</v>
      </c>
      <c r="E71" s="73">
        <v>6.0</v>
      </c>
      <c r="F71" s="73">
        <v>4.0</v>
      </c>
      <c r="G71" s="73">
        <v>1.0</v>
      </c>
      <c r="H71" s="74">
        <v>343.0</v>
      </c>
    </row>
    <row r="72">
      <c r="B72" s="72" t="s">
        <v>72</v>
      </c>
      <c r="C72" s="73">
        <v>2.0</v>
      </c>
      <c r="D72" s="73">
        <v>1.0</v>
      </c>
      <c r="E72" s="73">
        <v>5.0</v>
      </c>
      <c r="F72" s="73">
        <v>2.0</v>
      </c>
      <c r="G72" s="73">
        <v>1.0</v>
      </c>
      <c r="H72" s="74">
        <v>314.0</v>
      </c>
    </row>
    <row r="73">
      <c r="B73" s="72" t="s">
        <v>72</v>
      </c>
      <c r="C73" s="73">
        <v>2.0</v>
      </c>
      <c r="D73" s="73">
        <v>1.0</v>
      </c>
      <c r="E73" s="73">
        <v>9.0</v>
      </c>
      <c r="F73" s="73">
        <v>2.0</v>
      </c>
      <c r="G73" s="73">
        <v>1.0</v>
      </c>
      <c r="H73" s="74">
        <v>391.0</v>
      </c>
    </row>
    <row r="74">
      <c r="B74" s="72" t="s">
        <v>72</v>
      </c>
      <c r="C74" s="73">
        <v>2.0</v>
      </c>
      <c r="D74" s="73">
        <v>1.0</v>
      </c>
      <c r="E74" s="73">
        <v>1.0</v>
      </c>
      <c r="F74" s="73">
        <v>4.0</v>
      </c>
      <c r="G74" s="73">
        <v>1.0</v>
      </c>
      <c r="H74" s="74">
        <v>360.0</v>
      </c>
    </row>
    <row r="75">
      <c r="B75" s="72" t="s">
        <v>72</v>
      </c>
      <c r="C75" s="73">
        <v>2.0</v>
      </c>
      <c r="D75" s="73">
        <v>1.0</v>
      </c>
      <c r="E75" s="73">
        <v>8.0</v>
      </c>
      <c r="F75" s="73">
        <v>3.0</v>
      </c>
      <c r="G75" s="73">
        <v>1.0</v>
      </c>
      <c r="H75" s="74">
        <v>261.0</v>
      </c>
    </row>
    <row r="76">
      <c r="B76" s="72" t="s">
        <v>72</v>
      </c>
      <c r="C76" s="73">
        <v>2.0</v>
      </c>
      <c r="D76" s="73">
        <v>1.0</v>
      </c>
      <c r="E76" s="73">
        <v>4.0</v>
      </c>
      <c r="F76" s="73">
        <v>1.0</v>
      </c>
      <c r="G76" s="73">
        <v>1.0</v>
      </c>
      <c r="H76" s="74">
        <v>363.0</v>
      </c>
    </row>
    <row r="77">
      <c r="B77" s="72" t="s">
        <v>72</v>
      </c>
      <c r="C77" s="73">
        <v>2.0</v>
      </c>
      <c r="D77" s="73">
        <v>1.0</v>
      </c>
      <c r="E77" s="73">
        <v>9.0</v>
      </c>
      <c r="F77" s="73">
        <v>1.0</v>
      </c>
      <c r="G77" s="73">
        <v>1.0</v>
      </c>
      <c r="H77" s="74">
        <v>318.0</v>
      </c>
    </row>
    <row r="78">
      <c r="B78" s="72" t="s">
        <v>72</v>
      </c>
      <c r="C78" s="73">
        <v>2.0</v>
      </c>
      <c r="D78" s="73">
        <v>0.0</v>
      </c>
      <c r="E78" s="73">
        <v>3.0</v>
      </c>
      <c r="F78" s="73">
        <v>2.0</v>
      </c>
      <c r="G78" s="73">
        <v>1.0</v>
      </c>
      <c r="H78" s="74">
        <v>900.0</v>
      </c>
    </row>
    <row r="79">
      <c r="B79" s="72" t="s">
        <v>72</v>
      </c>
      <c r="C79" s="73">
        <v>2.0</v>
      </c>
      <c r="D79" s="73">
        <v>1.0</v>
      </c>
      <c r="E79" s="73">
        <v>2.0</v>
      </c>
      <c r="F79" s="73">
        <v>3.0</v>
      </c>
      <c r="G79" s="73">
        <v>1.0</v>
      </c>
      <c r="H79" s="74">
        <v>268.0</v>
      </c>
    </row>
    <row r="80">
      <c r="B80" s="72" t="s">
        <v>72</v>
      </c>
      <c r="C80" s="73">
        <v>2.0</v>
      </c>
      <c r="D80" s="73">
        <v>0.0</v>
      </c>
      <c r="E80" s="73">
        <v>3.0</v>
      </c>
      <c r="F80" s="73">
        <v>4.0</v>
      </c>
      <c r="G80" s="73">
        <v>1.0</v>
      </c>
      <c r="H80" s="74">
        <v>900.0</v>
      </c>
    </row>
    <row r="81">
      <c r="B81" s="72" t="s">
        <v>72</v>
      </c>
      <c r="C81" s="73">
        <v>2.0</v>
      </c>
      <c r="D81" s="73">
        <v>1.0</v>
      </c>
      <c r="E81" s="73">
        <v>2.0</v>
      </c>
      <c r="F81" s="73">
        <v>1.0</v>
      </c>
      <c r="G81" s="73">
        <v>1.0</v>
      </c>
      <c r="H81" s="74">
        <v>305.0</v>
      </c>
    </row>
    <row r="82">
      <c r="B82" s="72" t="s">
        <v>72</v>
      </c>
      <c r="C82" s="73">
        <v>2.0</v>
      </c>
      <c r="D82" s="73">
        <v>1.0</v>
      </c>
      <c r="E82" s="73">
        <v>9.0</v>
      </c>
      <c r="F82" s="73">
        <v>3.0</v>
      </c>
      <c r="G82" s="73">
        <v>1.0</v>
      </c>
      <c r="H82" s="74">
        <v>312.0</v>
      </c>
    </row>
    <row r="83">
      <c r="B83" s="72" t="s">
        <v>72</v>
      </c>
      <c r="C83" s="73">
        <v>2.0</v>
      </c>
      <c r="D83" s="73">
        <v>0.0</v>
      </c>
      <c r="E83" s="73">
        <v>3.0</v>
      </c>
      <c r="F83" s="73">
        <v>2.0</v>
      </c>
      <c r="G83" s="73">
        <v>1.0</v>
      </c>
      <c r="H83" s="74">
        <v>900.0</v>
      </c>
    </row>
    <row r="84">
      <c r="B84" s="72" t="s">
        <v>72</v>
      </c>
      <c r="C84" s="73">
        <v>2.0</v>
      </c>
      <c r="D84" s="73">
        <v>1.0</v>
      </c>
      <c r="E84" s="73">
        <v>9.0</v>
      </c>
      <c r="F84" s="73">
        <v>2.0</v>
      </c>
      <c r="G84" s="73">
        <v>1.0</v>
      </c>
      <c r="H84" s="74">
        <v>280.0</v>
      </c>
    </row>
    <row r="85">
      <c r="B85" s="72" t="s">
        <v>72</v>
      </c>
      <c r="C85" s="73">
        <v>2.0</v>
      </c>
      <c r="D85" s="73">
        <v>1.0</v>
      </c>
      <c r="E85" s="73">
        <v>4.0</v>
      </c>
      <c r="F85" s="73">
        <v>3.0</v>
      </c>
      <c r="G85" s="73">
        <v>1.0</v>
      </c>
      <c r="H85" s="74">
        <v>386.0</v>
      </c>
    </row>
    <row r="86">
      <c r="B86" s="72" t="s">
        <v>72</v>
      </c>
      <c r="C86" s="73">
        <v>2.0</v>
      </c>
      <c r="D86" s="73">
        <v>1.0</v>
      </c>
      <c r="E86" s="73">
        <v>7.0</v>
      </c>
      <c r="F86" s="73">
        <v>2.0</v>
      </c>
      <c r="G86" s="73">
        <v>1.0</v>
      </c>
      <c r="H86" s="74">
        <v>226.0</v>
      </c>
    </row>
    <row r="87">
      <c r="B87" s="72" t="s">
        <v>72</v>
      </c>
      <c r="C87" s="73">
        <v>2.0</v>
      </c>
      <c r="D87" s="73">
        <v>1.0</v>
      </c>
      <c r="E87" s="73">
        <v>1.0</v>
      </c>
      <c r="F87" s="73">
        <v>2.0</v>
      </c>
      <c r="G87" s="73">
        <v>1.0</v>
      </c>
      <c r="H87" s="74">
        <v>273.0</v>
      </c>
    </row>
    <row r="88">
      <c r="B88" s="72" t="s">
        <v>72</v>
      </c>
      <c r="C88" s="73">
        <v>2.0</v>
      </c>
      <c r="D88" s="73">
        <v>0.0</v>
      </c>
      <c r="E88" s="73">
        <v>3.0</v>
      </c>
      <c r="F88" s="73">
        <v>1.0</v>
      </c>
      <c r="G88" s="73">
        <v>1.0</v>
      </c>
      <c r="H88" s="74">
        <v>900.0</v>
      </c>
    </row>
    <row r="89">
      <c r="B89" s="72" t="s">
        <v>72</v>
      </c>
      <c r="C89" s="73">
        <v>2.0</v>
      </c>
      <c r="D89" s="73">
        <v>1.0</v>
      </c>
      <c r="E89" s="73">
        <v>6.0</v>
      </c>
      <c r="F89" s="73">
        <v>2.0</v>
      </c>
      <c r="G89" s="73">
        <v>1.0</v>
      </c>
      <c r="H89" s="74">
        <v>271.0</v>
      </c>
    </row>
    <row r="90">
      <c r="B90" s="72" t="s">
        <v>72</v>
      </c>
      <c r="C90" s="73">
        <v>2.0</v>
      </c>
      <c r="D90" s="73">
        <v>1.0</v>
      </c>
      <c r="E90" s="73">
        <v>9.0</v>
      </c>
      <c r="F90" s="73">
        <v>1.0</v>
      </c>
      <c r="G90" s="73">
        <v>1.0</v>
      </c>
      <c r="H90" s="74">
        <v>290.0</v>
      </c>
    </row>
    <row r="91">
      <c r="B91" s="72" t="s">
        <v>72</v>
      </c>
      <c r="C91" s="73">
        <v>2.0</v>
      </c>
      <c r="D91" s="73">
        <v>1.0</v>
      </c>
      <c r="E91" s="73">
        <v>4.0</v>
      </c>
      <c r="F91" s="73">
        <v>3.0</v>
      </c>
      <c r="G91" s="73">
        <v>1.0</v>
      </c>
      <c r="H91" s="74">
        <v>291.0</v>
      </c>
    </row>
    <row r="92">
      <c r="B92" s="72" t="s">
        <v>72</v>
      </c>
      <c r="C92" s="73">
        <v>2.0</v>
      </c>
      <c r="D92" s="73">
        <v>1.0</v>
      </c>
      <c r="E92" s="73">
        <v>9.0</v>
      </c>
      <c r="F92" s="73">
        <v>2.0</v>
      </c>
      <c r="G92" s="73">
        <v>1.0</v>
      </c>
      <c r="H92" s="74">
        <v>271.0</v>
      </c>
    </row>
    <row r="93">
      <c r="B93" s="72" t="s">
        <v>72</v>
      </c>
      <c r="C93" s="73">
        <v>2.0</v>
      </c>
      <c r="D93" s="73">
        <v>1.0</v>
      </c>
      <c r="E93" s="73">
        <v>7.0</v>
      </c>
      <c r="F93" s="73">
        <v>5.0</v>
      </c>
      <c r="G93" s="73">
        <v>1.0</v>
      </c>
      <c r="H93" s="74">
        <v>293.0</v>
      </c>
    </row>
    <row r="94">
      <c r="B94" s="72" t="s">
        <v>72</v>
      </c>
      <c r="C94" s="73">
        <v>2.0</v>
      </c>
      <c r="D94" s="73">
        <v>0.0</v>
      </c>
      <c r="E94" s="73">
        <v>3.0</v>
      </c>
      <c r="F94" s="73">
        <v>3.0</v>
      </c>
      <c r="G94" s="73">
        <v>1.0</v>
      </c>
      <c r="H94" s="74">
        <v>900.0</v>
      </c>
    </row>
    <row r="95">
      <c r="B95" s="72" t="s">
        <v>72</v>
      </c>
      <c r="C95" s="73">
        <v>2.0</v>
      </c>
      <c r="D95" s="73">
        <v>1.0</v>
      </c>
      <c r="E95" s="73">
        <v>7.0</v>
      </c>
      <c r="F95" s="73">
        <v>1.0</v>
      </c>
      <c r="G95" s="73">
        <v>1.0</v>
      </c>
      <c r="H95" s="74">
        <v>295.0</v>
      </c>
    </row>
    <row r="96">
      <c r="B96" s="72" t="s">
        <v>72</v>
      </c>
      <c r="C96" s="73">
        <v>2.0</v>
      </c>
      <c r="D96" s="73">
        <v>1.0</v>
      </c>
      <c r="E96" s="73">
        <v>2.0</v>
      </c>
      <c r="F96" s="73">
        <v>4.0</v>
      </c>
      <c r="G96" s="73">
        <v>1.0</v>
      </c>
      <c r="H96" s="74">
        <v>313.0</v>
      </c>
    </row>
    <row r="97">
      <c r="B97" s="72" t="s">
        <v>72</v>
      </c>
      <c r="C97" s="73">
        <v>2.0</v>
      </c>
      <c r="D97" s="73">
        <v>1.0</v>
      </c>
      <c r="E97" s="73">
        <v>8.0</v>
      </c>
      <c r="F97" s="73">
        <v>1.0</v>
      </c>
      <c r="G97" s="73">
        <v>1.0</v>
      </c>
      <c r="H97" s="74">
        <v>296.0</v>
      </c>
    </row>
    <row r="98">
      <c r="B98" s="72" t="s">
        <v>72</v>
      </c>
      <c r="C98" s="73">
        <v>2.0</v>
      </c>
      <c r="D98" s="73">
        <v>1.0</v>
      </c>
      <c r="E98" s="73">
        <v>7.0</v>
      </c>
      <c r="F98" s="73">
        <v>2.0</v>
      </c>
      <c r="G98" s="73">
        <v>1.0</v>
      </c>
      <c r="H98" s="74">
        <v>228.0</v>
      </c>
    </row>
    <row r="99">
      <c r="B99" s="72" t="s">
        <v>72</v>
      </c>
      <c r="C99" s="73">
        <v>2.0</v>
      </c>
      <c r="D99" s="73">
        <v>1.0</v>
      </c>
      <c r="E99" s="73">
        <v>1.0</v>
      </c>
      <c r="F99" s="73">
        <v>1.0</v>
      </c>
      <c r="G99" s="73">
        <v>1.0</v>
      </c>
      <c r="H99" s="74">
        <v>289.0</v>
      </c>
    </row>
    <row r="100">
      <c r="B100" s="72" t="s">
        <v>72</v>
      </c>
      <c r="C100" s="73">
        <v>2.0</v>
      </c>
      <c r="D100" s="73">
        <v>1.0</v>
      </c>
      <c r="E100" s="73">
        <v>4.0</v>
      </c>
      <c r="F100" s="73">
        <v>5.0</v>
      </c>
      <c r="G100" s="73">
        <v>1.0</v>
      </c>
      <c r="H100" s="74">
        <v>323.0</v>
      </c>
    </row>
    <row r="101">
      <c r="B101" s="72" t="s">
        <v>72</v>
      </c>
      <c r="C101" s="73">
        <v>2.0</v>
      </c>
      <c r="D101" s="73">
        <v>0.0</v>
      </c>
      <c r="E101" s="73">
        <v>3.0</v>
      </c>
      <c r="F101" s="73">
        <v>2.0</v>
      </c>
      <c r="G101" s="73">
        <v>1.0</v>
      </c>
      <c r="H101" s="74">
        <v>900.0</v>
      </c>
    </row>
    <row r="102">
      <c r="B102" s="72" t="s">
        <v>72</v>
      </c>
      <c r="C102" s="73">
        <v>2.0</v>
      </c>
      <c r="D102" s="73">
        <v>1.0</v>
      </c>
      <c r="E102" s="73">
        <v>1.0</v>
      </c>
      <c r="F102" s="73">
        <v>3.0</v>
      </c>
      <c r="G102" s="73">
        <v>1.0</v>
      </c>
      <c r="H102" s="74">
        <v>268.0</v>
      </c>
    </row>
    <row r="103">
      <c r="B103" s="72" t="s">
        <v>72</v>
      </c>
      <c r="C103" s="73">
        <v>2.0</v>
      </c>
      <c r="D103" s="73">
        <v>0.0</v>
      </c>
      <c r="E103" s="73">
        <v>3.0</v>
      </c>
      <c r="F103" s="73">
        <v>4.0</v>
      </c>
      <c r="G103" s="73">
        <v>1.0</v>
      </c>
      <c r="H103" s="74">
        <v>900.0</v>
      </c>
    </row>
    <row r="104">
      <c r="B104" s="72" t="s">
        <v>72</v>
      </c>
      <c r="C104" s="73">
        <v>2.0</v>
      </c>
      <c r="D104" s="73">
        <v>1.0</v>
      </c>
      <c r="E104" s="73">
        <v>2.0</v>
      </c>
      <c r="F104" s="73">
        <v>1.0</v>
      </c>
      <c r="G104" s="73">
        <v>1.0</v>
      </c>
      <c r="H104" s="74">
        <v>326.0</v>
      </c>
    </row>
    <row r="105">
      <c r="B105" s="72" t="s">
        <v>72</v>
      </c>
      <c r="C105" s="73">
        <v>2.0</v>
      </c>
      <c r="D105" s="73">
        <v>1.0</v>
      </c>
      <c r="E105" s="73">
        <v>4.0</v>
      </c>
      <c r="F105" s="73">
        <v>5.0</v>
      </c>
      <c r="G105" s="73">
        <v>1.0</v>
      </c>
      <c r="H105" s="74">
        <v>322.0</v>
      </c>
    </row>
    <row r="106">
      <c r="B106" s="72" t="s">
        <v>72</v>
      </c>
      <c r="C106" s="73">
        <v>2.0</v>
      </c>
      <c r="D106" s="73">
        <v>1.0</v>
      </c>
      <c r="E106" s="73">
        <v>9.0</v>
      </c>
      <c r="F106" s="73">
        <v>1.0</v>
      </c>
      <c r="G106" s="73">
        <v>1.0</v>
      </c>
      <c r="H106" s="74">
        <v>258.0</v>
      </c>
    </row>
    <row r="107">
      <c r="B107" s="72" t="s">
        <v>72</v>
      </c>
      <c r="C107" s="73">
        <v>2.0</v>
      </c>
      <c r="D107" s="73">
        <v>1.0</v>
      </c>
      <c r="E107" s="73">
        <v>7.0</v>
      </c>
      <c r="F107" s="73">
        <v>3.0</v>
      </c>
      <c r="G107" s="73">
        <v>1.0</v>
      </c>
      <c r="H107" s="74">
        <v>253.0</v>
      </c>
    </row>
    <row r="108">
      <c r="B108" s="72" t="s">
        <v>72</v>
      </c>
      <c r="C108" s="73">
        <v>2.0</v>
      </c>
      <c r="D108" s="73">
        <v>1.0</v>
      </c>
      <c r="E108" s="73">
        <v>4.0</v>
      </c>
      <c r="F108" s="73">
        <v>4.0</v>
      </c>
      <c r="G108" s="73">
        <v>1.0</v>
      </c>
      <c r="H108" s="74">
        <v>315.0</v>
      </c>
    </row>
    <row r="109">
      <c r="B109" s="72" t="s">
        <v>72</v>
      </c>
      <c r="C109" s="73">
        <v>2.0</v>
      </c>
      <c r="D109" s="73">
        <v>1.0</v>
      </c>
      <c r="E109" s="73">
        <v>8.0</v>
      </c>
      <c r="F109" s="73">
        <v>4.0</v>
      </c>
      <c r="G109" s="73">
        <v>1.0</v>
      </c>
      <c r="H109" s="74">
        <v>311.0</v>
      </c>
    </row>
    <row r="110">
      <c r="B110" s="72" t="s">
        <v>72</v>
      </c>
      <c r="C110" s="73">
        <v>2.0</v>
      </c>
      <c r="D110" s="73">
        <v>1.0</v>
      </c>
      <c r="E110" s="73">
        <v>2.0</v>
      </c>
      <c r="F110" s="73">
        <v>5.0</v>
      </c>
      <c r="G110" s="73">
        <v>1.0</v>
      </c>
      <c r="H110" s="74">
        <v>377.0</v>
      </c>
    </row>
    <row r="111">
      <c r="B111" s="72" t="s">
        <v>72</v>
      </c>
      <c r="C111" s="73">
        <v>2.0</v>
      </c>
      <c r="D111" s="73">
        <v>1.0</v>
      </c>
      <c r="E111" s="73">
        <v>7.0</v>
      </c>
      <c r="F111" s="73">
        <v>2.0</v>
      </c>
      <c r="G111" s="73">
        <v>1.0</v>
      </c>
      <c r="H111" s="74">
        <v>314.0</v>
      </c>
    </row>
    <row r="112">
      <c r="B112" s="72" t="s">
        <v>72</v>
      </c>
      <c r="C112" s="73">
        <v>2.0</v>
      </c>
      <c r="D112" s="73">
        <v>1.0</v>
      </c>
      <c r="E112" s="73">
        <v>4.0</v>
      </c>
      <c r="F112" s="73">
        <v>3.0</v>
      </c>
      <c r="G112" s="73">
        <v>1.0</v>
      </c>
      <c r="H112" s="74">
        <v>273.0</v>
      </c>
    </row>
    <row r="113">
      <c r="B113" s="72" t="s">
        <v>72</v>
      </c>
      <c r="C113" s="73">
        <v>2.0</v>
      </c>
      <c r="D113" s="73">
        <v>1.0</v>
      </c>
      <c r="E113" s="73">
        <v>8.0</v>
      </c>
      <c r="F113" s="73">
        <v>4.0</v>
      </c>
      <c r="G113" s="73">
        <v>1.0</v>
      </c>
      <c r="H113" s="74">
        <v>298.0</v>
      </c>
    </row>
    <row r="114">
      <c r="B114" s="72" t="s">
        <v>72</v>
      </c>
      <c r="C114" s="73">
        <v>2.0</v>
      </c>
      <c r="D114" s="73">
        <v>1.0</v>
      </c>
      <c r="E114" s="73">
        <v>6.0</v>
      </c>
      <c r="F114" s="73">
        <v>4.0</v>
      </c>
      <c r="G114" s="73">
        <v>1.0</v>
      </c>
      <c r="H114" s="74">
        <v>285.0</v>
      </c>
    </row>
    <row r="115">
      <c r="B115" s="72" t="s">
        <v>72</v>
      </c>
      <c r="C115" s="73">
        <v>2.0</v>
      </c>
      <c r="D115" s="73">
        <v>1.0</v>
      </c>
      <c r="E115" s="73">
        <v>5.0</v>
      </c>
      <c r="F115" s="73">
        <v>4.0</v>
      </c>
      <c r="G115" s="73">
        <v>1.0</v>
      </c>
      <c r="H115" s="74">
        <v>261.0</v>
      </c>
    </row>
    <row r="116">
      <c r="B116" s="72" t="s">
        <v>72</v>
      </c>
      <c r="C116" s="73">
        <v>2.0</v>
      </c>
      <c r="D116" s="73">
        <v>1.0</v>
      </c>
      <c r="E116" s="73">
        <v>7.0</v>
      </c>
      <c r="F116" s="73">
        <v>4.0</v>
      </c>
      <c r="G116" s="73">
        <v>1.0</v>
      </c>
      <c r="H116" s="74">
        <v>263.0</v>
      </c>
    </row>
    <row r="117">
      <c r="B117" s="72" t="s">
        <v>72</v>
      </c>
      <c r="C117" s="73">
        <v>2.0</v>
      </c>
      <c r="D117" s="73">
        <v>1.0</v>
      </c>
      <c r="E117" s="73">
        <v>8.0</v>
      </c>
      <c r="F117" s="73">
        <v>1.0</v>
      </c>
      <c r="G117" s="73">
        <v>1.0</v>
      </c>
      <c r="H117" s="74">
        <v>284.0</v>
      </c>
    </row>
    <row r="118">
      <c r="B118" s="72" t="s">
        <v>72</v>
      </c>
      <c r="C118" s="73">
        <v>2.0</v>
      </c>
      <c r="D118" s="73">
        <v>1.0</v>
      </c>
      <c r="E118" s="73">
        <v>6.0</v>
      </c>
      <c r="F118" s="73">
        <v>3.0</v>
      </c>
      <c r="G118" s="73">
        <v>1.0</v>
      </c>
      <c r="H118" s="74">
        <v>197.0</v>
      </c>
    </row>
    <row r="119">
      <c r="B119" s="72" t="s">
        <v>72</v>
      </c>
      <c r="C119" s="73">
        <v>2.0</v>
      </c>
      <c r="D119" s="73">
        <v>1.0</v>
      </c>
      <c r="E119" s="73">
        <v>1.0</v>
      </c>
      <c r="F119" s="73">
        <v>4.0</v>
      </c>
      <c r="G119" s="73">
        <v>1.0</v>
      </c>
      <c r="H119" s="74">
        <v>290.0</v>
      </c>
    </row>
    <row r="120">
      <c r="B120" s="72" t="s">
        <v>72</v>
      </c>
      <c r="C120" s="73">
        <v>2.0</v>
      </c>
      <c r="D120" s="73">
        <v>1.0</v>
      </c>
      <c r="E120" s="73">
        <v>2.0</v>
      </c>
      <c r="F120" s="73">
        <v>2.0</v>
      </c>
      <c r="G120" s="73">
        <v>1.0</v>
      </c>
      <c r="H120" s="74">
        <v>291.0</v>
      </c>
    </row>
    <row r="121">
      <c r="B121" s="72" t="s">
        <v>72</v>
      </c>
      <c r="C121" s="73">
        <v>2.0</v>
      </c>
      <c r="D121" s="73">
        <v>1.0</v>
      </c>
      <c r="E121" s="73">
        <v>5.0</v>
      </c>
      <c r="F121" s="73">
        <v>5.0</v>
      </c>
      <c r="G121" s="73">
        <v>1.0</v>
      </c>
      <c r="H121" s="74">
        <v>308.0</v>
      </c>
    </row>
    <row r="122">
      <c r="B122" s="72" t="s">
        <v>72</v>
      </c>
      <c r="C122" s="73">
        <v>2.0</v>
      </c>
      <c r="D122" s="73">
        <v>0.0</v>
      </c>
      <c r="E122" s="73">
        <v>3.0</v>
      </c>
      <c r="F122" s="73">
        <v>5.0</v>
      </c>
      <c r="G122" s="73">
        <v>1.0</v>
      </c>
      <c r="H122" s="74">
        <v>900.0</v>
      </c>
    </row>
    <row r="123">
      <c r="B123" s="72" t="s">
        <v>72</v>
      </c>
      <c r="C123" s="73">
        <v>2.0</v>
      </c>
      <c r="D123" s="73">
        <v>1.0</v>
      </c>
      <c r="E123" s="73">
        <v>5.0</v>
      </c>
      <c r="F123" s="73">
        <v>3.0</v>
      </c>
      <c r="G123" s="73">
        <v>1.0</v>
      </c>
      <c r="H123" s="74">
        <v>255.0</v>
      </c>
    </row>
    <row r="124">
      <c r="B124" s="72" t="s">
        <v>72</v>
      </c>
      <c r="C124" s="73">
        <v>2.0</v>
      </c>
      <c r="D124" s="73">
        <v>1.0</v>
      </c>
      <c r="E124" s="73">
        <v>9.0</v>
      </c>
      <c r="F124" s="73">
        <v>5.0</v>
      </c>
      <c r="G124" s="73">
        <v>1.0</v>
      </c>
      <c r="H124" s="74">
        <v>389.0</v>
      </c>
    </row>
    <row r="125">
      <c r="B125" s="72" t="s">
        <v>72</v>
      </c>
      <c r="C125" s="73">
        <v>2.0</v>
      </c>
      <c r="D125" s="73">
        <v>1.0</v>
      </c>
      <c r="E125" s="73">
        <v>1.0</v>
      </c>
      <c r="F125" s="73">
        <v>4.0</v>
      </c>
      <c r="G125" s="73">
        <v>1.0</v>
      </c>
      <c r="H125" s="74">
        <v>308.0</v>
      </c>
    </row>
    <row r="126">
      <c r="B126" s="72" t="s">
        <v>72</v>
      </c>
      <c r="C126" s="73">
        <v>2.0</v>
      </c>
      <c r="D126" s="73">
        <v>1.0</v>
      </c>
      <c r="E126" s="73">
        <v>6.0</v>
      </c>
      <c r="F126" s="73">
        <v>1.0</v>
      </c>
      <c r="G126" s="73">
        <v>1.0</v>
      </c>
      <c r="H126" s="74">
        <v>272.0</v>
      </c>
    </row>
    <row r="127">
      <c r="B127" s="72" t="s">
        <v>72</v>
      </c>
      <c r="C127" s="73">
        <v>2.0</v>
      </c>
      <c r="D127" s="73">
        <v>1.0</v>
      </c>
      <c r="E127" s="73">
        <v>7.0</v>
      </c>
      <c r="F127" s="73">
        <v>4.0</v>
      </c>
      <c r="G127" s="73">
        <v>1.0</v>
      </c>
      <c r="H127" s="74">
        <v>209.0</v>
      </c>
    </row>
    <row r="128">
      <c r="B128" s="72" t="s">
        <v>72</v>
      </c>
      <c r="C128" s="73">
        <v>2.0</v>
      </c>
      <c r="D128" s="73">
        <v>1.0</v>
      </c>
      <c r="E128" s="73">
        <v>9.0</v>
      </c>
      <c r="F128" s="73">
        <v>1.0</v>
      </c>
      <c r="G128" s="73">
        <v>1.0</v>
      </c>
      <c r="H128" s="74">
        <v>296.0</v>
      </c>
    </row>
    <row r="129">
      <c r="B129" s="72" t="s">
        <v>72</v>
      </c>
      <c r="C129" s="73">
        <v>2.0</v>
      </c>
      <c r="D129" s="73">
        <v>1.0</v>
      </c>
      <c r="E129" s="73">
        <v>1.0</v>
      </c>
      <c r="F129" s="73">
        <v>1.0</v>
      </c>
      <c r="G129" s="73">
        <v>1.0</v>
      </c>
      <c r="H129" s="74">
        <v>355.0</v>
      </c>
    </row>
    <row r="130">
      <c r="B130" s="72" t="s">
        <v>72</v>
      </c>
      <c r="C130" s="73">
        <v>2.0</v>
      </c>
      <c r="D130" s="73">
        <v>1.0</v>
      </c>
      <c r="E130" s="73">
        <v>5.0</v>
      </c>
      <c r="F130" s="73">
        <v>5.0</v>
      </c>
      <c r="G130" s="73">
        <v>1.0</v>
      </c>
      <c r="H130" s="74">
        <v>275.0</v>
      </c>
    </row>
    <row r="131">
      <c r="B131" s="72" t="s">
        <v>72</v>
      </c>
      <c r="C131" s="73">
        <v>2.0</v>
      </c>
      <c r="D131" s="73">
        <v>1.0</v>
      </c>
      <c r="E131" s="73">
        <v>2.0</v>
      </c>
      <c r="F131" s="73">
        <v>3.0</v>
      </c>
      <c r="G131" s="73">
        <v>1.0</v>
      </c>
      <c r="H131" s="74">
        <v>221.0</v>
      </c>
    </row>
    <row r="132">
      <c r="B132" s="72" t="s">
        <v>72</v>
      </c>
      <c r="C132" s="73">
        <v>2.0</v>
      </c>
      <c r="D132" s="73">
        <v>1.0</v>
      </c>
      <c r="E132" s="73">
        <v>4.0</v>
      </c>
      <c r="F132" s="73">
        <v>2.0</v>
      </c>
      <c r="G132" s="73">
        <v>1.0</v>
      </c>
      <c r="H132" s="74">
        <v>288.0</v>
      </c>
    </row>
    <row r="133">
      <c r="B133" s="72" t="s">
        <v>72</v>
      </c>
      <c r="C133" s="73">
        <v>2.0</v>
      </c>
      <c r="D133" s="73">
        <v>0.0</v>
      </c>
      <c r="E133" s="73">
        <v>3.0</v>
      </c>
      <c r="F133" s="73">
        <v>4.0</v>
      </c>
      <c r="G133" s="73">
        <v>1.0</v>
      </c>
      <c r="H133" s="74">
        <v>900.0</v>
      </c>
    </row>
    <row r="134">
      <c r="B134" s="72" t="s">
        <v>72</v>
      </c>
      <c r="C134" s="73">
        <v>2.0</v>
      </c>
      <c r="D134" s="73">
        <v>1.0</v>
      </c>
      <c r="E134" s="73">
        <v>4.0</v>
      </c>
      <c r="F134" s="73">
        <v>2.0</v>
      </c>
      <c r="G134" s="73">
        <v>1.0</v>
      </c>
      <c r="H134" s="74">
        <v>264.0</v>
      </c>
    </row>
    <row r="135">
      <c r="B135" s="72" t="s">
        <v>72</v>
      </c>
      <c r="C135" s="73">
        <v>2.0</v>
      </c>
      <c r="D135" s="73">
        <v>1.0</v>
      </c>
      <c r="E135" s="73">
        <v>9.0</v>
      </c>
      <c r="F135" s="73">
        <v>4.0</v>
      </c>
      <c r="G135" s="73">
        <v>1.0</v>
      </c>
      <c r="H135" s="74">
        <v>315.0</v>
      </c>
    </row>
    <row r="136">
      <c r="B136" s="72" t="s">
        <v>72</v>
      </c>
      <c r="C136" s="73">
        <v>2.0</v>
      </c>
      <c r="D136" s="73">
        <v>1.0</v>
      </c>
      <c r="E136" s="73">
        <v>5.0</v>
      </c>
      <c r="F136" s="73">
        <v>5.0</v>
      </c>
      <c r="G136" s="73">
        <v>1.0</v>
      </c>
      <c r="H136" s="74">
        <v>300.0</v>
      </c>
    </row>
    <row r="137">
      <c r="B137" s="72" t="s">
        <v>72</v>
      </c>
      <c r="C137" s="73">
        <v>2.0</v>
      </c>
      <c r="D137" s="73">
        <v>1.0</v>
      </c>
      <c r="E137" s="73">
        <v>1.0</v>
      </c>
      <c r="F137" s="73">
        <v>3.0</v>
      </c>
      <c r="G137" s="73">
        <v>1.0</v>
      </c>
      <c r="H137" s="74">
        <v>373.0</v>
      </c>
    </row>
    <row r="138">
      <c r="B138" s="72" t="s">
        <v>72</v>
      </c>
      <c r="C138" s="73">
        <v>2.0</v>
      </c>
      <c r="D138" s="73">
        <v>1.0</v>
      </c>
      <c r="E138" s="73">
        <v>8.0</v>
      </c>
      <c r="F138" s="73">
        <v>5.0</v>
      </c>
      <c r="G138" s="73">
        <v>1.0</v>
      </c>
      <c r="H138" s="74">
        <v>310.0</v>
      </c>
    </row>
    <row r="139">
      <c r="B139" s="72" t="s">
        <v>72</v>
      </c>
      <c r="C139" s="73">
        <v>2.0</v>
      </c>
      <c r="D139" s="73">
        <v>1.0</v>
      </c>
      <c r="E139" s="73">
        <v>6.0</v>
      </c>
      <c r="F139" s="73">
        <v>1.0</v>
      </c>
      <c r="G139" s="73">
        <v>1.0</v>
      </c>
      <c r="H139" s="74">
        <v>278.0</v>
      </c>
    </row>
    <row r="140">
      <c r="B140" s="72" t="s">
        <v>72</v>
      </c>
      <c r="C140" s="73">
        <v>2.0</v>
      </c>
      <c r="D140" s="73">
        <v>1.0</v>
      </c>
      <c r="E140" s="73">
        <v>8.0</v>
      </c>
      <c r="F140" s="73">
        <v>5.0</v>
      </c>
      <c r="G140" s="73">
        <v>1.0</v>
      </c>
      <c r="H140" s="74">
        <v>264.0</v>
      </c>
    </row>
    <row r="141">
      <c r="B141" s="72" t="s">
        <v>72</v>
      </c>
      <c r="C141" s="73">
        <v>2.0</v>
      </c>
      <c r="D141" s="73">
        <v>1.0</v>
      </c>
      <c r="E141" s="73">
        <v>4.0</v>
      </c>
      <c r="F141" s="73">
        <v>1.0</v>
      </c>
      <c r="G141" s="73">
        <v>1.0</v>
      </c>
      <c r="H141" s="74">
        <v>266.0</v>
      </c>
    </row>
    <row r="142">
      <c r="B142" s="72" t="s">
        <v>72</v>
      </c>
      <c r="C142" s="73">
        <v>2.0</v>
      </c>
      <c r="D142" s="73">
        <v>1.0</v>
      </c>
      <c r="E142" s="73">
        <v>1.0</v>
      </c>
      <c r="F142" s="73">
        <v>5.0</v>
      </c>
      <c r="G142" s="73">
        <v>1.0</v>
      </c>
      <c r="H142" s="74">
        <v>404.0</v>
      </c>
    </row>
    <row r="143">
      <c r="B143" s="72" t="s">
        <v>72</v>
      </c>
      <c r="C143" s="73">
        <v>2.0</v>
      </c>
      <c r="D143" s="73">
        <v>1.0</v>
      </c>
      <c r="E143" s="73">
        <v>8.0</v>
      </c>
      <c r="F143" s="73">
        <v>1.0</v>
      </c>
      <c r="G143" s="73">
        <v>1.0</v>
      </c>
      <c r="H143" s="74">
        <v>263.0</v>
      </c>
    </row>
    <row r="144">
      <c r="B144" s="72" t="s">
        <v>72</v>
      </c>
      <c r="C144" s="73">
        <v>2.0</v>
      </c>
      <c r="D144" s="73">
        <v>1.0</v>
      </c>
      <c r="E144" s="73">
        <v>2.0</v>
      </c>
      <c r="F144" s="73">
        <v>2.0</v>
      </c>
      <c r="G144" s="73">
        <v>1.0</v>
      </c>
      <c r="H144" s="74">
        <v>242.0</v>
      </c>
    </row>
    <row r="145">
      <c r="B145" s="72" t="s">
        <v>72</v>
      </c>
      <c r="C145" s="73">
        <v>2.0</v>
      </c>
      <c r="D145" s="73">
        <v>1.0</v>
      </c>
      <c r="E145" s="73">
        <v>8.0</v>
      </c>
      <c r="F145" s="73">
        <v>3.0</v>
      </c>
      <c r="G145" s="73">
        <v>1.0</v>
      </c>
      <c r="H145" s="74">
        <v>372.0</v>
      </c>
    </row>
    <row r="146">
      <c r="B146" s="72" t="s">
        <v>72</v>
      </c>
      <c r="C146" s="73">
        <v>2.0</v>
      </c>
      <c r="D146" s="73">
        <v>0.0</v>
      </c>
      <c r="E146" s="73">
        <v>3.0</v>
      </c>
      <c r="F146" s="73">
        <v>1.0</v>
      </c>
      <c r="G146" s="73">
        <v>1.0</v>
      </c>
      <c r="H146" s="74">
        <v>900.0</v>
      </c>
    </row>
    <row r="147">
      <c r="B147" s="72" t="s">
        <v>72</v>
      </c>
      <c r="C147" s="73">
        <v>2.0</v>
      </c>
      <c r="D147" s="73">
        <v>1.0</v>
      </c>
      <c r="E147" s="73">
        <v>6.0</v>
      </c>
      <c r="F147" s="73">
        <v>2.0</v>
      </c>
      <c r="G147" s="73">
        <v>1.0</v>
      </c>
      <c r="H147" s="74">
        <v>319.0</v>
      </c>
    </row>
    <row r="148">
      <c r="B148" s="72" t="s">
        <v>72</v>
      </c>
      <c r="C148" s="73">
        <v>2.0</v>
      </c>
      <c r="D148" s="73">
        <v>1.0</v>
      </c>
      <c r="E148" s="73">
        <v>2.0</v>
      </c>
      <c r="F148" s="73">
        <v>3.0</v>
      </c>
      <c r="G148" s="73">
        <v>1.0</v>
      </c>
      <c r="H148" s="74">
        <v>358.0</v>
      </c>
    </row>
    <row r="149">
      <c r="B149" s="72" t="s">
        <v>72</v>
      </c>
      <c r="C149" s="73">
        <v>2.0</v>
      </c>
      <c r="D149" s="73">
        <v>1.0</v>
      </c>
      <c r="E149" s="73">
        <v>9.0</v>
      </c>
      <c r="F149" s="73">
        <v>5.0</v>
      </c>
      <c r="G149" s="73">
        <v>1.0</v>
      </c>
      <c r="H149" s="74">
        <v>320.0</v>
      </c>
    </row>
    <row r="150">
      <c r="B150" s="72" t="s">
        <v>72</v>
      </c>
      <c r="C150" s="73">
        <v>2.0</v>
      </c>
      <c r="D150" s="73">
        <v>1.0</v>
      </c>
      <c r="E150" s="73">
        <v>4.0</v>
      </c>
      <c r="F150" s="73">
        <v>2.0</v>
      </c>
      <c r="G150" s="73">
        <v>1.0</v>
      </c>
      <c r="H150" s="74">
        <v>432.0</v>
      </c>
    </row>
    <row r="151">
      <c r="B151" s="72" t="s">
        <v>72</v>
      </c>
      <c r="C151" s="73">
        <v>2.0</v>
      </c>
      <c r="D151" s="73">
        <v>0.0</v>
      </c>
      <c r="E151" s="73">
        <v>3.0</v>
      </c>
      <c r="F151" s="73">
        <v>2.0</v>
      </c>
      <c r="G151" s="73">
        <v>1.0</v>
      </c>
      <c r="H151" s="74">
        <v>900.0</v>
      </c>
    </row>
    <row r="152">
      <c r="B152" s="72" t="s">
        <v>72</v>
      </c>
      <c r="C152" s="73">
        <v>2.0</v>
      </c>
      <c r="D152" s="73">
        <v>1.0</v>
      </c>
      <c r="E152" s="73">
        <v>6.0</v>
      </c>
      <c r="F152" s="73">
        <v>3.0</v>
      </c>
      <c r="G152" s="73">
        <v>1.0</v>
      </c>
      <c r="H152" s="74">
        <v>231.0</v>
      </c>
    </row>
    <row r="153">
      <c r="B153" s="72" t="s">
        <v>72</v>
      </c>
      <c r="C153" s="73">
        <v>2.0</v>
      </c>
      <c r="D153" s="73">
        <v>1.0</v>
      </c>
      <c r="E153" s="73">
        <v>4.0</v>
      </c>
      <c r="F153" s="73">
        <v>2.0</v>
      </c>
      <c r="G153" s="73">
        <v>1.0</v>
      </c>
      <c r="H153" s="74">
        <v>284.0</v>
      </c>
    </row>
    <row r="154">
      <c r="B154" s="72" t="s">
        <v>72</v>
      </c>
      <c r="C154" s="73">
        <v>2.0</v>
      </c>
      <c r="D154" s="73">
        <v>1.0</v>
      </c>
      <c r="E154" s="73">
        <v>5.0</v>
      </c>
      <c r="F154" s="73">
        <v>5.0</v>
      </c>
      <c r="G154" s="73">
        <v>1.0</v>
      </c>
      <c r="H154" s="74">
        <v>202.0</v>
      </c>
    </row>
    <row r="155">
      <c r="B155" s="72" t="s">
        <v>72</v>
      </c>
      <c r="C155" s="73">
        <v>2.0</v>
      </c>
      <c r="D155" s="73">
        <v>1.0</v>
      </c>
      <c r="E155" s="73">
        <v>8.0</v>
      </c>
      <c r="F155" s="73">
        <v>3.0</v>
      </c>
      <c r="G155" s="73">
        <v>1.0</v>
      </c>
      <c r="H155" s="74">
        <v>257.0</v>
      </c>
    </row>
    <row r="156">
      <c r="B156" s="72" t="s">
        <v>72</v>
      </c>
      <c r="C156" s="73">
        <v>2.0</v>
      </c>
      <c r="D156" s="73">
        <v>1.0</v>
      </c>
      <c r="E156" s="73">
        <v>5.0</v>
      </c>
      <c r="F156" s="73">
        <v>3.0</v>
      </c>
      <c r="G156" s="73">
        <v>1.0</v>
      </c>
      <c r="H156" s="74">
        <v>288.0</v>
      </c>
    </row>
    <row r="157">
      <c r="B157" s="72" t="s">
        <v>72</v>
      </c>
      <c r="C157" s="73">
        <v>2.0</v>
      </c>
      <c r="D157" s="73">
        <v>1.0</v>
      </c>
      <c r="E157" s="73">
        <v>7.0</v>
      </c>
      <c r="F157" s="73">
        <v>3.0</v>
      </c>
      <c r="G157" s="73">
        <v>1.0</v>
      </c>
      <c r="H157" s="74">
        <v>289.0</v>
      </c>
    </row>
    <row r="158">
      <c r="B158" s="72" t="s">
        <v>72</v>
      </c>
      <c r="C158" s="73">
        <v>2.0</v>
      </c>
      <c r="D158" s="73">
        <v>1.0</v>
      </c>
      <c r="E158" s="73">
        <v>1.0</v>
      </c>
      <c r="F158" s="73">
        <v>1.0</v>
      </c>
      <c r="G158" s="73">
        <v>1.0</v>
      </c>
      <c r="H158" s="74">
        <v>350.0</v>
      </c>
    </row>
    <row r="159">
      <c r="B159" s="72" t="s">
        <v>72</v>
      </c>
      <c r="C159" s="73">
        <v>2.0</v>
      </c>
      <c r="D159" s="73">
        <v>1.0</v>
      </c>
      <c r="E159" s="73">
        <v>4.0</v>
      </c>
      <c r="F159" s="73">
        <v>3.0</v>
      </c>
      <c r="G159" s="73">
        <v>1.0</v>
      </c>
      <c r="H159" s="74">
        <v>301.0</v>
      </c>
    </row>
    <row r="160">
      <c r="B160" s="72" t="s">
        <v>72</v>
      </c>
      <c r="C160" s="73">
        <v>2.0</v>
      </c>
      <c r="D160" s="73">
        <v>1.0</v>
      </c>
      <c r="E160" s="73">
        <v>1.0</v>
      </c>
      <c r="F160" s="73">
        <v>2.0</v>
      </c>
      <c r="G160" s="73">
        <v>1.0</v>
      </c>
      <c r="H160" s="74">
        <v>312.0</v>
      </c>
    </row>
    <row r="161">
      <c r="B161" s="72" t="s">
        <v>72</v>
      </c>
      <c r="C161" s="73">
        <v>2.0</v>
      </c>
      <c r="D161" s="73">
        <v>1.0</v>
      </c>
      <c r="E161" s="73">
        <v>9.0</v>
      </c>
      <c r="F161" s="73">
        <v>4.0</v>
      </c>
      <c r="G161" s="73">
        <v>1.0</v>
      </c>
      <c r="H161" s="74">
        <v>358.0</v>
      </c>
    </row>
    <row r="162">
      <c r="B162" s="72" t="s">
        <v>72</v>
      </c>
      <c r="C162" s="73">
        <v>2.0</v>
      </c>
      <c r="D162" s="73">
        <v>1.0</v>
      </c>
      <c r="E162" s="73">
        <v>8.0</v>
      </c>
      <c r="F162" s="73">
        <v>2.0</v>
      </c>
      <c r="G162" s="73">
        <v>1.0</v>
      </c>
      <c r="H162" s="74">
        <v>323.0</v>
      </c>
    </row>
    <row r="163">
      <c r="B163" s="72" t="s">
        <v>72</v>
      </c>
      <c r="C163" s="73">
        <v>2.0</v>
      </c>
      <c r="D163" s="73">
        <v>1.0</v>
      </c>
      <c r="E163" s="73">
        <v>6.0</v>
      </c>
      <c r="F163" s="73">
        <v>4.0</v>
      </c>
      <c r="G163" s="73">
        <v>1.0</v>
      </c>
      <c r="H163" s="74">
        <v>294.0</v>
      </c>
    </row>
    <row r="164">
      <c r="B164" s="72" t="s">
        <v>72</v>
      </c>
      <c r="C164" s="73">
        <v>2.0</v>
      </c>
      <c r="D164" s="73">
        <v>1.0</v>
      </c>
      <c r="E164" s="73">
        <v>2.0</v>
      </c>
      <c r="F164" s="73">
        <v>4.0</v>
      </c>
      <c r="G164" s="73">
        <v>1.0</v>
      </c>
      <c r="H164" s="74">
        <v>283.0</v>
      </c>
    </row>
    <row r="165">
      <c r="B165" s="72" t="s">
        <v>72</v>
      </c>
      <c r="C165" s="73">
        <v>2.0</v>
      </c>
      <c r="D165" s="73">
        <v>1.0</v>
      </c>
      <c r="E165" s="73">
        <v>7.0</v>
      </c>
      <c r="F165" s="73">
        <v>4.0</v>
      </c>
      <c r="G165" s="73">
        <v>1.0</v>
      </c>
      <c r="H165" s="74">
        <v>173.0</v>
      </c>
    </row>
    <row r="166">
      <c r="B166" s="72" t="s">
        <v>72</v>
      </c>
      <c r="C166" s="73">
        <v>2.0</v>
      </c>
      <c r="D166" s="73">
        <v>1.0</v>
      </c>
      <c r="E166" s="73">
        <v>2.0</v>
      </c>
      <c r="F166" s="73">
        <v>2.0</v>
      </c>
      <c r="G166" s="73">
        <v>1.0</v>
      </c>
      <c r="H166" s="74">
        <v>108.0</v>
      </c>
    </row>
    <row r="167">
      <c r="B167" s="72" t="s">
        <v>72</v>
      </c>
      <c r="C167" s="73">
        <v>2.0</v>
      </c>
      <c r="D167" s="73">
        <v>1.0</v>
      </c>
      <c r="E167" s="73">
        <v>9.0</v>
      </c>
      <c r="F167" s="73">
        <v>3.0</v>
      </c>
      <c r="G167" s="73">
        <v>1.0</v>
      </c>
      <c r="H167" s="74">
        <v>128.0</v>
      </c>
    </row>
    <row r="168">
      <c r="B168" s="72" t="s">
        <v>72</v>
      </c>
      <c r="C168" s="73">
        <v>2.0</v>
      </c>
      <c r="D168" s="73">
        <v>1.0</v>
      </c>
      <c r="E168" s="73">
        <v>6.0</v>
      </c>
      <c r="F168" s="73">
        <v>4.0</v>
      </c>
      <c r="G168" s="73">
        <v>1.0</v>
      </c>
      <c r="H168" s="74">
        <v>260.0</v>
      </c>
    </row>
    <row r="169">
      <c r="B169" s="72" t="s">
        <v>72</v>
      </c>
      <c r="C169" s="73">
        <v>2.0</v>
      </c>
      <c r="D169" s="73">
        <v>0.0</v>
      </c>
      <c r="E169" s="73">
        <v>3.0</v>
      </c>
      <c r="F169" s="73">
        <v>5.0</v>
      </c>
      <c r="G169" s="73">
        <v>1.0</v>
      </c>
      <c r="H169" s="74">
        <v>900.0</v>
      </c>
    </row>
    <row r="170">
      <c r="B170" s="72" t="s">
        <v>72</v>
      </c>
      <c r="C170" s="73">
        <v>2.0</v>
      </c>
      <c r="D170" s="73">
        <v>1.0</v>
      </c>
      <c r="E170" s="73">
        <v>6.0</v>
      </c>
      <c r="F170" s="73">
        <v>1.0</v>
      </c>
      <c r="G170" s="73">
        <v>1.0</v>
      </c>
      <c r="H170" s="74">
        <v>400.0</v>
      </c>
    </row>
    <row r="171">
      <c r="B171" s="72" t="s">
        <v>72</v>
      </c>
      <c r="C171" s="73">
        <v>2.0</v>
      </c>
      <c r="D171" s="73">
        <v>1.0</v>
      </c>
      <c r="E171" s="73">
        <v>2.0</v>
      </c>
      <c r="F171" s="73">
        <v>2.0</v>
      </c>
      <c r="G171" s="73">
        <v>1.0</v>
      </c>
      <c r="H171" s="74">
        <v>285.0</v>
      </c>
    </row>
    <row r="172">
      <c r="B172" s="72" t="s">
        <v>72</v>
      </c>
      <c r="C172" s="73">
        <v>2.0</v>
      </c>
      <c r="D172" s="73">
        <v>0.0</v>
      </c>
      <c r="E172" s="73">
        <v>3.0</v>
      </c>
      <c r="F172" s="73">
        <v>4.0</v>
      </c>
      <c r="G172" s="73">
        <v>0.0</v>
      </c>
      <c r="H172" s="74">
        <v>144.0</v>
      </c>
    </row>
    <row r="173">
      <c r="B173" s="72" t="s">
        <v>72</v>
      </c>
      <c r="C173" s="73">
        <v>2.0</v>
      </c>
      <c r="D173" s="73">
        <v>1.0</v>
      </c>
      <c r="E173" s="73">
        <v>7.0</v>
      </c>
      <c r="F173" s="73">
        <v>3.0</v>
      </c>
      <c r="G173" s="73">
        <v>1.0</v>
      </c>
      <c r="H173" s="74">
        <v>132.0</v>
      </c>
    </row>
    <row r="174">
      <c r="B174" s="72" t="s">
        <v>72</v>
      </c>
      <c r="C174" s="73">
        <v>2.0</v>
      </c>
      <c r="D174" s="73">
        <v>1.0</v>
      </c>
      <c r="E174" s="73">
        <v>1.0</v>
      </c>
      <c r="F174" s="73">
        <v>2.0</v>
      </c>
      <c r="G174" s="73">
        <v>1.0</v>
      </c>
      <c r="H174" s="74">
        <v>156.0</v>
      </c>
    </row>
    <row r="175">
      <c r="B175" s="72" t="s">
        <v>72</v>
      </c>
      <c r="C175" s="73">
        <v>2.0</v>
      </c>
      <c r="D175" s="73">
        <v>1.0</v>
      </c>
      <c r="E175" s="73">
        <v>9.0</v>
      </c>
      <c r="F175" s="73">
        <v>5.0</v>
      </c>
      <c r="G175" s="73">
        <v>1.0</v>
      </c>
      <c r="H175" s="74">
        <v>149.0</v>
      </c>
    </row>
    <row r="176">
      <c r="B176" s="72" t="s">
        <v>72</v>
      </c>
      <c r="C176" s="73">
        <v>2.0</v>
      </c>
      <c r="D176" s="73">
        <v>1.0</v>
      </c>
      <c r="E176" s="73">
        <v>1.0</v>
      </c>
      <c r="F176" s="73">
        <v>4.0</v>
      </c>
      <c r="G176" s="73">
        <v>1.0</v>
      </c>
      <c r="H176" s="74">
        <v>176.0</v>
      </c>
    </row>
    <row r="177">
      <c r="B177" s="72" t="s">
        <v>72</v>
      </c>
      <c r="C177" s="73">
        <v>2.0</v>
      </c>
      <c r="D177" s="73">
        <v>1.0</v>
      </c>
      <c r="E177" s="73">
        <v>5.0</v>
      </c>
      <c r="F177" s="73">
        <v>4.0</v>
      </c>
      <c r="G177" s="73">
        <v>1.0</v>
      </c>
      <c r="H177" s="74">
        <v>203.0</v>
      </c>
    </row>
    <row r="178">
      <c r="B178" s="72" t="s">
        <v>72</v>
      </c>
      <c r="C178" s="73">
        <v>2.0</v>
      </c>
      <c r="D178" s="73">
        <v>1.0</v>
      </c>
      <c r="E178" s="73">
        <v>8.0</v>
      </c>
      <c r="F178" s="73">
        <v>3.0</v>
      </c>
      <c r="G178" s="73">
        <v>1.0</v>
      </c>
      <c r="H178" s="74">
        <v>151.0</v>
      </c>
    </row>
    <row r="179">
      <c r="B179" s="72" t="s">
        <v>72</v>
      </c>
      <c r="C179" s="73">
        <v>2.0</v>
      </c>
      <c r="D179" s="73">
        <v>1.0</v>
      </c>
      <c r="E179" s="73">
        <v>9.0</v>
      </c>
      <c r="F179" s="73">
        <v>2.0</v>
      </c>
      <c r="G179" s="73">
        <v>1.0</v>
      </c>
      <c r="H179" s="74">
        <v>209.0</v>
      </c>
    </row>
    <row r="180">
      <c r="B180" s="72" t="s">
        <v>72</v>
      </c>
      <c r="C180" s="73">
        <v>2.0</v>
      </c>
      <c r="D180" s="73">
        <v>1.0</v>
      </c>
      <c r="E180" s="73">
        <v>5.0</v>
      </c>
      <c r="F180" s="73">
        <v>5.0</v>
      </c>
      <c r="G180" s="73">
        <v>1.0</v>
      </c>
      <c r="H180" s="74">
        <v>264.0</v>
      </c>
    </row>
    <row r="181">
      <c r="B181" s="72" t="s">
        <v>72</v>
      </c>
      <c r="C181" s="73">
        <v>2.0</v>
      </c>
      <c r="D181" s="73">
        <v>1.0</v>
      </c>
      <c r="E181" s="73">
        <v>9.0</v>
      </c>
      <c r="F181" s="73">
        <v>5.0</v>
      </c>
      <c r="G181" s="73">
        <v>1.0</v>
      </c>
      <c r="H181" s="74">
        <v>169.0</v>
      </c>
    </row>
    <row r="182">
      <c r="B182" s="72" t="s">
        <v>72</v>
      </c>
      <c r="C182" s="73">
        <v>2.0</v>
      </c>
      <c r="D182" s="73">
        <v>0.0</v>
      </c>
      <c r="E182" s="73">
        <v>3.0</v>
      </c>
      <c r="F182" s="73">
        <v>2.0</v>
      </c>
      <c r="G182" s="73">
        <v>1.0</v>
      </c>
      <c r="H182" s="74">
        <v>900.0</v>
      </c>
    </row>
    <row r="183">
      <c r="B183" s="72" t="s">
        <v>72</v>
      </c>
      <c r="C183" s="73">
        <v>2.0</v>
      </c>
      <c r="D183" s="73">
        <v>1.0</v>
      </c>
      <c r="E183" s="73">
        <v>7.0</v>
      </c>
      <c r="F183" s="73">
        <v>1.0</v>
      </c>
      <c r="G183" s="73">
        <v>1.0</v>
      </c>
      <c r="H183" s="74">
        <v>229.0</v>
      </c>
    </row>
    <row r="184">
      <c r="B184" s="72" t="s">
        <v>72</v>
      </c>
      <c r="C184" s="73">
        <v>2.0</v>
      </c>
      <c r="D184" s="73">
        <v>1.0</v>
      </c>
      <c r="E184" s="73">
        <v>8.0</v>
      </c>
      <c r="F184" s="73">
        <v>4.0</v>
      </c>
      <c r="G184" s="73">
        <v>1.0</v>
      </c>
      <c r="H184" s="74">
        <v>259.0</v>
      </c>
    </row>
    <row r="185">
      <c r="B185" s="72" t="s">
        <v>72</v>
      </c>
      <c r="C185" s="73">
        <v>2.0</v>
      </c>
      <c r="D185" s="73">
        <v>1.0</v>
      </c>
      <c r="E185" s="73">
        <v>6.0</v>
      </c>
      <c r="F185" s="73">
        <v>2.0</v>
      </c>
      <c r="G185" s="73">
        <v>1.0</v>
      </c>
      <c r="H185" s="74">
        <v>293.0</v>
      </c>
    </row>
    <row r="186">
      <c r="B186" s="72" t="s">
        <v>72</v>
      </c>
      <c r="C186" s="73">
        <v>2.0</v>
      </c>
      <c r="D186" s="73">
        <v>1.0</v>
      </c>
      <c r="E186" s="73">
        <v>4.0</v>
      </c>
      <c r="F186" s="73">
        <v>4.0</v>
      </c>
      <c r="G186" s="73">
        <v>1.0</v>
      </c>
      <c r="H186" s="74">
        <v>277.0</v>
      </c>
    </row>
    <row r="187">
      <c r="B187" s="72" t="s">
        <v>72</v>
      </c>
      <c r="C187" s="73">
        <v>2.0</v>
      </c>
      <c r="D187" s="73">
        <v>1.0</v>
      </c>
      <c r="E187" s="73">
        <v>5.0</v>
      </c>
      <c r="F187" s="73">
        <v>3.0</v>
      </c>
      <c r="G187" s="73">
        <v>1.0</v>
      </c>
      <c r="H187" s="74">
        <v>327.0</v>
      </c>
    </row>
    <row r="188">
      <c r="B188" s="72" t="s">
        <v>72</v>
      </c>
      <c r="C188" s="73">
        <v>2.0</v>
      </c>
      <c r="D188" s="73">
        <v>1.0</v>
      </c>
      <c r="E188" s="73">
        <v>2.0</v>
      </c>
      <c r="F188" s="73">
        <v>2.0</v>
      </c>
      <c r="G188" s="73">
        <v>1.0</v>
      </c>
      <c r="H188" s="74">
        <v>324.0</v>
      </c>
    </row>
    <row r="189">
      <c r="B189" s="72" t="s">
        <v>72</v>
      </c>
      <c r="C189" s="73">
        <v>2.0</v>
      </c>
      <c r="D189" s="73">
        <v>1.0</v>
      </c>
      <c r="E189" s="73">
        <v>5.0</v>
      </c>
      <c r="F189" s="73">
        <v>1.0</v>
      </c>
      <c r="G189" s="73">
        <v>1.0</v>
      </c>
      <c r="H189" s="74">
        <v>328.0</v>
      </c>
    </row>
    <row r="190">
      <c r="B190" s="72" t="s">
        <v>72</v>
      </c>
      <c r="C190" s="73">
        <v>2.0</v>
      </c>
      <c r="D190" s="73">
        <v>1.0</v>
      </c>
      <c r="E190" s="73">
        <v>4.0</v>
      </c>
      <c r="F190" s="73">
        <v>4.0</v>
      </c>
      <c r="G190" s="73">
        <v>1.0</v>
      </c>
      <c r="H190" s="74">
        <v>370.0</v>
      </c>
    </row>
    <row r="191">
      <c r="B191" s="72" t="s">
        <v>72</v>
      </c>
      <c r="C191" s="73">
        <v>2.0</v>
      </c>
      <c r="D191" s="73">
        <v>1.0</v>
      </c>
      <c r="E191" s="73">
        <v>1.0</v>
      </c>
      <c r="F191" s="73">
        <v>1.0</v>
      </c>
      <c r="G191" s="73">
        <v>1.0</v>
      </c>
      <c r="H191" s="74">
        <v>414.0</v>
      </c>
    </row>
    <row r="192">
      <c r="B192" s="72" t="s">
        <v>72</v>
      </c>
      <c r="C192" s="73">
        <v>2.0</v>
      </c>
      <c r="D192" s="73">
        <v>1.0</v>
      </c>
      <c r="E192" s="73">
        <v>9.0</v>
      </c>
      <c r="F192" s="73">
        <v>4.0</v>
      </c>
      <c r="G192" s="73">
        <v>1.0</v>
      </c>
      <c r="H192" s="74">
        <v>309.0</v>
      </c>
    </row>
    <row r="193">
      <c r="B193" s="72" t="s">
        <v>72</v>
      </c>
      <c r="C193" s="73">
        <v>2.0</v>
      </c>
      <c r="D193" s="73">
        <v>1.0</v>
      </c>
      <c r="E193" s="73">
        <v>7.0</v>
      </c>
      <c r="F193" s="73">
        <v>4.0</v>
      </c>
      <c r="G193" s="73">
        <v>1.0</v>
      </c>
      <c r="H193" s="74">
        <v>249.0</v>
      </c>
    </row>
    <row r="194">
      <c r="B194" s="72" t="s">
        <v>72</v>
      </c>
      <c r="C194" s="73">
        <v>2.0</v>
      </c>
      <c r="D194" s="73">
        <v>1.0</v>
      </c>
      <c r="E194" s="73">
        <v>6.0</v>
      </c>
      <c r="F194" s="73">
        <v>4.0</v>
      </c>
      <c r="G194" s="73">
        <v>1.0</v>
      </c>
      <c r="H194" s="74">
        <v>206.0</v>
      </c>
    </row>
    <row r="195">
      <c r="B195" s="72" t="s">
        <v>72</v>
      </c>
      <c r="C195" s="73">
        <v>2.0</v>
      </c>
      <c r="D195" s="73">
        <v>1.0</v>
      </c>
      <c r="E195" s="73">
        <v>8.0</v>
      </c>
      <c r="F195" s="73">
        <v>2.0</v>
      </c>
      <c r="G195" s="73">
        <v>1.0</v>
      </c>
      <c r="H195" s="74">
        <v>159.0</v>
      </c>
    </row>
    <row r="196">
      <c r="B196" s="72" t="s">
        <v>72</v>
      </c>
      <c r="C196" s="73">
        <v>2.0</v>
      </c>
      <c r="D196" s="73">
        <v>1.0</v>
      </c>
      <c r="E196" s="73">
        <v>7.0</v>
      </c>
      <c r="F196" s="73">
        <v>5.0</v>
      </c>
      <c r="G196" s="73">
        <v>1.0</v>
      </c>
      <c r="H196" s="74">
        <v>104.0</v>
      </c>
    </row>
    <row r="197">
      <c r="B197" s="72" t="s">
        <v>72</v>
      </c>
      <c r="C197" s="73">
        <v>2.0</v>
      </c>
      <c r="D197" s="73">
        <v>0.0</v>
      </c>
      <c r="E197" s="73">
        <v>3.0</v>
      </c>
      <c r="F197" s="73">
        <v>4.0</v>
      </c>
      <c r="G197" s="73">
        <v>1.0</v>
      </c>
      <c r="H197" s="74">
        <v>900.0</v>
      </c>
    </row>
    <row r="198">
      <c r="B198" s="72" t="s">
        <v>72</v>
      </c>
      <c r="C198" s="73">
        <v>2.0</v>
      </c>
      <c r="D198" s="73">
        <v>1.0</v>
      </c>
      <c r="E198" s="73">
        <v>5.0</v>
      </c>
      <c r="F198" s="73">
        <v>1.0</v>
      </c>
      <c r="G198" s="73">
        <v>1.0</v>
      </c>
      <c r="H198" s="74">
        <v>135.0</v>
      </c>
    </row>
    <row r="199">
      <c r="B199" s="72" t="s">
        <v>72</v>
      </c>
      <c r="C199" s="73">
        <v>2.0</v>
      </c>
      <c r="D199" s="73">
        <v>1.0</v>
      </c>
      <c r="E199" s="73">
        <v>6.0</v>
      </c>
      <c r="F199" s="73">
        <v>4.0</v>
      </c>
      <c r="G199" s="73">
        <v>1.0</v>
      </c>
      <c r="H199" s="74">
        <v>254.0</v>
      </c>
    </row>
    <row r="200">
      <c r="B200" s="72" t="s">
        <v>72</v>
      </c>
      <c r="C200" s="73">
        <v>2.0</v>
      </c>
      <c r="D200" s="73">
        <v>1.0</v>
      </c>
      <c r="E200" s="73">
        <v>1.0</v>
      </c>
      <c r="F200" s="73">
        <v>4.0</v>
      </c>
      <c r="G200" s="73">
        <v>1.0</v>
      </c>
      <c r="H200" s="74">
        <v>166.0</v>
      </c>
    </row>
    <row r="201">
      <c r="B201" s="72" t="s">
        <v>72</v>
      </c>
      <c r="C201" s="73">
        <v>2.0</v>
      </c>
      <c r="D201" s="73">
        <v>1.0</v>
      </c>
      <c r="E201" s="73">
        <v>2.0</v>
      </c>
      <c r="F201" s="73">
        <v>5.0</v>
      </c>
      <c r="G201" s="73">
        <v>1.0</v>
      </c>
      <c r="H201" s="74">
        <v>83.0</v>
      </c>
    </row>
    <row r="202">
      <c r="B202" s="72" t="s">
        <v>72</v>
      </c>
      <c r="C202" s="73">
        <v>2.0</v>
      </c>
      <c r="D202" s="73">
        <v>1.0</v>
      </c>
      <c r="E202" s="73">
        <v>4.0</v>
      </c>
      <c r="F202" s="73">
        <v>5.0</v>
      </c>
      <c r="G202" s="73">
        <v>1.0</v>
      </c>
      <c r="H202" s="74">
        <v>192.0</v>
      </c>
    </row>
    <row r="203">
      <c r="B203" s="72" t="s">
        <v>72</v>
      </c>
      <c r="C203" s="73">
        <v>2.0</v>
      </c>
      <c r="D203" s="73">
        <v>0.0</v>
      </c>
      <c r="E203" s="73">
        <v>3.0</v>
      </c>
      <c r="F203" s="73">
        <v>5.0</v>
      </c>
      <c r="G203" s="73">
        <v>0.0</v>
      </c>
      <c r="H203" s="74">
        <v>50.0</v>
      </c>
    </row>
    <row r="204">
      <c r="B204" s="72" t="s">
        <v>72</v>
      </c>
      <c r="C204" s="73">
        <v>2.0</v>
      </c>
      <c r="D204" s="73">
        <v>1.0</v>
      </c>
      <c r="E204" s="73">
        <v>6.0</v>
      </c>
      <c r="F204" s="73">
        <v>3.0</v>
      </c>
      <c r="G204" s="73">
        <v>1.0</v>
      </c>
      <c r="H204" s="74">
        <v>149.0</v>
      </c>
    </row>
    <row r="205">
      <c r="B205" s="72" t="s">
        <v>72</v>
      </c>
      <c r="C205" s="73">
        <v>2.0</v>
      </c>
      <c r="D205" s="73">
        <v>1.0</v>
      </c>
      <c r="E205" s="73">
        <v>8.0</v>
      </c>
      <c r="F205" s="73">
        <v>5.0</v>
      </c>
      <c r="G205" s="73">
        <v>1.0</v>
      </c>
      <c r="H205" s="74">
        <v>209.0</v>
      </c>
    </row>
    <row r="206">
      <c r="B206" s="72" t="s">
        <v>72</v>
      </c>
      <c r="C206" s="73">
        <v>2.0</v>
      </c>
      <c r="D206" s="73">
        <v>1.0</v>
      </c>
      <c r="E206" s="73">
        <v>2.0</v>
      </c>
      <c r="F206" s="73">
        <v>3.0</v>
      </c>
      <c r="G206" s="73">
        <v>1.0</v>
      </c>
      <c r="H206" s="74">
        <v>210.0</v>
      </c>
    </row>
    <row r="207">
      <c r="B207" s="72" t="s">
        <v>72</v>
      </c>
      <c r="C207" s="73">
        <v>2.0</v>
      </c>
      <c r="D207" s="73">
        <v>1.0</v>
      </c>
      <c r="E207" s="73">
        <v>6.0</v>
      </c>
      <c r="F207" s="73">
        <v>5.0</v>
      </c>
      <c r="G207" s="73">
        <v>1.0</v>
      </c>
      <c r="H207" s="74">
        <v>114.0</v>
      </c>
    </row>
    <row r="208">
      <c r="B208" s="72" t="s">
        <v>72</v>
      </c>
      <c r="C208" s="73">
        <v>2.0</v>
      </c>
      <c r="D208" s="73">
        <v>0.0</v>
      </c>
      <c r="E208" s="73">
        <v>3.0</v>
      </c>
      <c r="F208" s="73">
        <v>2.0</v>
      </c>
      <c r="G208" s="73">
        <v>1.0</v>
      </c>
      <c r="H208" s="74">
        <v>900.0</v>
      </c>
    </row>
    <row r="209">
      <c r="B209" s="72" t="s">
        <v>72</v>
      </c>
      <c r="C209" s="73">
        <v>2.0</v>
      </c>
      <c r="D209" s="73">
        <v>1.0</v>
      </c>
      <c r="E209" s="73">
        <v>7.0</v>
      </c>
      <c r="F209" s="73">
        <v>1.0</v>
      </c>
      <c r="G209" s="73">
        <v>1.0</v>
      </c>
      <c r="H209" s="74">
        <v>91.0</v>
      </c>
    </row>
    <row r="210">
      <c r="B210" s="72" t="s">
        <v>72</v>
      </c>
      <c r="C210" s="73">
        <v>2.0</v>
      </c>
      <c r="D210" s="73">
        <v>0.0</v>
      </c>
      <c r="E210" s="73">
        <v>3.0</v>
      </c>
      <c r="F210" s="73">
        <v>4.0</v>
      </c>
      <c r="G210" s="73">
        <v>1.0</v>
      </c>
      <c r="H210" s="74">
        <v>900.0</v>
      </c>
    </row>
    <row r="211">
      <c r="B211" s="72" t="s">
        <v>72</v>
      </c>
      <c r="C211" s="73">
        <v>2.0</v>
      </c>
      <c r="D211" s="73">
        <v>1.0</v>
      </c>
      <c r="E211" s="73">
        <v>5.0</v>
      </c>
      <c r="F211" s="73">
        <v>5.0</v>
      </c>
      <c r="G211" s="73">
        <v>1.0</v>
      </c>
      <c r="H211" s="74">
        <v>292.0</v>
      </c>
    </row>
    <row r="212">
      <c r="B212" s="72" t="s">
        <v>72</v>
      </c>
      <c r="C212" s="73">
        <v>2.0</v>
      </c>
      <c r="D212" s="73">
        <v>1.0</v>
      </c>
      <c r="E212" s="73">
        <v>6.0</v>
      </c>
      <c r="F212" s="73">
        <v>5.0</v>
      </c>
      <c r="G212" s="73">
        <v>1.0</v>
      </c>
      <c r="H212" s="74">
        <v>246.0</v>
      </c>
    </row>
    <row r="213">
      <c r="B213" s="72" t="s">
        <v>72</v>
      </c>
      <c r="C213" s="73">
        <v>2.0</v>
      </c>
      <c r="D213" s="73">
        <v>1.0</v>
      </c>
      <c r="E213" s="73">
        <v>5.0</v>
      </c>
      <c r="F213" s="73">
        <v>3.0</v>
      </c>
      <c r="G213" s="73">
        <v>1.0</v>
      </c>
      <c r="H213" s="74">
        <v>287.0</v>
      </c>
    </row>
    <row r="214">
      <c r="B214" s="72" t="s">
        <v>72</v>
      </c>
      <c r="C214" s="73">
        <v>2.0</v>
      </c>
      <c r="D214" s="73">
        <v>1.0</v>
      </c>
      <c r="E214" s="73">
        <v>1.0</v>
      </c>
      <c r="F214" s="73">
        <v>4.0</v>
      </c>
      <c r="G214" s="73">
        <v>1.0</v>
      </c>
      <c r="H214" s="74">
        <v>393.0</v>
      </c>
    </row>
    <row r="215">
      <c r="B215" s="72" t="s">
        <v>72</v>
      </c>
      <c r="C215" s="73">
        <v>2.0</v>
      </c>
      <c r="D215" s="73">
        <v>1.0</v>
      </c>
      <c r="E215" s="73">
        <v>7.0</v>
      </c>
      <c r="F215" s="73">
        <v>5.0</v>
      </c>
      <c r="G215" s="73">
        <v>1.0</v>
      </c>
      <c r="H215" s="74">
        <v>282.0</v>
      </c>
    </row>
    <row r="216">
      <c r="B216" s="72" t="s">
        <v>72</v>
      </c>
      <c r="C216" s="73">
        <v>2.0</v>
      </c>
      <c r="D216" s="73">
        <v>1.0</v>
      </c>
      <c r="E216" s="73">
        <v>8.0</v>
      </c>
      <c r="F216" s="73">
        <v>3.0</v>
      </c>
      <c r="G216" s="73">
        <v>1.0</v>
      </c>
      <c r="H216" s="74">
        <v>304.0</v>
      </c>
    </row>
    <row r="217">
      <c r="B217" s="72" t="s">
        <v>72</v>
      </c>
      <c r="C217" s="73">
        <v>2.0</v>
      </c>
      <c r="D217" s="73">
        <v>1.0</v>
      </c>
      <c r="E217" s="73">
        <v>4.0</v>
      </c>
      <c r="F217" s="73">
        <v>2.0</v>
      </c>
      <c r="G217" s="73">
        <v>1.0</v>
      </c>
      <c r="H217" s="74">
        <v>258.0</v>
      </c>
    </row>
    <row r="218">
      <c r="B218" s="72" t="s">
        <v>72</v>
      </c>
      <c r="C218" s="73">
        <v>2.0</v>
      </c>
      <c r="D218" s="73">
        <v>1.0</v>
      </c>
      <c r="E218" s="73">
        <v>7.0</v>
      </c>
      <c r="F218" s="73">
        <v>2.0</v>
      </c>
      <c r="G218" s="73">
        <v>1.0</v>
      </c>
      <c r="H218" s="74">
        <v>258.0</v>
      </c>
    </row>
    <row r="219">
      <c r="B219" s="72" t="s">
        <v>72</v>
      </c>
      <c r="C219" s="73">
        <v>2.0</v>
      </c>
      <c r="D219" s="73">
        <v>1.0</v>
      </c>
      <c r="E219" s="73">
        <v>5.0</v>
      </c>
      <c r="F219" s="73">
        <v>5.0</v>
      </c>
      <c r="G219" s="73">
        <v>1.0</v>
      </c>
      <c r="H219" s="74">
        <v>282.0</v>
      </c>
    </row>
    <row r="220">
      <c r="B220" s="72" t="s">
        <v>72</v>
      </c>
      <c r="C220" s="73">
        <v>2.0</v>
      </c>
      <c r="D220" s="73">
        <v>1.0</v>
      </c>
      <c r="E220" s="73">
        <v>9.0</v>
      </c>
      <c r="F220" s="73">
        <v>2.0</v>
      </c>
      <c r="G220" s="73">
        <v>1.0</v>
      </c>
      <c r="H220" s="74">
        <v>217.0</v>
      </c>
    </row>
    <row r="221">
      <c r="B221" s="72" t="s">
        <v>72</v>
      </c>
      <c r="C221" s="73">
        <v>2.0</v>
      </c>
      <c r="D221" s="73">
        <v>1.0</v>
      </c>
      <c r="E221" s="73">
        <v>4.0</v>
      </c>
      <c r="F221" s="73">
        <v>4.0</v>
      </c>
      <c r="G221" s="73">
        <v>1.0</v>
      </c>
      <c r="H221" s="74">
        <v>289.0</v>
      </c>
    </row>
    <row r="222">
      <c r="B222" s="72" t="s">
        <v>72</v>
      </c>
      <c r="C222" s="73">
        <v>2.0</v>
      </c>
      <c r="D222" s="73">
        <v>1.0</v>
      </c>
      <c r="E222" s="73">
        <v>2.0</v>
      </c>
      <c r="F222" s="73">
        <v>3.0</v>
      </c>
      <c r="G222" s="73">
        <v>1.0</v>
      </c>
      <c r="H222" s="74">
        <v>240.0</v>
      </c>
    </row>
    <row r="223">
      <c r="B223" s="72" t="s">
        <v>72</v>
      </c>
      <c r="C223" s="73">
        <v>2.0</v>
      </c>
      <c r="D223" s="73">
        <v>1.0</v>
      </c>
      <c r="E223" s="73">
        <v>9.0</v>
      </c>
      <c r="F223" s="73">
        <v>1.0</v>
      </c>
      <c r="G223" s="73">
        <v>1.0</v>
      </c>
      <c r="H223" s="74">
        <v>271.0</v>
      </c>
    </row>
    <row r="224">
      <c r="B224" s="72" t="s">
        <v>72</v>
      </c>
      <c r="C224" s="73">
        <v>2.0</v>
      </c>
      <c r="D224" s="73">
        <v>1.0</v>
      </c>
      <c r="E224" s="73">
        <v>1.0</v>
      </c>
      <c r="F224" s="73">
        <v>5.0</v>
      </c>
      <c r="G224" s="73">
        <v>1.0</v>
      </c>
      <c r="H224" s="74">
        <v>266.0</v>
      </c>
    </row>
    <row r="225">
      <c r="B225" s="72" t="s">
        <v>72</v>
      </c>
      <c r="C225" s="73">
        <v>2.0</v>
      </c>
      <c r="D225" s="73">
        <v>1.0</v>
      </c>
      <c r="E225" s="73">
        <v>2.0</v>
      </c>
      <c r="F225" s="73">
        <v>4.0</v>
      </c>
      <c r="G225" s="73">
        <v>1.0</v>
      </c>
      <c r="H225" s="74">
        <v>313.0</v>
      </c>
    </row>
    <row r="226">
      <c r="B226" s="72" t="s">
        <v>72</v>
      </c>
      <c r="C226" s="73">
        <v>2.0</v>
      </c>
      <c r="D226" s="73">
        <v>1.0</v>
      </c>
      <c r="E226" s="73">
        <v>8.0</v>
      </c>
      <c r="F226" s="73">
        <v>3.0</v>
      </c>
      <c r="G226" s="73">
        <v>1.0</v>
      </c>
      <c r="H226" s="74">
        <v>264.0</v>
      </c>
    </row>
    <row r="227">
      <c r="B227" s="72" t="s">
        <v>72</v>
      </c>
      <c r="C227" s="73">
        <v>2.0</v>
      </c>
      <c r="D227" s="73">
        <v>1.0</v>
      </c>
      <c r="E227" s="73">
        <v>2.0</v>
      </c>
      <c r="F227" s="73">
        <v>1.0</v>
      </c>
      <c r="G227" s="73">
        <v>1.0</v>
      </c>
      <c r="H227" s="74">
        <v>248.0</v>
      </c>
    </row>
    <row r="228">
      <c r="B228" s="72" t="s">
        <v>72</v>
      </c>
      <c r="C228" s="73">
        <v>2.0</v>
      </c>
      <c r="D228" s="73">
        <v>1.0</v>
      </c>
      <c r="E228" s="73">
        <v>1.0</v>
      </c>
      <c r="F228" s="73">
        <v>4.0</v>
      </c>
      <c r="G228" s="73">
        <v>1.0</v>
      </c>
      <c r="H228" s="74">
        <v>268.0</v>
      </c>
    </row>
    <row r="229">
      <c r="B229" s="72" t="s">
        <v>72</v>
      </c>
      <c r="C229" s="73">
        <v>2.0</v>
      </c>
      <c r="D229" s="73">
        <v>1.0</v>
      </c>
      <c r="E229" s="73">
        <v>4.0</v>
      </c>
      <c r="F229" s="73">
        <v>5.0</v>
      </c>
      <c r="G229" s="73">
        <v>1.0</v>
      </c>
      <c r="H229" s="74">
        <v>225.0</v>
      </c>
    </row>
    <row r="230">
      <c r="B230" s="72" t="s">
        <v>72</v>
      </c>
      <c r="C230" s="73">
        <v>2.0</v>
      </c>
      <c r="D230" s="73">
        <v>0.0</v>
      </c>
      <c r="E230" s="73">
        <v>3.0</v>
      </c>
      <c r="F230" s="73">
        <v>5.0</v>
      </c>
      <c r="G230" s="73">
        <v>1.0</v>
      </c>
      <c r="H230" s="74">
        <v>900.0</v>
      </c>
    </row>
    <row r="231">
      <c r="B231" s="72" t="s">
        <v>72</v>
      </c>
      <c r="C231" s="73">
        <v>2.0</v>
      </c>
      <c r="D231" s="73">
        <v>1.0</v>
      </c>
      <c r="E231" s="73">
        <v>1.0</v>
      </c>
      <c r="F231" s="73">
        <v>1.0</v>
      </c>
      <c r="G231" s="73">
        <v>1.0</v>
      </c>
      <c r="H231" s="74">
        <v>341.0</v>
      </c>
    </row>
    <row r="232">
      <c r="B232" s="72" t="s">
        <v>72</v>
      </c>
      <c r="C232" s="73">
        <v>2.0</v>
      </c>
      <c r="D232" s="73">
        <v>1.0</v>
      </c>
      <c r="E232" s="73">
        <v>9.0</v>
      </c>
      <c r="F232" s="73">
        <v>3.0</v>
      </c>
      <c r="G232" s="73">
        <v>1.0</v>
      </c>
      <c r="H232" s="74">
        <v>325.0</v>
      </c>
    </row>
    <row r="233">
      <c r="B233" s="72" t="s">
        <v>72</v>
      </c>
      <c r="C233" s="73">
        <v>2.0</v>
      </c>
      <c r="D233" s="73">
        <v>1.0</v>
      </c>
      <c r="E233" s="73">
        <v>4.0</v>
      </c>
      <c r="F233" s="73">
        <v>5.0</v>
      </c>
      <c r="G233" s="73">
        <v>1.0</v>
      </c>
      <c r="H233" s="74">
        <v>305.0</v>
      </c>
    </row>
    <row r="234">
      <c r="B234" s="72" t="s">
        <v>72</v>
      </c>
      <c r="C234" s="73">
        <v>2.0</v>
      </c>
      <c r="D234" s="73">
        <v>1.0</v>
      </c>
      <c r="E234" s="73">
        <v>6.0</v>
      </c>
      <c r="F234" s="73">
        <v>2.0</v>
      </c>
      <c r="G234" s="73">
        <v>1.0</v>
      </c>
      <c r="H234" s="74">
        <v>258.0</v>
      </c>
    </row>
    <row r="235">
      <c r="B235" s="72" t="s">
        <v>72</v>
      </c>
      <c r="C235" s="73">
        <v>2.0</v>
      </c>
      <c r="D235" s="73">
        <v>1.0</v>
      </c>
      <c r="E235" s="73">
        <v>5.0</v>
      </c>
      <c r="F235" s="73">
        <v>1.0</v>
      </c>
      <c r="G235" s="73">
        <v>1.0</v>
      </c>
      <c r="H235" s="74">
        <v>241.0</v>
      </c>
    </row>
    <row r="236">
      <c r="B236" s="72" t="s">
        <v>72</v>
      </c>
      <c r="C236" s="73">
        <v>2.0</v>
      </c>
      <c r="D236" s="73">
        <v>1.0</v>
      </c>
      <c r="E236" s="73">
        <v>1.0</v>
      </c>
      <c r="F236" s="73">
        <v>2.0</v>
      </c>
      <c r="G236" s="73">
        <v>1.0</v>
      </c>
      <c r="H236" s="74">
        <v>267.0</v>
      </c>
    </row>
    <row r="237">
      <c r="B237" s="72" t="s">
        <v>72</v>
      </c>
      <c r="C237" s="73">
        <v>2.0</v>
      </c>
      <c r="D237" s="73">
        <v>1.0</v>
      </c>
      <c r="E237" s="73">
        <v>2.0</v>
      </c>
      <c r="F237" s="73">
        <v>1.0</v>
      </c>
      <c r="G237" s="73">
        <v>1.0</v>
      </c>
      <c r="H237" s="74">
        <v>250.0</v>
      </c>
    </row>
    <row r="238">
      <c r="B238" s="72" t="s">
        <v>72</v>
      </c>
      <c r="C238" s="73">
        <v>2.0</v>
      </c>
      <c r="D238" s="73">
        <v>1.0</v>
      </c>
      <c r="E238" s="73">
        <v>6.0</v>
      </c>
      <c r="F238" s="73">
        <v>4.0</v>
      </c>
      <c r="G238" s="73">
        <v>1.0</v>
      </c>
      <c r="H238" s="74">
        <v>289.0</v>
      </c>
    </row>
    <row r="239">
      <c r="B239" s="72" t="s">
        <v>72</v>
      </c>
      <c r="C239" s="73">
        <v>2.0</v>
      </c>
      <c r="D239" s="73">
        <v>1.0</v>
      </c>
      <c r="E239" s="73">
        <v>7.0</v>
      </c>
      <c r="F239" s="73">
        <v>3.0</v>
      </c>
      <c r="G239" s="73">
        <v>1.0</v>
      </c>
      <c r="H239" s="74">
        <v>249.0</v>
      </c>
    </row>
    <row r="240">
      <c r="B240" s="72" t="s">
        <v>72</v>
      </c>
      <c r="C240" s="73">
        <v>2.0</v>
      </c>
      <c r="D240" s="73">
        <v>0.0</v>
      </c>
      <c r="E240" s="73">
        <v>3.0</v>
      </c>
      <c r="F240" s="73">
        <v>2.0</v>
      </c>
      <c r="G240" s="73">
        <v>1.0</v>
      </c>
      <c r="H240" s="74">
        <v>900.0</v>
      </c>
    </row>
    <row r="241">
      <c r="B241" s="72" t="s">
        <v>72</v>
      </c>
      <c r="C241" s="73">
        <v>2.0</v>
      </c>
      <c r="D241" s="73">
        <v>1.0</v>
      </c>
      <c r="E241" s="73">
        <v>5.0</v>
      </c>
      <c r="F241" s="73">
        <v>1.0</v>
      </c>
      <c r="G241" s="73">
        <v>1.0</v>
      </c>
      <c r="H241" s="74">
        <v>308.0</v>
      </c>
    </row>
    <row r="242">
      <c r="B242" s="72" t="s">
        <v>72</v>
      </c>
      <c r="C242" s="73">
        <v>2.0</v>
      </c>
      <c r="D242" s="73">
        <v>1.0</v>
      </c>
      <c r="E242" s="73">
        <v>4.0</v>
      </c>
      <c r="F242" s="73">
        <v>3.0</v>
      </c>
      <c r="G242" s="73">
        <v>1.0</v>
      </c>
      <c r="H242" s="74">
        <v>293.0</v>
      </c>
    </row>
    <row r="243">
      <c r="B243" s="72" t="s">
        <v>72</v>
      </c>
      <c r="C243" s="73">
        <v>2.0</v>
      </c>
      <c r="D243" s="73">
        <v>1.0</v>
      </c>
      <c r="E243" s="73">
        <v>9.0</v>
      </c>
      <c r="F243" s="73">
        <v>4.0</v>
      </c>
      <c r="G243" s="73">
        <v>1.0</v>
      </c>
      <c r="H243" s="74">
        <v>331.0</v>
      </c>
    </row>
    <row r="244">
      <c r="B244" s="72" t="s">
        <v>72</v>
      </c>
      <c r="C244" s="73">
        <v>2.0</v>
      </c>
      <c r="D244" s="73">
        <v>1.0</v>
      </c>
      <c r="E244" s="73">
        <v>6.0</v>
      </c>
      <c r="F244" s="73">
        <v>4.0</v>
      </c>
      <c r="G244" s="73">
        <v>1.0</v>
      </c>
      <c r="H244" s="74">
        <v>318.0</v>
      </c>
    </row>
    <row r="245">
      <c r="B245" s="72" t="s">
        <v>72</v>
      </c>
      <c r="C245" s="73">
        <v>2.0</v>
      </c>
      <c r="D245" s="73">
        <v>1.0</v>
      </c>
      <c r="E245" s="73">
        <v>1.0</v>
      </c>
      <c r="F245" s="73">
        <v>3.0</v>
      </c>
      <c r="G245" s="73">
        <v>1.0</v>
      </c>
      <c r="H245" s="74">
        <v>350.0</v>
      </c>
    </row>
    <row r="246">
      <c r="B246" s="75" t="s">
        <v>72</v>
      </c>
      <c r="C246" s="76">
        <v>2.0</v>
      </c>
      <c r="D246" s="76">
        <v>1.0</v>
      </c>
      <c r="E246" s="76">
        <v>6.0</v>
      </c>
      <c r="F246" s="76">
        <v>1.0</v>
      </c>
      <c r="G246" s="76">
        <v>1.0</v>
      </c>
      <c r="H246" s="77">
        <v>355.0</v>
      </c>
    </row>
    <row r="248">
      <c r="C248" s="32" t="s">
        <v>28</v>
      </c>
      <c r="D248" s="32" t="s">
        <v>25</v>
      </c>
      <c r="E248" s="32" t="s">
        <v>17</v>
      </c>
      <c r="F248" s="32" t="s">
        <v>18</v>
      </c>
      <c r="G248" s="32" t="s">
        <v>19</v>
      </c>
      <c r="H248" s="32" t="s">
        <v>29</v>
      </c>
      <c r="I248" s="33" t="s">
        <v>14</v>
      </c>
      <c r="J248" s="78" t="s">
        <v>30</v>
      </c>
    </row>
    <row r="249">
      <c r="B249" s="34" t="s">
        <v>22</v>
      </c>
      <c r="C249" s="37">
        <f>countif(D4:D246, "0")</f>
        <v>27</v>
      </c>
      <c r="D249" s="37">
        <f>sumif(D4:D246, "0", H4:H246)/C249</f>
        <v>834.4074074</v>
      </c>
      <c r="E249" s="37">
        <f t="array" ref="E249">MEDIAN(IF($D$4:$D$246=0, $H$4:$H$246))</f>
        <v>900</v>
      </c>
      <c r="F249" s="62">
        <f>MINIFS( H4:H246, D4:D246, "0", D4:D246, "0")</f>
        <v>50</v>
      </c>
      <c r="G249" s="62">
        <f>MAXIFS( H4:H246, D4:D246, "0", D4:D246, "0")</f>
        <v>900</v>
      </c>
      <c r="H249" s="37">
        <f t="shared" ref="H249:H250" si="1">(C249-I249)/C249*100</f>
        <v>11.11111111</v>
      </c>
      <c r="I249" s="63">
        <f>countifs(D4:D246, "0", G4:G246, "1")</f>
        <v>24</v>
      </c>
      <c r="J249" s="38">
        <f t="array" ref="J249">stdev(if(D4:D246=0, H4:H246))</f>
        <v>215.2901904</v>
      </c>
    </row>
    <row r="250">
      <c r="B250" s="34" t="s">
        <v>20</v>
      </c>
      <c r="C250" s="37">
        <f>countif(D4:D246, "1")</f>
        <v>216</v>
      </c>
      <c r="D250" s="37">
        <f>sumif(D4:D246, "1", H4:H246)/C250</f>
        <v>274.9259259</v>
      </c>
      <c r="E250" s="37">
        <f t="array" ref="E250">MEDIAN(IF($D$4:$D$246=1, $H$4:$H$246))</f>
        <v>277</v>
      </c>
      <c r="F250" s="62">
        <f>MINIFS( H4:H246, D4:D246, "1", D4:D246, "1")</f>
        <v>83</v>
      </c>
      <c r="G250" s="62">
        <f>MAXIFS( H4:H246, D4:D246, "1", D4:D246, "1")</f>
        <v>432</v>
      </c>
      <c r="H250" s="37">
        <f t="shared" si="1"/>
        <v>0</v>
      </c>
      <c r="I250" s="63">
        <f>countifs(D4:D246, "1", G4:G246, "1")</f>
        <v>216</v>
      </c>
      <c r="J250" s="38">
        <f t="array" ref="J250">stdev(if(D4:D246=1, H4:H246))</f>
        <v>65.41313483</v>
      </c>
    </row>
    <row r="252">
      <c r="C252" s="5" t="s">
        <v>28</v>
      </c>
      <c r="D252" s="5" t="s">
        <v>25</v>
      </c>
      <c r="E252" s="5" t="s">
        <v>17</v>
      </c>
      <c r="F252" s="5" t="s">
        <v>18</v>
      </c>
      <c r="G252" s="5" t="s">
        <v>19</v>
      </c>
      <c r="H252" s="5" t="s">
        <v>29</v>
      </c>
    </row>
    <row r="253">
      <c r="B253" s="5" t="s">
        <v>22</v>
      </c>
      <c r="C253" s="5">
        <v>27.0</v>
      </c>
      <c r="D253" s="5">
        <v>651.5926</v>
      </c>
      <c r="E253" s="5">
        <v>900.0</v>
      </c>
      <c r="F253" s="5">
        <v>18.0</v>
      </c>
      <c r="G253" s="5">
        <v>900.0</v>
      </c>
      <c r="H253" s="5">
        <v>33.33333</v>
      </c>
    </row>
    <row r="254">
      <c r="B254" s="5" t="s">
        <v>20</v>
      </c>
      <c r="C254" s="5">
        <v>216.0</v>
      </c>
      <c r="D254" s="5">
        <v>159.9074</v>
      </c>
      <c r="E254" s="5">
        <v>112.5</v>
      </c>
      <c r="F254" s="5">
        <v>0.0</v>
      </c>
      <c r="G254" s="5">
        <v>900.0</v>
      </c>
      <c r="H254" s="5">
        <v>1.851852</v>
      </c>
    </row>
  </sheetData>
  <mergeCells count="1">
    <mergeCell ref="B2:H2"/>
  </mergeCells>
  <conditionalFormatting sqref="G4:G246">
    <cfRule type="cellIs" dxfId="1" priority="1" operator="equal">
      <formula>1</formula>
    </cfRule>
  </conditionalFormatting>
  <conditionalFormatting sqref="G4:G246">
    <cfRule type="cellIs" dxfId="2" priority="2" operator="equal">
      <formula>0</formula>
    </cfRule>
  </conditionalFormatting>
  <conditionalFormatting sqref="D4:D246">
    <cfRule type="cellIs" dxfId="1" priority="3" operator="equal">
      <formula>1</formula>
    </cfRule>
  </conditionalFormatting>
  <conditionalFormatting sqref="D4:D246">
    <cfRule type="cellIs" dxfId="2" priority="4" operator="equal">
      <formula>0</formula>
    </cfRule>
  </conditionalFormatting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0</v>
      </c>
      <c r="C2" s="3"/>
      <c r="D2" s="3"/>
      <c r="E2" s="3"/>
      <c r="F2" s="3"/>
      <c r="G2" s="3"/>
      <c r="H2" s="4"/>
    </row>
    <row r="3">
      <c r="B3" s="66" t="s">
        <v>64</v>
      </c>
      <c r="C3" s="66" t="s">
        <v>65</v>
      </c>
      <c r="D3" s="67" t="s">
        <v>66</v>
      </c>
      <c r="E3" s="66" t="s">
        <v>67</v>
      </c>
      <c r="F3" s="66" t="s">
        <v>68</v>
      </c>
      <c r="G3" s="67" t="s">
        <v>69</v>
      </c>
      <c r="H3" s="68" t="s">
        <v>70</v>
      </c>
    </row>
    <row r="4">
      <c r="B4" s="69" t="s">
        <v>71</v>
      </c>
      <c r="C4" s="70">
        <v>1.0</v>
      </c>
      <c r="D4" s="70">
        <v>1.0</v>
      </c>
      <c r="E4" s="70">
        <v>1.0</v>
      </c>
      <c r="F4" s="70">
        <v>2.0</v>
      </c>
      <c r="G4" s="70">
        <v>1.0</v>
      </c>
      <c r="H4" s="71">
        <v>788.0</v>
      </c>
    </row>
    <row r="5">
      <c r="B5" s="72" t="s">
        <v>71</v>
      </c>
      <c r="C5" s="73">
        <v>1.0</v>
      </c>
      <c r="D5" s="73">
        <v>1.0</v>
      </c>
      <c r="E5" s="73">
        <v>4.0</v>
      </c>
      <c r="F5" s="73">
        <v>4.0</v>
      </c>
      <c r="G5" s="73">
        <v>1.0</v>
      </c>
      <c r="H5" s="74">
        <v>444.0</v>
      </c>
    </row>
    <row r="6">
      <c r="B6" s="72" t="s">
        <v>71</v>
      </c>
      <c r="C6" s="73">
        <v>1.0</v>
      </c>
      <c r="D6" s="73">
        <v>1.0</v>
      </c>
      <c r="E6" s="73">
        <v>5.0</v>
      </c>
      <c r="F6" s="73">
        <v>5.0</v>
      </c>
      <c r="G6" s="73">
        <v>1.0</v>
      </c>
      <c r="H6" s="74">
        <v>273.0</v>
      </c>
    </row>
    <row r="7">
      <c r="B7" s="72" t="s">
        <v>71</v>
      </c>
      <c r="C7" s="73">
        <v>1.0</v>
      </c>
      <c r="D7" s="73">
        <v>1.0</v>
      </c>
      <c r="E7" s="73">
        <v>7.0</v>
      </c>
      <c r="F7" s="73">
        <v>1.0</v>
      </c>
      <c r="G7" s="73">
        <v>1.0</v>
      </c>
      <c r="H7" s="74">
        <v>364.0</v>
      </c>
    </row>
    <row r="8">
      <c r="B8" s="72" t="s">
        <v>71</v>
      </c>
      <c r="C8" s="73">
        <v>1.0</v>
      </c>
      <c r="D8" s="73">
        <v>1.0</v>
      </c>
      <c r="E8" s="73">
        <v>9.0</v>
      </c>
      <c r="F8" s="73">
        <v>5.0</v>
      </c>
      <c r="G8" s="73">
        <v>1.0</v>
      </c>
      <c r="H8" s="74">
        <v>303.0</v>
      </c>
    </row>
    <row r="9">
      <c r="B9" s="72" t="s">
        <v>71</v>
      </c>
      <c r="C9" s="73">
        <v>1.0</v>
      </c>
      <c r="D9" s="73">
        <v>1.0</v>
      </c>
      <c r="E9" s="73">
        <v>1.0</v>
      </c>
      <c r="F9" s="73">
        <v>1.0</v>
      </c>
      <c r="G9" s="73">
        <v>1.0</v>
      </c>
      <c r="H9" s="74">
        <v>297.0</v>
      </c>
    </row>
    <row r="10">
      <c r="B10" s="72" t="s">
        <v>71</v>
      </c>
      <c r="C10" s="73">
        <v>1.0</v>
      </c>
      <c r="D10" s="73">
        <v>0.0</v>
      </c>
      <c r="E10" s="73">
        <v>3.0</v>
      </c>
      <c r="F10" s="73">
        <v>5.0</v>
      </c>
      <c r="G10" s="73">
        <v>0.0</v>
      </c>
      <c r="H10" s="74">
        <v>319.0</v>
      </c>
    </row>
    <row r="11">
      <c r="B11" s="72" t="s">
        <v>71</v>
      </c>
      <c r="C11" s="73">
        <v>1.0</v>
      </c>
      <c r="D11" s="73">
        <v>1.0</v>
      </c>
      <c r="E11" s="73">
        <v>2.0</v>
      </c>
      <c r="F11" s="73">
        <v>4.0</v>
      </c>
      <c r="G11" s="73">
        <v>1.0</v>
      </c>
      <c r="H11" s="74">
        <v>64.0</v>
      </c>
    </row>
    <row r="12">
      <c r="B12" s="72" t="s">
        <v>71</v>
      </c>
      <c r="C12" s="73">
        <v>1.0</v>
      </c>
      <c r="D12" s="73">
        <v>1.0</v>
      </c>
      <c r="E12" s="73">
        <v>9.0</v>
      </c>
      <c r="F12" s="73">
        <v>1.0</v>
      </c>
      <c r="G12" s="73">
        <v>1.0</v>
      </c>
      <c r="H12" s="74">
        <v>258.0</v>
      </c>
    </row>
    <row r="13">
      <c r="B13" s="72" t="s">
        <v>71</v>
      </c>
      <c r="C13" s="73">
        <v>1.0</v>
      </c>
      <c r="D13" s="73">
        <v>1.0</v>
      </c>
      <c r="E13" s="73">
        <v>7.0</v>
      </c>
      <c r="F13" s="73">
        <v>2.0</v>
      </c>
      <c r="G13" s="73">
        <v>1.0</v>
      </c>
      <c r="H13" s="74">
        <v>229.0</v>
      </c>
    </row>
    <row r="14">
      <c r="B14" s="72" t="s">
        <v>71</v>
      </c>
      <c r="C14" s="73">
        <v>1.0</v>
      </c>
      <c r="D14" s="73">
        <v>1.0</v>
      </c>
      <c r="E14" s="73">
        <v>8.0</v>
      </c>
      <c r="F14" s="73">
        <v>5.0</v>
      </c>
      <c r="G14" s="73">
        <v>1.0</v>
      </c>
      <c r="H14" s="74">
        <v>252.0</v>
      </c>
    </row>
    <row r="15">
      <c r="B15" s="72" t="s">
        <v>71</v>
      </c>
      <c r="C15" s="73">
        <v>1.0</v>
      </c>
      <c r="D15" s="73">
        <v>0.0</v>
      </c>
      <c r="E15" s="73">
        <v>3.0</v>
      </c>
      <c r="F15" s="73">
        <v>1.0</v>
      </c>
      <c r="G15" s="73">
        <v>0.0</v>
      </c>
      <c r="H15" s="74">
        <v>258.0</v>
      </c>
    </row>
    <row r="16">
      <c r="B16" s="72" t="s">
        <v>71</v>
      </c>
      <c r="C16" s="73">
        <v>1.0</v>
      </c>
      <c r="D16" s="73">
        <v>1.0</v>
      </c>
      <c r="E16" s="73">
        <v>4.0</v>
      </c>
      <c r="F16" s="73">
        <v>4.0</v>
      </c>
      <c r="G16" s="73">
        <v>1.0</v>
      </c>
      <c r="H16" s="74">
        <v>93.0</v>
      </c>
    </row>
    <row r="17">
      <c r="B17" s="72" t="s">
        <v>71</v>
      </c>
      <c r="C17" s="73">
        <v>1.0</v>
      </c>
      <c r="D17" s="73">
        <v>1.0</v>
      </c>
      <c r="E17" s="73">
        <v>5.0</v>
      </c>
      <c r="F17" s="73">
        <v>1.0</v>
      </c>
      <c r="G17" s="73">
        <v>1.0</v>
      </c>
      <c r="H17" s="74">
        <v>179.0</v>
      </c>
    </row>
    <row r="18">
      <c r="B18" s="72" t="s">
        <v>71</v>
      </c>
      <c r="C18" s="73">
        <v>1.0</v>
      </c>
      <c r="D18" s="73">
        <v>1.0</v>
      </c>
      <c r="E18" s="73">
        <v>2.0</v>
      </c>
      <c r="F18" s="73">
        <v>3.0</v>
      </c>
      <c r="G18" s="73">
        <v>1.0</v>
      </c>
      <c r="H18" s="74">
        <v>329.0</v>
      </c>
    </row>
    <row r="19">
      <c r="B19" s="72" t="s">
        <v>71</v>
      </c>
      <c r="C19" s="73">
        <v>1.0</v>
      </c>
      <c r="D19" s="73">
        <v>1.0</v>
      </c>
      <c r="E19" s="73">
        <v>6.0</v>
      </c>
      <c r="F19" s="73">
        <v>1.0</v>
      </c>
      <c r="G19" s="73">
        <v>1.0</v>
      </c>
      <c r="H19" s="74">
        <v>253.0</v>
      </c>
    </row>
    <row r="20">
      <c r="B20" s="72" t="s">
        <v>71</v>
      </c>
      <c r="C20" s="73">
        <v>1.0</v>
      </c>
      <c r="D20" s="73">
        <v>1.0</v>
      </c>
      <c r="E20" s="73">
        <v>8.0</v>
      </c>
      <c r="F20" s="73">
        <v>5.0</v>
      </c>
      <c r="G20" s="73">
        <v>1.0</v>
      </c>
      <c r="H20" s="74">
        <v>379.0</v>
      </c>
    </row>
    <row r="21">
      <c r="B21" s="72" t="s">
        <v>71</v>
      </c>
      <c r="C21" s="73">
        <v>1.0</v>
      </c>
      <c r="D21" s="73">
        <v>1.0</v>
      </c>
      <c r="E21" s="73">
        <v>6.0</v>
      </c>
      <c r="F21" s="73">
        <v>4.0</v>
      </c>
      <c r="G21" s="73">
        <v>1.0</v>
      </c>
      <c r="H21" s="74">
        <v>435.0</v>
      </c>
    </row>
    <row r="22">
      <c r="B22" s="72" t="s">
        <v>72</v>
      </c>
      <c r="C22" s="73">
        <v>2.0</v>
      </c>
      <c r="D22" s="73">
        <v>1.0</v>
      </c>
      <c r="E22" s="73">
        <v>8.0</v>
      </c>
      <c r="F22" s="73">
        <v>1.0</v>
      </c>
      <c r="G22" s="73">
        <v>1.0</v>
      </c>
      <c r="H22" s="74">
        <v>314.0</v>
      </c>
    </row>
    <row r="23">
      <c r="B23" s="72" t="s">
        <v>72</v>
      </c>
      <c r="C23" s="73">
        <v>2.0</v>
      </c>
      <c r="D23" s="73">
        <v>1.0</v>
      </c>
      <c r="E23" s="73">
        <v>5.0</v>
      </c>
      <c r="F23" s="73">
        <v>2.0</v>
      </c>
      <c r="G23" s="73">
        <v>1.0</v>
      </c>
      <c r="H23" s="74">
        <v>262.0</v>
      </c>
    </row>
    <row r="24">
      <c r="B24" s="72" t="s">
        <v>72</v>
      </c>
      <c r="C24" s="73">
        <v>2.0</v>
      </c>
      <c r="D24" s="73">
        <v>1.0</v>
      </c>
      <c r="E24" s="73">
        <v>4.0</v>
      </c>
      <c r="F24" s="73">
        <v>1.0</v>
      </c>
      <c r="G24" s="73">
        <v>1.0</v>
      </c>
      <c r="H24" s="74">
        <v>313.0</v>
      </c>
    </row>
    <row r="25">
      <c r="B25" s="72" t="s">
        <v>72</v>
      </c>
      <c r="C25" s="73">
        <v>2.0</v>
      </c>
      <c r="D25" s="73">
        <v>1.0</v>
      </c>
      <c r="E25" s="73">
        <v>9.0</v>
      </c>
      <c r="F25" s="73">
        <v>2.0</v>
      </c>
      <c r="G25" s="73">
        <v>1.0</v>
      </c>
      <c r="H25" s="74">
        <v>296.0</v>
      </c>
    </row>
    <row r="26">
      <c r="B26" s="72" t="s">
        <v>72</v>
      </c>
      <c r="C26" s="73">
        <v>2.0</v>
      </c>
      <c r="D26" s="73">
        <v>1.0</v>
      </c>
      <c r="E26" s="73">
        <v>1.0</v>
      </c>
      <c r="F26" s="73">
        <v>3.0</v>
      </c>
      <c r="G26" s="73">
        <v>1.0</v>
      </c>
      <c r="H26" s="74">
        <v>280.0</v>
      </c>
    </row>
    <row r="27">
      <c r="B27" s="72" t="s">
        <v>72</v>
      </c>
      <c r="C27" s="73">
        <v>2.0</v>
      </c>
      <c r="D27" s="73">
        <v>1.0</v>
      </c>
      <c r="E27" s="73">
        <v>4.0</v>
      </c>
      <c r="F27" s="73">
        <v>1.0</v>
      </c>
      <c r="G27" s="73">
        <v>1.0</v>
      </c>
      <c r="H27" s="74">
        <v>280.0</v>
      </c>
    </row>
    <row r="28">
      <c r="B28" s="72" t="s">
        <v>72</v>
      </c>
      <c r="C28" s="73">
        <v>2.0</v>
      </c>
      <c r="D28" s="73">
        <v>1.0</v>
      </c>
      <c r="E28" s="73">
        <v>2.0</v>
      </c>
      <c r="F28" s="73">
        <v>4.0</v>
      </c>
      <c r="G28" s="73">
        <v>1.0</v>
      </c>
      <c r="H28" s="74">
        <v>277.0</v>
      </c>
    </row>
    <row r="29">
      <c r="B29" s="72" t="s">
        <v>72</v>
      </c>
      <c r="C29" s="73">
        <v>2.0</v>
      </c>
      <c r="D29" s="73">
        <v>1.0</v>
      </c>
      <c r="E29" s="73">
        <v>4.0</v>
      </c>
      <c r="F29" s="73">
        <v>1.0</v>
      </c>
      <c r="G29" s="73">
        <v>1.0</v>
      </c>
      <c r="H29" s="74">
        <v>290.0</v>
      </c>
    </row>
    <row r="30">
      <c r="B30" s="72" t="s">
        <v>72</v>
      </c>
      <c r="C30" s="73">
        <v>2.0</v>
      </c>
      <c r="D30" s="73">
        <v>1.0</v>
      </c>
      <c r="E30" s="73">
        <v>8.0</v>
      </c>
      <c r="F30" s="73">
        <v>5.0</v>
      </c>
      <c r="G30" s="73">
        <v>1.0</v>
      </c>
      <c r="H30" s="74">
        <v>275.0</v>
      </c>
    </row>
    <row r="31">
      <c r="B31" s="72" t="s">
        <v>72</v>
      </c>
      <c r="C31" s="73">
        <v>2.0</v>
      </c>
      <c r="D31" s="73">
        <v>1.0</v>
      </c>
      <c r="E31" s="73">
        <v>7.0</v>
      </c>
      <c r="F31" s="73">
        <v>5.0</v>
      </c>
      <c r="G31" s="73">
        <v>1.0</v>
      </c>
      <c r="H31" s="74">
        <v>260.0</v>
      </c>
    </row>
    <row r="32">
      <c r="B32" s="72" t="s">
        <v>72</v>
      </c>
      <c r="C32" s="73">
        <v>2.0</v>
      </c>
      <c r="D32" s="73">
        <v>1.0</v>
      </c>
      <c r="E32" s="73">
        <v>8.0</v>
      </c>
      <c r="F32" s="73">
        <v>3.0</v>
      </c>
      <c r="G32" s="73">
        <v>1.0</v>
      </c>
      <c r="H32" s="74">
        <v>267.0</v>
      </c>
    </row>
    <row r="33">
      <c r="B33" s="72" t="s">
        <v>72</v>
      </c>
      <c r="C33" s="73">
        <v>2.0</v>
      </c>
      <c r="D33" s="73">
        <v>1.0</v>
      </c>
      <c r="E33" s="73">
        <v>2.0</v>
      </c>
      <c r="F33" s="73">
        <v>3.0</v>
      </c>
      <c r="G33" s="73">
        <v>1.0</v>
      </c>
      <c r="H33" s="74">
        <v>279.0</v>
      </c>
    </row>
    <row r="34">
      <c r="B34" s="72" t="s">
        <v>72</v>
      </c>
      <c r="C34" s="73">
        <v>2.0</v>
      </c>
      <c r="D34" s="73">
        <v>1.0</v>
      </c>
      <c r="E34" s="73">
        <v>6.0</v>
      </c>
      <c r="F34" s="73">
        <v>2.0</v>
      </c>
      <c r="G34" s="73">
        <v>1.0</v>
      </c>
      <c r="H34" s="74">
        <v>257.0</v>
      </c>
    </row>
    <row r="35">
      <c r="B35" s="72" t="s">
        <v>72</v>
      </c>
      <c r="C35" s="73">
        <v>2.0</v>
      </c>
      <c r="D35" s="73">
        <v>1.0</v>
      </c>
      <c r="E35" s="73">
        <v>4.0</v>
      </c>
      <c r="F35" s="73">
        <v>5.0</v>
      </c>
      <c r="G35" s="73">
        <v>1.0</v>
      </c>
      <c r="H35" s="74">
        <v>263.0</v>
      </c>
    </row>
    <row r="36">
      <c r="B36" s="72" t="s">
        <v>72</v>
      </c>
      <c r="C36" s="73">
        <v>2.0</v>
      </c>
      <c r="D36" s="73">
        <v>0.0</v>
      </c>
      <c r="E36" s="73">
        <v>3.0</v>
      </c>
      <c r="F36" s="73">
        <v>4.0</v>
      </c>
      <c r="G36" s="73">
        <v>0.0</v>
      </c>
      <c r="H36" s="74">
        <v>266.0</v>
      </c>
    </row>
    <row r="37">
      <c r="B37" s="72" t="s">
        <v>72</v>
      </c>
      <c r="C37" s="73">
        <v>2.0</v>
      </c>
      <c r="D37" s="73">
        <v>1.0</v>
      </c>
      <c r="E37" s="73">
        <v>1.0</v>
      </c>
      <c r="F37" s="73">
        <v>3.0</v>
      </c>
      <c r="G37" s="73">
        <v>1.0</v>
      </c>
      <c r="H37" s="74">
        <v>177.0</v>
      </c>
    </row>
    <row r="38">
      <c r="B38" s="72" t="s">
        <v>72</v>
      </c>
      <c r="C38" s="73">
        <v>2.0</v>
      </c>
      <c r="D38" s="73">
        <v>1.0</v>
      </c>
      <c r="E38" s="73">
        <v>5.0</v>
      </c>
      <c r="F38" s="73">
        <v>2.0</v>
      </c>
      <c r="G38" s="73">
        <v>1.0</v>
      </c>
      <c r="H38" s="74">
        <v>296.0</v>
      </c>
    </row>
    <row r="39">
      <c r="B39" s="72" t="s">
        <v>72</v>
      </c>
      <c r="C39" s="73">
        <v>2.0</v>
      </c>
      <c r="D39" s="73">
        <v>1.0</v>
      </c>
      <c r="E39" s="73">
        <v>2.0</v>
      </c>
      <c r="F39" s="73">
        <v>1.0</v>
      </c>
      <c r="G39" s="73">
        <v>1.0</v>
      </c>
      <c r="H39" s="74">
        <v>348.0</v>
      </c>
    </row>
    <row r="40">
      <c r="B40" s="72" t="s">
        <v>72</v>
      </c>
      <c r="C40" s="73">
        <v>2.0</v>
      </c>
      <c r="D40" s="73">
        <v>1.0</v>
      </c>
      <c r="E40" s="73">
        <v>5.0</v>
      </c>
      <c r="F40" s="73">
        <v>4.0</v>
      </c>
      <c r="G40" s="73">
        <v>1.0</v>
      </c>
      <c r="H40" s="74">
        <v>301.0</v>
      </c>
    </row>
    <row r="41">
      <c r="B41" s="72" t="s">
        <v>72</v>
      </c>
      <c r="C41" s="73">
        <v>2.0</v>
      </c>
      <c r="D41" s="73">
        <v>1.0</v>
      </c>
      <c r="E41" s="73">
        <v>1.0</v>
      </c>
      <c r="F41" s="73">
        <v>4.0</v>
      </c>
      <c r="G41" s="73">
        <v>1.0</v>
      </c>
      <c r="H41" s="74">
        <v>280.0</v>
      </c>
    </row>
    <row r="42">
      <c r="B42" s="72" t="s">
        <v>72</v>
      </c>
      <c r="C42" s="73">
        <v>2.0</v>
      </c>
      <c r="D42" s="73">
        <v>1.0</v>
      </c>
      <c r="E42" s="73">
        <v>6.0</v>
      </c>
      <c r="F42" s="73">
        <v>2.0</v>
      </c>
      <c r="G42" s="73">
        <v>1.0</v>
      </c>
      <c r="H42" s="74">
        <v>296.0</v>
      </c>
    </row>
    <row r="43">
      <c r="B43" s="72" t="s">
        <v>72</v>
      </c>
      <c r="C43" s="73">
        <v>2.0</v>
      </c>
      <c r="D43" s="73">
        <v>0.0</v>
      </c>
      <c r="E43" s="73">
        <v>3.0</v>
      </c>
      <c r="F43" s="73">
        <v>4.0</v>
      </c>
      <c r="G43" s="73">
        <v>1.0</v>
      </c>
      <c r="H43" s="74">
        <v>900.0</v>
      </c>
    </row>
    <row r="44">
      <c r="B44" s="72" t="s">
        <v>72</v>
      </c>
      <c r="C44" s="73">
        <v>2.0</v>
      </c>
      <c r="D44" s="73">
        <v>1.0</v>
      </c>
      <c r="E44" s="73">
        <v>5.0</v>
      </c>
      <c r="F44" s="73">
        <v>1.0</v>
      </c>
      <c r="G44" s="73">
        <v>1.0</v>
      </c>
      <c r="H44" s="74">
        <v>375.0</v>
      </c>
    </row>
    <row r="45">
      <c r="B45" s="72" t="s">
        <v>72</v>
      </c>
      <c r="C45" s="73">
        <v>2.0</v>
      </c>
      <c r="D45" s="73">
        <v>0.0</v>
      </c>
      <c r="E45" s="73">
        <v>3.0</v>
      </c>
      <c r="F45" s="73">
        <v>3.0</v>
      </c>
      <c r="G45" s="73">
        <v>1.0</v>
      </c>
      <c r="H45" s="74">
        <v>900.0</v>
      </c>
    </row>
    <row r="46">
      <c r="B46" s="72" t="s">
        <v>72</v>
      </c>
      <c r="C46" s="73">
        <v>2.0</v>
      </c>
      <c r="D46" s="73">
        <v>1.0</v>
      </c>
      <c r="E46" s="73">
        <v>9.0</v>
      </c>
      <c r="F46" s="73">
        <v>1.0</v>
      </c>
      <c r="G46" s="73">
        <v>1.0</v>
      </c>
      <c r="H46" s="74">
        <v>295.0</v>
      </c>
    </row>
    <row r="47">
      <c r="B47" s="72" t="s">
        <v>72</v>
      </c>
      <c r="C47" s="73">
        <v>2.0</v>
      </c>
      <c r="D47" s="73">
        <v>0.0</v>
      </c>
      <c r="E47" s="73">
        <v>3.0</v>
      </c>
      <c r="F47" s="73">
        <v>4.0</v>
      </c>
      <c r="G47" s="73">
        <v>1.0</v>
      </c>
      <c r="H47" s="74">
        <v>900.0</v>
      </c>
    </row>
    <row r="48">
      <c r="B48" s="72" t="s">
        <v>72</v>
      </c>
      <c r="C48" s="73">
        <v>2.0</v>
      </c>
      <c r="D48" s="73">
        <v>1.0</v>
      </c>
      <c r="E48" s="73">
        <v>4.0</v>
      </c>
      <c r="F48" s="73">
        <v>2.0</v>
      </c>
      <c r="G48" s="73">
        <v>1.0</v>
      </c>
      <c r="H48" s="74">
        <v>339.0</v>
      </c>
    </row>
    <row r="49">
      <c r="B49" s="72" t="s">
        <v>72</v>
      </c>
      <c r="C49" s="73">
        <v>2.0</v>
      </c>
      <c r="D49" s="73">
        <v>1.0</v>
      </c>
      <c r="E49" s="73">
        <v>1.0</v>
      </c>
      <c r="F49" s="73">
        <v>4.0</v>
      </c>
      <c r="G49" s="73">
        <v>1.0</v>
      </c>
      <c r="H49" s="74">
        <v>388.0</v>
      </c>
    </row>
    <row r="50">
      <c r="B50" s="72" t="s">
        <v>72</v>
      </c>
      <c r="C50" s="73">
        <v>2.0</v>
      </c>
      <c r="D50" s="73">
        <v>1.0</v>
      </c>
      <c r="E50" s="73">
        <v>5.0</v>
      </c>
      <c r="F50" s="73">
        <v>5.0</v>
      </c>
      <c r="G50" s="73">
        <v>1.0</v>
      </c>
      <c r="H50" s="74">
        <v>355.0</v>
      </c>
    </row>
    <row r="51">
      <c r="B51" s="72" t="s">
        <v>72</v>
      </c>
      <c r="C51" s="73">
        <v>2.0</v>
      </c>
      <c r="D51" s="73">
        <v>1.0</v>
      </c>
      <c r="E51" s="73">
        <v>6.0</v>
      </c>
      <c r="F51" s="73">
        <v>5.0</v>
      </c>
      <c r="G51" s="73">
        <v>1.0</v>
      </c>
      <c r="H51" s="74">
        <v>368.0</v>
      </c>
    </row>
    <row r="52">
      <c r="B52" s="72" t="s">
        <v>72</v>
      </c>
      <c r="C52" s="73">
        <v>2.0</v>
      </c>
      <c r="D52" s="73">
        <v>1.0</v>
      </c>
      <c r="E52" s="73">
        <v>4.0</v>
      </c>
      <c r="F52" s="73">
        <v>3.0</v>
      </c>
      <c r="G52" s="73">
        <v>1.0</v>
      </c>
      <c r="H52" s="74">
        <v>424.0</v>
      </c>
    </row>
    <row r="53">
      <c r="B53" s="72" t="s">
        <v>72</v>
      </c>
      <c r="C53" s="73">
        <v>2.0</v>
      </c>
      <c r="D53" s="73">
        <v>1.0</v>
      </c>
      <c r="E53" s="73">
        <v>7.0</v>
      </c>
      <c r="F53" s="73">
        <v>3.0</v>
      </c>
      <c r="G53" s="73">
        <v>1.0</v>
      </c>
      <c r="H53" s="74">
        <v>471.0</v>
      </c>
    </row>
    <row r="54">
      <c r="B54" s="72" t="s">
        <v>72</v>
      </c>
      <c r="C54" s="73">
        <v>2.0</v>
      </c>
      <c r="D54" s="73">
        <v>1.0</v>
      </c>
      <c r="E54" s="73">
        <v>8.0</v>
      </c>
      <c r="F54" s="73">
        <v>5.0</v>
      </c>
      <c r="G54" s="73">
        <v>1.0</v>
      </c>
      <c r="H54" s="74">
        <v>533.0</v>
      </c>
    </row>
    <row r="55">
      <c r="B55" s="72" t="s">
        <v>72</v>
      </c>
      <c r="C55" s="73">
        <v>2.0</v>
      </c>
      <c r="D55" s="73">
        <v>1.0</v>
      </c>
      <c r="E55" s="73">
        <v>1.0</v>
      </c>
      <c r="F55" s="73">
        <v>2.0</v>
      </c>
      <c r="G55" s="73">
        <v>1.0</v>
      </c>
      <c r="H55" s="74">
        <v>535.0</v>
      </c>
    </row>
    <row r="56">
      <c r="B56" s="72" t="s">
        <v>72</v>
      </c>
      <c r="C56" s="73">
        <v>2.0</v>
      </c>
      <c r="D56" s="73">
        <v>1.0</v>
      </c>
      <c r="E56" s="73">
        <v>5.0</v>
      </c>
      <c r="F56" s="73">
        <v>1.0</v>
      </c>
      <c r="G56" s="73">
        <v>1.0</v>
      </c>
      <c r="H56" s="74">
        <v>723.0</v>
      </c>
    </row>
    <row r="57">
      <c r="B57" s="72" t="s">
        <v>72</v>
      </c>
      <c r="C57" s="73">
        <v>2.0</v>
      </c>
      <c r="D57" s="73">
        <v>1.0</v>
      </c>
      <c r="E57" s="73">
        <v>2.0</v>
      </c>
      <c r="F57" s="73">
        <v>2.0</v>
      </c>
      <c r="G57" s="73">
        <v>1.0</v>
      </c>
      <c r="H57" s="74">
        <v>640.0</v>
      </c>
    </row>
    <row r="58">
      <c r="B58" s="72" t="s">
        <v>72</v>
      </c>
      <c r="C58" s="73">
        <v>2.0</v>
      </c>
      <c r="D58" s="73">
        <v>1.0</v>
      </c>
      <c r="E58" s="73">
        <v>7.0</v>
      </c>
      <c r="F58" s="73">
        <v>1.0</v>
      </c>
      <c r="G58" s="73">
        <v>1.0</v>
      </c>
      <c r="H58" s="74">
        <v>489.0</v>
      </c>
    </row>
    <row r="59">
      <c r="B59" s="72" t="s">
        <v>72</v>
      </c>
      <c r="C59" s="73">
        <v>2.0</v>
      </c>
      <c r="D59" s="73">
        <v>1.0</v>
      </c>
      <c r="E59" s="73">
        <v>8.0</v>
      </c>
      <c r="F59" s="73">
        <v>5.0</v>
      </c>
      <c r="G59" s="73">
        <v>1.0</v>
      </c>
      <c r="H59" s="74">
        <v>403.0</v>
      </c>
    </row>
    <row r="60">
      <c r="B60" s="72" t="s">
        <v>72</v>
      </c>
      <c r="C60" s="73">
        <v>2.0</v>
      </c>
      <c r="D60" s="73">
        <v>1.0</v>
      </c>
      <c r="E60" s="73">
        <v>7.0</v>
      </c>
      <c r="F60" s="73">
        <v>4.0</v>
      </c>
      <c r="G60" s="73">
        <v>1.0</v>
      </c>
      <c r="H60" s="74">
        <v>443.0</v>
      </c>
    </row>
    <row r="61">
      <c r="B61" s="72" t="s">
        <v>72</v>
      </c>
      <c r="C61" s="73">
        <v>2.0</v>
      </c>
      <c r="D61" s="73">
        <v>1.0</v>
      </c>
      <c r="E61" s="73">
        <v>4.0</v>
      </c>
      <c r="F61" s="73">
        <v>5.0</v>
      </c>
      <c r="G61" s="73">
        <v>1.0</v>
      </c>
      <c r="H61" s="74">
        <v>474.0</v>
      </c>
    </row>
    <row r="62">
      <c r="B62" s="72" t="s">
        <v>72</v>
      </c>
      <c r="C62" s="73">
        <v>2.0</v>
      </c>
      <c r="D62" s="73">
        <v>1.0</v>
      </c>
      <c r="E62" s="73">
        <v>2.0</v>
      </c>
      <c r="F62" s="73">
        <v>5.0</v>
      </c>
      <c r="G62" s="73">
        <v>1.0</v>
      </c>
      <c r="H62" s="74">
        <v>416.0</v>
      </c>
    </row>
    <row r="63">
      <c r="B63" s="72" t="s">
        <v>72</v>
      </c>
      <c r="C63" s="73">
        <v>2.0</v>
      </c>
      <c r="D63" s="73">
        <v>0.0</v>
      </c>
      <c r="E63" s="73">
        <v>3.0</v>
      </c>
      <c r="F63" s="73">
        <v>2.0</v>
      </c>
      <c r="G63" s="73">
        <v>1.0</v>
      </c>
      <c r="H63" s="74">
        <v>900.0</v>
      </c>
    </row>
    <row r="64">
      <c r="B64" s="72" t="s">
        <v>72</v>
      </c>
      <c r="C64" s="73">
        <v>2.0</v>
      </c>
      <c r="D64" s="73">
        <v>1.0</v>
      </c>
      <c r="E64" s="73">
        <v>2.0</v>
      </c>
      <c r="F64" s="73">
        <v>4.0</v>
      </c>
      <c r="G64" s="73">
        <v>1.0</v>
      </c>
      <c r="H64" s="74">
        <v>397.0</v>
      </c>
    </row>
    <row r="65">
      <c r="B65" s="72" t="s">
        <v>72</v>
      </c>
      <c r="C65" s="73">
        <v>2.0</v>
      </c>
      <c r="D65" s="73">
        <v>1.0</v>
      </c>
      <c r="E65" s="73">
        <v>4.0</v>
      </c>
      <c r="F65" s="73">
        <v>3.0</v>
      </c>
      <c r="G65" s="73">
        <v>1.0</v>
      </c>
      <c r="H65" s="74">
        <v>525.0</v>
      </c>
    </row>
    <row r="66">
      <c r="B66" s="72" t="s">
        <v>72</v>
      </c>
      <c r="C66" s="73">
        <v>2.0</v>
      </c>
      <c r="D66" s="73">
        <v>1.0</v>
      </c>
      <c r="E66" s="73">
        <v>6.0</v>
      </c>
      <c r="F66" s="73">
        <v>2.0</v>
      </c>
      <c r="G66" s="73">
        <v>1.0</v>
      </c>
      <c r="H66" s="74">
        <v>514.0</v>
      </c>
    </row>
    <row r="67">
      <c r="B67" s="72" t="s">
        <v>72</v>
      </c>
      <c r="C67" s="73">
        <v>2.0</v>
      </c>
      <c r="D67" s="73">
        <v>1.0</v>
      </c>
      <c r="E67" s="73">
        <v>2.0</v>
      </c>
      <c r="F67" s="73">
        <v>4.0</v>
      </c>
      <c r="G67" s="73">
        <v>1.0</v>
      </c>
      <c r="H67" s="74">
        <v>440.0</v>
      </c>
    </row>
    <row r="68">
      <c r="B68" s="72" t="s">
        <v>72</v>
      </c>
      <c r="C68" s="73">
        <v>2.0</v>
      </c>
      <c r="D68" s="73">
        <v>1.0</v>
      </c>
      <c r="E68" s="73">
        <v>5.0</v>
      </c>
      <c r="F68" s="73">
        <v>4.0</v>
      </c>
      <c r="G68" s="73">
        <v>1.0</v>
      </c>
      <c r="H68" s="74">
        <v>456.0</v>
      </c>
    </row>
    <row r="69">
      <c r="B69" s="72" t="s">
        <v>72</v>
      </c>
      <c r="C69" s="73">
        <v>2.0</v>
      </c>
      <c r="D69" s="73">
        <v>0.0</v>
      </c>
      <c r="E69" s="73">
        <v>3.0</v>
      </c>
      <c r="F69" s="73">
        <v>3.0</v>
      </c>
      <c r="G69" s="73">
        <v>1.0</v>
      </c>
      <c r="H69" s="74">
        <v>900.0</v>
      </c>
    </row>
    <row r="70">
      <c r="B70" s="72" t="s">
        <v>72</v>
      </c>
      <c r="C70" s="73">
        <v>2.0</v>
      </c>
      <c r="D70" s="73">
        <v>1.0</v>
      </c>
      <c r="E70" s="73">
        <v>4.0</v>
      </c>
      <c r="F70" s="73">
        <v>3.0</v>
      </c>
      <c r="G70" s="73">
        <v>1.0</v>
      </c>
      <c r="H70" s="74">
        <v>390.0</v>
      </c>
    </row>
    <row r="71">
      <c r="B71" s="72" t="s">
        <v>72</v>
      </c>
      <c r="C71" s="73">
        <v>2.0</v>
      </c>
      <c r="D71" s="73">
        <v>1.0</v>
      </c>
      <c r="E71" s="73">
        <v>1.0</v>
      </c>
      <c r="F71" s="73">
        <v>5.0</v>
      </c>
      <c r="G71" s="73">
        <v>1.0</v>
      </c>
      <c r="H71" s="74">
        <v>408.0</v>
      </c>
    </row>
    <row r="72">
      <c r="B72" s="72" t="s">
        <v>72</v>
      </c>
      <c r="C72" s="73">
        <v>2.0</v>
      </c>
      <c r="D72" s="73">
        <v>1.0</v>
      </c>
      <c r="E72" s="73">
        <v>4.0</v>
      </c>
      <c r="F72" s="73">
        <v>2.0</v>
      </c>
      <c r="G72" s="73">
        <v>1.0</v>
      </c>
      <c r="H72" s="74">
        <v>403.0</v>
      </c>
    </row>
    <row r="73">
      <c r="B73" s="72" t="s">
        <v>72</v>
      </c>
      <c r="C73" s="73">
        <v>2.0</v>
      </c>
      <c r="D73" s="73">
        <v>1.0</v>
      </c>
      <c r="E73" s="73">
        <v>5.0</v>
      </c>
      <c r="F73" s="73">
        <v>2.0</v>
      </c>
      <c r="G73" s="73">
        <v>1.0</v>
      </c>
      <c r="H73" s="74">
        <v>458.0</v>
      </c>
    </row>
    <row r="74">
      <c r="B74" s="72" t="s">
        <v>72</v>
      </c>
      <c r="C74" s="73">
        <v>2.0</v>
      </c>
      <c r="D74" s="73">
        <v>1.0</v>
      </c>
      <c r="E74" s="73">
        <v>7.0</v>
      </c>
      <c r="F74" s="73">
        <v>5.0</v>
      </c>
      <c r="G74" s="73">
        <v>1.0</v>
      </c>
      <c r="H74" s="74">
        <v>493.0</v>
      </c>
    </row>
    <row r="75">
      <c r="B75" s="72" t="s">
        <v>72</v>
      </c>
      <c r="C75" s="73">
        <v>2.0</v>
      </c>
      <c r="D75" s="73">
        <v>0.0</v>
      </c>
      <c r="E75" s="73">
        <v>3.0</v>
      </c>
      <c r="F75" s="73">
        <v>1.0</v>
      </c>
      <c r="G75" s="73">
        <v>1.0</v>
      </c>
      <c r="H75" s="74">
        <v>900.0</v>
      </c>
    </row>
    <row r="76">
      <c r="B76" s="72" t="s">
        <v>72</v>
      </c>
      <c r="C76" s="73">
        <v>2.0</v>
      </c>
      <c r="D76" s="73">
        <v>1.0</v>
      </c>
      <c r="E76" s="73">
        <v>2.0</v>
      </c>
      <c r="F76" s="73">
        <v>1.0</v>
      </c>
      <c r="G76" s="73">
        <v>1.0</v>
      </c>
      <c r="H76" s="74">
        <v>284.0</v>
      </c>
    </row>
    <row r="77">
      <c r="B77" s="72" t="s">
        <v>72</v>
      </c>
      <c r="C77" s="73">
        <v>2.0</v>
      </c>
      <c r="D77" s="73">
        <v>1.0</v>
      </c>
      <c r="E77" s="73">
        <v>4.0</v>
      </c>
      <c r="F77" s="73">
        <v>1.0</v>
      </c>
      <c r="G77" s="73">
        <v>1.0</v>
      </c>
      <c r="H77" s="74">
        <v>316.0</v>
      </c>
    </row>
    <row r="78">
      <c r="B78" s="72" t="s">
        <v>72</v>
      </c>
      <c r="C78" s="73">
        <v>2.0</v>
      </c>
      <c r="D78" s="73">
        <v>1.0</v>
      </c>
      <c r="E78" s="73">
        <v>2.0</v>
      </c>
      <c r="F78" s="73">
        <v>2.0</v>
      </c>
      <c r="G78" s="73">
        <v>1.0</v>
      </c>
      <c r="H78" s="74">
        <v>316.0</v>
      </c>
    </row>
    <row r="79">
      <c r="B79" s="72" t="s">
        <v>72</v>
      </c>
      <c r="C79" s="73">
        <v>2.0</v>
      </c>
      <c r="D79" s="73">
        <v>1.0</v>
      </c>
      <c r="E79" s="73">
        <v>4.0</v>
      </c>
      <c r="F79" s="73">
        <v>2.0</v>
      </c>
      <c r="G79" s="73">
        <v>1.0</v>
      </c>
      <c r="H79" s="74">
        <v>316.0</v>
      </c>
    </row>
    <row r="80">
      <c r="B80" s="72" t="s">
        <v>72</v>
      </c>
      <c r="C80" s="73">
        <v>2.0</v>
      </c>
      <c r="D80" s="73">
        <v>1.0</v>
      </c>
      <c r="E80" s="73">
        <v>2.0</v>
      </c>
      <c r="F80" s="73">
        <v>2.0</v>
      </c>
      <c r="G80" s="73">
        <v>1.0</v>
      </c>
      <c r="H80" s="74">
        <v>354.0</v>
      </c>
    </row>
    <row r="81">
      <c r="B81" s="72" t="s">
        <v>72</v>
      </c>
      <c r="C81" s="73">
        <v>2.0</v>
      </c>
      <c r="D81" s="73">
        <v>1.0</v>
      </c>
      <c r="E81" s="73">
        <v>9.0</v>
      </c>
      <c r="F81" s="73">
        <v>4.0</v>
      </c>
      <c r="G81" s="73">
        <v>1.0</v>
      </c>
      <c r="H81" s="74">
        <v>403.0</v>
      </c>
    </row>
    <row r="82">
      <c r="B82" s="72" t="s">
        <v>72</v>
      </c>
      <c r="C82" s="73">
        <v>2.0</v>
      </c>
      <c r="D82" s="73">
        <v>1.0</v>
      </c>
      <c r="E82" s="73">
        <v>4.0</v>
      </c>
      <c r="F82" s="73">
        <v>4.0</v>
      </c>
      <c r="G82" s="73">
        <v>1.0</v>
      </c>
      <c r="H82" s="74">
        <v>367.0</v>
      </c>
    </row>
    <row r="83">
      <c r="B83" s="72" t="s">
        <v>72</v>
      </c>
      <c r="C83" s="73">
        <v>2.0</v>
      </c>
      <c r="D83" s="73">
        <v>1.0</v>
      </c>
      <c r="E83" s="73">
        <v>7.0</v>
      </c>
      <c r="F83" s="73">
        <v>3.0</v>
      </c>
      <c r="G83" s="73">
        <v>1.0</v>
      </c>
      <c r="H83" s="74">
        <v>349.0</v>
      </c>
    </row>
    <row r="84">
      <c r="B84" s="72" t="s">
        <v>72</v>
      </c>
      <c r="C84" s="73">
        <v>2.0</v>
      </c>
      <c r="D84" s="73">
        <v>1.0</v>
      </c>
      <c r="E84" s="73">
        <v>1.0</v>
      </c>
      <c r="F84" s="73">
        <v>3.0</v>
      </c>
      <c r="G84" s="73">
        <v>1.0</v>
      </c>
      <c r="H84" s="74">
        <v>345.0</v>
      </c>
    </row>
    <row r="85">
      <c r="B85" s="72" t="s">
        <v>72</v>
      </c>
      <c r="C85" s="73">
        <v>2.0</v>
      </c>
      <c r="D85" s="73">
        <v>1.0</v>
      </c>
      <c r="E85" s="73">
        <v>9.0</v>
      </c>
      <c r="F85" s="73">
        <v>3.0</v>
      </c>
      <c r="G85" s="73">
        <v>1.0</v>
      </c>
      <c r="H85" s="74">
        <v>323.0</v>
      </c>
    </row>
    <row r="86">
      <c r="B86" s="72" t="s">
        <v>72</v>
      </c>
      <c r="C86" s="73">
        <v>2.0</v>
      </c>
      <c r="D86" s="73">
        <v>1.0</v>
      </c>
      <c r="E86" s="73">
        <v>7.0</v>
      </c>
      <c r="F86" s="73">
        <v>2.0</v>
      </c>
      <c r="G86" s="73">
        <v>1.0</v>
      </c>
      <c r="H86" s="74">
        <v>254.0</v>
      </c>
    </row>
    <row r="87">
      <c r="B87" s="72" t="s">
        <v>72</v>
      </c>
      <c r="C87" s="73">
        <v>2.0</v>
      </c>
      <c r="D87" s="73">
        <v>1.0</v>
      </c>
      <c r="E87" s="73">
        <v>9.0</v>
      </c>
      <c r="F87" s="73">
        <v>3.0</v>
      </c>
      <c r="G87" s="73">
        <v>1.0</v>
      </c>
      <c r="H87" s="74">
        <v>299.0</v>
      </c>
    </row>
    <row r="88">
      <c r="B88" s="72" t="s">
        <v>72</v>
      </c>
      <c r="C88" s="73">
        <v>2.0</v>
      </c>
      <c r="D88" s="73">
        <v>0.0</v>
      </c>
      <c r="E88" s="73">
        <v>3.0</v>
      </c>
      <c r="F88" s="73">
        <v>4.0</v>
      </c>
      <c r="G88" s="73">
        <v>1.0</v>
      </c>
      <c r="H88" s="74">
        <v>900.0</v>
      </c>
    </row>
    <row r="89">
      <c r="B89" s="72" t="s">
        <v>72</v>
      </c>
      <c r="C89" s="73">
        <v>2.0</v>
      </c>
      <c r="D89" s="73">
        <v>1.0</v>
      </c>
      <c r="E89" s="73">
        <v>8.0</v>
      </c>
      <c r="F89" s="73">
        <v>3.0</v>
      </c>
      <c r="G89" s="73">
        <v>1.0</v>
      </c>
      <c r="H89" s="74">
        <v>206.0</v>
      </c>
    </row>
    <row r="90">
      <c r="B90" s="72" t="s">
        <v>72</v>
      </c>
      <c r="C90" s="73">
        <v>2.0</v>
      </c>
      <c r="D90" s="73">
        <v>1.0</v>
      </c>
      <c r="E90" s="73">
        <v>6.0</v>
      </c>
      <c r="F90" s="73">
        <v>5.0</v>
      </c>
      <c r="G90" s="73">
        <v>1.0</v>
      </c>
      <c r="H90" s="74">
        <v>329.0</v>
      </c>
    </row>
    <row r="91">
      <c r="B91" s="72" t="s">
        <v>72</v>
      </c>
      <c r="C91" s="73">
        <v>2.0</v>
      </c>
      <c r="D91" s="73">
        <v>1.0</v>
      </c>
      <c r="E91" s="73">
        <v>8.0</v>
      </c>
      <c r="F91" s="73">
        <v>1.0</v>
      </c>
      <c r="G91" s="73">
        <v>1.0</v>
      </c>
      <c r="H91" s="74">
        <v>441.0</v>
      </c>
    </row>
    <row r="92">
      <c r="B92" s="72" t="s">
        <v>72</v>
      </c>
      <c r="C92" s="73">
        <v>2.0</v>
      </c>
      <c r="D92" s="73">
        <v>1.0</v>
      </c>
      <c r="E92" s="73">
        <v>4.0</v>
      </c>
      <c r="F92" s="73">
        <v>2.0</v>
      </c>
      <c r="G92" s="73">
        <v>1.0</v>
      </c>
      <c r="H92" s="74">
        <v>354.0</v>
      </c>
    </row>
    <row r="93">
      <c r="B93" s="72" t="s">
        <v>72</v>
      </c>
      <c r="C93" s="73">
        <v>2.0</v>
      </c>
      <c r="D93" s="73">
        <v>1.0</v>
      </c>
      <c r="E93" s="73">
        <v>8.0</v>
      </c>
      <c r="F93" s="73">
        <v>2.0</v>
      </c>
      <c r="G93" s="73">
        <v>1.0</v>
      </c>
      <c r="H93" s="74">
        <v>313.0</v>
      </c>
    </row>
    <row r="94">
      <c r="B94" s="72" t="s">
        <v>72</v>
      </c>
      <c r="C94" s="73">
        <v>2.0</v>
      </c>
      <c r="D94" s="73">
        <v>1.0</v>
      </c>
      <c r="E94" s="73">
        <v>5.0</v>
      </c>
      <c r="F94" s="73">
        <v>5.0</v>
      </c>
      <c r="G94" s="73">
        <v>1.0</v>
      </c>
      <c r="H94" s="74">
        <v>327.0</v>
      </c>
    </row>
    <row r="95">
      <c r="B95" s="72" t="s">
        <v>72</v>
      </c>
      <c r="C95" s="73">
        <v>2.0</v>
      </c>
      <c r="D95" s="73">
        <v>1.0</v>
      </c>
      <c r="E95" s="73">
        <v>7.0</v>
      </c>
      <c r="F95" s="73">
        <v>3.0</v>
      </c>
      <c r="G95" s="73">
        <v>1.0</v>
      </c>
      <c r="H95" s="74">
        <v>387.0</v>
      </c>
    </row>
    <row r="96">
      <c r="B96" s="72" t="s">
        <v>72</v>
      </c>
      <c r="C96" s="73">
        <v>2.0</v>
      </c>
      <c r="D96" s="73">
        <v>1.0</v>
      </c>
      <c r="E96" s="73">
        <v>2.0</v>
      </c>
      <c r="F96" s="73">
        <v>3.0</v>
      </c>
      <c r="G96" s="73">
        <v>1.0</v>
      </c>
      <c r="H96" s="74">
        <v>411.0</v>
      </c>
    </row>
    <row r="97">
      <c r="B97" s="72" t="s">
        <v>72</v>
      </c>
      <c r="C97" s="73">
        <v>2.0</v>
      </c>
      <c r="D97" s="73">
        <v>1.0</v>
      </c>
      <c r="E97" s="73">
        <v>4.0</v>
      </c>
      <c r="F97" s="73">
        <v>4.0</v>
      </c>
      <c r="G97" s="73">
        <v>1.0</v>
      </c>
      <c r="H97" s="74">
        <v>371.0</v>
      </c>
    </row>
    <row r="98">
      <c r="B98" s="72" t="s">
        <v>72</v>
      </c>
      <c r="C98" s="73">
        <v>2.0</v>
      </c>
      <c r="D98" s="73">
        <v>1.0</v>
      </c>
      <c r="E98" s="73">
        <v>6.0</v>
      </c>
      <c r="F98" s="73">
        <v>3.0</v>
      </c>
      <c r="G98" s="73">
        <v>1.0</v>
      </c>
      <c r="H98" s="74">
        <v>411.0</v>
      </c>
    </row>
    <row r="99">
      <c r="B99" s="72" t="s">
        <v>72</v>
      </c>
      <c r="C99" s="73">
        <v>2.0</v>
      </c>
      <c r="D99" s="73">
        <v>1.0</v>
      </c>
      <c r="E99" s="73">
        <v>2.0</v>
      </c>
      <c r="F99" s="73">
        <v>2.0</v>
      </c>
      <c r="G99" s="73">
        <v>1.0</v>
      </c>
      <c r="H99" s="74">
        <v>389.0</v>
      </c>
    </row>
    <row r="100">
      <c r="B100" s="72" t="s">
        <v>72</v>
      </c>
      <c r="C100" s="73">
        <v>2.0</v>
      </c>
      <c r="D100" s="73">
        <v>1.0</v>
      </c>
      <c r="E100" s="73">
        <v>6.0</v>
      </c>
      <c r="F100" s="73">
        <v>5.0</v>
      </c>
      <c r="G100" s="73">
        <v>1.0</v>
      </c>
      <c r="H100" s="74">
        <v>373.0</v>
      </c>
    </row>
    <row r="101">
      <c r="B101" s="72" t="s">
        <v>72</v>
      </c>
      <c r="C101" s="73">
        <v>2.0</v>
      </c>
      <c r="D101" s="73">
        <v>1.0</v>
      </c>
      <c r="E101" s="73">
        <v>7.0</v>
      </c>
      <c r="F101" s="73">
        <v>1.0</v>
      </c>
      <c r="G101" s="73">
        <v>1.0</v>
      </c>
      <c r="H101" s="74">
        <v>398.0</v>
      </c>
    </row>
    <row r="102">
      <c r="B102" s="72" t="s">
        <v>72</v>
      </c>
      <c r="C102" s="73">
        <v>2.0</v>
      </c>
      <c r="D102" s="73">
        <v>1.0</v>
      </c>
      <c r="E102" s="73">
        <v>9.0</v>
      </c>
      <c r="F102" s="73">
        <v>1.0</v>
      </c>
      <c r="G102" s="73">
        <v>1.0</v>
      </c>
      <c r="H102" s="74">
        <v>417.0</v>
      </c>
    </row>
    <row r="103">
      <c r="B103" s="72" t="s">
        <v>72</v>
      </c>
      <c r="C103" s="73">
        <v>2.0</v>
      </c>
      <c r="D103" s="73">
        <v>0.0</v>
      </c>
      <c r="E103" s="73">
        <v>3.0</v>
      </c>
      <c r="F103" s="73">
        <v>3.0</v>
      </c>
      <c r="G103" s="73">
        <v>1.0</v>
      </c>
      <c r="H103" s="74">
        <v>900.0</v>
      </c>
    </row>
    <row r="104">
      <c r="B104" s="72" t="s">
        <v>72</v>
      </c>
      <c r="C104" s="73">
        <v>2.0</v>
      </c>
      <c r="D104" s="73">
        <v>1.0</v>
      </c>
      <c r="E104" s="73">
        <v>7.0</v>
      </c>
      <c r="F104" s="73">
        <v>1.0</v>
      </c>
      <c r="G104" s="73">
        <v>1.0</v>
      </c>
      <c r="H104" s="74">
        <v>310.0</v>
      </c>
    </row>
    <row r="105">
      <c r="B105" s="72" t="s">
        <v>72</v>
      </c>
      <c r="C105" s="73">
        <v>2.0</v>
      </c>
      <c r="D105" s="73">
        <v>1.0</v>
      </c>
      <c r="E105" s="73">
        <v>5.0</v>
      </c>
      <c r="F105" s="73">
        <v>1.0</v>
      </c>
      <c r="G105" s="73">
        <v>1.0</v>
      </c>
      <c r="H105" s="74">
        <v>366.0</v>
      </c>
    </row>
    <row r="106">
      <c r="B106" s="72" t="s">
        <v>72</v>
      </c>
      <c r="C106" s="73">
        <v>2.0</v>
      </c>
      <c r="D106" s="73">
        <v>1.0</v>
      </c>
      <c r="E106" s="73">
        <v>4.0</v>
      </c>
      <c r="F106" s="73">
        <v>4.0</v>
      </c>
      <c r="G106" s="73">
        <v>1.0</v>
      </c>
      <c r="H106" s="74">
        <v>367.0</v>
      </c>
    </row>
    <row r="107">
      <c r="B107" s="72" t="s">
        <v>72</v>
      </c>
      <c r="C107" s="73">
        <v>2.0</v>
      </c>
      <c r="D107" s="73">
        <v>1.0</v>
      </c>
      <c r="E107" s="73">
        <v>2.0</v>
      </c>
      <c r="F107" s="73">
        <v>5.0</v>
      </c>
      <c r="G107" s="73">
        <v>1.0</v>
      </c>
      <c r="H107" s="74">
        <v>339.0</v>
      </c>
    </row>
    <row r="108">
      <c r="B108" s="72" t="s">
        <v>72</v>
      </c>
      <c r="C108" s="73">
        <v>2.0</v>
      </c>
      <c r="D108" s="73">
        <v>1.0</v>
      </c>
      <c r="E108" s="73">
        <v>6.0</v>
      </c>
      <c r="F108" s="73">
        <v>5.0</v>
      </c>
      <c r="G108" s="73">
        <v>1.0</v>
      </c>
      <c r="H108" s="74">
        <v>315.0</v>
      </c>
    </row>
    <row r="109">
      <c r="B109" s="72" t="s">
        <v>72</v>
      </c>
      <c r="C109" s="73">
        <v>2.0</v>
      </c>
      <c r="D109" s="73">
        <v>1.0</v>
      </c>
      <c r="E109" s="73">
        <v>5.0</v>
      </c>
      <c r="F109" s="73">
        <v>1.0</v>
      </c>
      <c r="G109" s="73">
        <v>1.0</v>
      </c>
      <c r="H109" s="74">
        <v>375.0</v>
      </c>
    </row>
    <row r="110">
      <c r="B110" s="72" t="s">
        <v>72</v>
      </c>
      <c r="C110" s="73">
        <v>2.0</v>
      </c>
      <c r="D110" s="73">
        <v>1.0</v>
      </c>
      <c r="E110" s="73">
        <v>9.0</v>
      </c>
      <c r="F110" s="73">
        <v>4.0</v>
      </c>
      <c r="G110" s="73">
        <v>1.0</v>
      </c>
      <c r="H110" s="74">
        <v>379.0</v>
      </c>
    </row>
    <row r="111">
      <c r="B111" s="72" t="s">
        <v>72</v>
      </c>
      <c r="C111" s="73">
        <v>2.0</v>
      </c>
      <c r="D111" s="73">
        <v>1.0</v>
      </c>
      <c r="E111" s="73">
        <v>8.0</v>
      </c>
      <c r="F111" s="73">
        <v>5.0</v>
      </c>
      <c r="G111" s="73">
        <v>1.0</v>
      </c>
      <c r="H111" s="74">
        <v>454.0</v>
      </c>
    </row>
    <row r="112">
      <c r="B112" s="72" t="s">
        <v>72</v>
      </c>
      <c r="C112" s="73">
        <v>2.0</v>
      </c>
      <c r="D112" s="73">
        <v>1.0</v>
      </c>
      <c r="E112" s="73">
        <v>5.0</v>
      </c>
      <c r="F112" s="73">
        <v>5.0</v>
      </c>
      <c r="G112" s="73">
        <v>1.0</v>
      </c>
      <c r="H112" s="74">
        <v>403.0</v>
      </c>
    </row>
    <row r="113">
      <c r="B113" s="72" t="s">
        <v>72</v>
      </c>
      <c r="C113" s="73">
        <v>2.0</v>
      </c>
      <c r="D113" s="73">
        <v>1.0</v>
      </c>
      <c r="E113" s="73">
        <v>6.0</v>
      </c>
      <c r="F113" s="73">
        <v>5.0</v>
      </c>
      <c r="G113" s="73">
        <v>1.0</v>
      </c>
      <c r="H113" s="74">
        <v>349.0</v>
      </c>
    </row>
    <row r="114">
      <c r="B114" s="72" t="s">
        <v>72</v>
      </c>
      <c r="C114" s="73">
        <v>2.0</v>
      </c>
      <c r="D114" s="73">
        <v>1.0</v>
      </c>
      <c r="E114" s="73">
        <v>7.0</v>
      </c>
      <c r="F114" s="73">
        <v>3.0</v>
      </c>
      <c r="G114" s="73">
        <v>1.0</v>
      </c>
      <c r="H114" s="74">
        <v>355.0</v>
      </c>
    </row>
    <row r="115">
      <c r="B115" s="72" t="s">
        <v>72</v>
      </c>
      <c r="C115" s="73">
        <v>2.0</v>
      </c>
      <c r="D115" s="73">
        <v>1.0</v>
      </c>
      <c r="E115" s="73">
        <v>6.0</v>
      </c>
      <c r="F115" s="73">
        <v>3.0</v>
      </c>
      <c r="G115" s="73">
        <v>1.0</v>
      </c>
      <c r="H115" s="74">
        <v>379.0</v>
      </c>
    </row>
    <row r="116">
      <c r="B116" s="72" t="s">
        <v>72</v>
      </c>
      <c r="C116" s="73">
        <v>2.0</v>
      </c>
      <c r="D116" s="73">
        <v>1.0</v>
      </c>
      <c r="E116" s="73">
        <v>2.0</v>
      </c>
      <c r="F116" s="73">
        <v>5.0</v>
      </c>
      <c r="G116" s="73">
        <v>1.0</v>
      </c>
      <c r="H116" s="74">
        <v>414.0</v>
      </c>
    </row>
    <row r="117">
      <c r="B117" s="72" t="s">
        <v>72</v>
      </c>
      <c r="C117" s="73">
        <v>2.0</v>
      </c>
      <c r="D117" s="73">
        <v>1.0</v>
      </c>
      <c r="E117" s="73">
        <v>6.0</v>
      </c>
      <c r="F117" s="73">
        <v>2.0</v>
      </c>
      <c r="G117" s="73">
        <v>1.0</v>
      </c>
      <c r="H117" s="74">
        <v>387.0</v>
      </c>
    </row>
    <row r="118">
      <c r="B118" s="72" t="s">
        <v>72</v>
      </c>
      <c r="C118" s="73">
        <v>2.0</v>
      </c>
      <c r="D118" s="73">
        <v>1.0</v>
      </c>
      <c r="E118" s="73">
        <v>7.0</v>
      </c>
      <c r="F118" s="73">
        <v>4.0</v>
      </c>
      <c r="G118" s="73">
        <v>1.0</v>
      </c>
      <c r="H118" s="74">
        <v>445.0</v>
      </c>
    </row>
    <row r="119">
      <c r="B119" s="72" t="s">
        <v>72</v>
      </c>
      <c r="C119" s="73">
        <v>2.0</v>
      </c>
      <c r="D119" s="73">
        <v>1.0</v>
      </c>
      <c r="E119" s="73">
        <v>1.0</v>
      </c>
      <c r="F119" s="73">
        <v>2.0</v>
      </c>
      <c r="G119" s="73">
        <v>1.0</v>
      </c>
      <c r="H119" s="74">
        <v>449.0</v>
      </c>
    </row>
    <row r="120">
      <c r="B120" s="72" t="s">
        <v>72</v>
      </c>
      <c r="C120" s="73">
        <v>2.0</v>
      </c>
      <c r="D120" s="73">
        <v>1.0</v>
      </c>
      <c r="E120" s="73">
        <v>5.0</v>
      </c>
      <c r="F120" s="73">
        <v>4.0</v>
      </c>
      <c r="G120" s="73">
        <v>1.0</v>
      </c>
      <c r="H120" s="74">
        <v>326.0</v>
      </c>
    </row>
    <row r="121">
      <c r="B121" s="72" t="s">
        <v>72</v>
      </c>
      <c r="C121" s="73">
        <v>2.0</v>
      </c>
      <c r="D121" s="73">
        <v>1.0</v>
      </c>
      <c r="E121" s="73">
        <v>4.0</v>
      </c>
      <c r="F121" s="73">
        <v>3.0</v>
      </c>
      <c r="G121" s="73">
        <v>1.0</v>
      </c>
      <c r="H121" s="74">
        <v>247.0</v>
      </c>
    </row>
    <row r="122">
      <c r="B122" s="72" t="s">
        <v>72</v>
      </c>
      <c r="C122" s="73">
        <v>2.0</v>
      </c>
      <c r="D122" s="73">
        <v>1.0</v>
      </c>
      <c r="E122" s="73">
        <v>6.0</v>
      </c>
      <c r="F122" s="73">
        <v>3.0</v>
      </c>
      <c r="G122" s="73">
        <v>1.0</v>
      </c>
      <c r="H122" s="74">
        <v>291.0</v>
      </c>
    </row>
    <row r="123">
      <c r="B123" s="72" t="s">
        <v>72</v>
      </c>
      <c r="C123" s="73">
        <v>2.0</v>
      </c>
      <c r="D123" s="73">
        <v>1.0</v>
      </c>
      <c r="E123" s="73">
        <v>1.0</v>
      </c>
      <c r="F123" s="73">
        <v>1.0</v>
      </c>
      <c r="G123" s="73">
        <v>1.0</v>
      </c>
      <c r="H123" s="74">
        <v>353.0</v>
      </c>
    </row>
    <row r="124">
      <c r="B124" s="72" t="s">
        <v>72</v>
      </c>
      <c r="C124" s="73">
        <v>2.0</v>
      </c>
      <c r="D124" s="73">
        <v>1.0</v>
      </c>
      <c r="E124" s="73">
        <v>6.0</v>
      </c>
      <c r="F124" s="73">
        <v>3.0</v>
      </c>
      <c r="G124" s="73">
        <v>1.0</v>
      </c>
      <c r="H124" s="74">
        <v>303.0</v>
      </c>
    </row>
    <row r="125">
      <c r="B125" s="72" t="s">
        <v>72</v>
      </c>
      <c r="C125" s="73">
        <v>2.0</v>
      </c>
      <c r="D125" s="73">
        <v>1.0</v>
      </c>
      <c r="E125" s="73">
        <v>2.0</v>
      </c>
      <c r="F125" s="73">
        <v>3.0</v>
      </c>
      <c r="G125" s="73">
        <v>1.0</v>
      </c>
      <c r="H125" s="74">
        <v>286.0</v>
      </c>
    </row>
    <row r="126">
      <c r="B126" s="72" t="s">
        <v>72</v>
      </c>
      <c r="C126" s="73">
        <v>2.0</v>
      </c>
      <c r="D126" s="73">
        <v>1.0</v>
      </c>
      <c r="E126" s="73">
        <v>9.0</v>
      </c>
      <c r="F126" s="73">
        <v>2.0</v>
      </c>
      <c r="G126" s="73">
        <v>1.0</v>
      </c>
      <c r="H126" s="74">
        <v>253.0</v>
      </c>
    </row>
    <row r="127">
      <c r="B127" s="72" t="s">
        <v>72</v>
      </c>
      <c r="C127" s="73">
        <v>2.0</v>
      </c>
      <c r="D127" s="73">
        <v>1.0</v>
      </c>
      <c r="E127" s="73">
        <v>2.0</v>
      </c>
      <c r="F127" s="73">
        <v>3.0</v>
      </c>
      <c r="G127" s="73">
        <v>1.0</v>
      </c>
      <c r="H127" s="74">
        <v>170.0</v>
      </c>
    </row>
    <row r="128">
      <c r="B128" s="72" t="s">
        <v>72</v>
      </c>
      <c r="C128" s="73">
        <v>2.0</v>
      </c>
      <c r="D128" s="73">
        <v>1.0</v>
      </c>
      <c r="E128" s="73">
        <v>8.0</v>
      </c>
      <c r="F128" s="73">
        <v>1.0</v>
      </c>
      <c r="G128" s="73">
        <v>1.0</v>
      </c>
      <c r="H128" s="74">
        <v>308.0</v>
      </c>
    </row>
    <row r="129">
      <c r="B129" s="72" t="s">
        <v>72</v>
      </c>
      <c r="C129" s="73">
        <v>2.0</v>
      </c>
      <c r="D129" s="73">
        <v>1.0</v>
      </c>
      <c r="E129" s="73">
        <v>5.0</v>
      </c>
      <c r="F129" s="73">
        <v>5.0</v>
      </c>
      <c r="G129" s="73">
        <v>1.0</v>
      </c>
      <c r="H129" s="74">
        <v>309.0</v>
      </c>
    </row>
    <row r="130">
      <c r="B130" s="72" t="s">
        <v>72</v>
      </c>
      <c r="C130" s="73">
        <v>2.0</v>
      </c>
      <c r="D130" s="73">
        <v>1.0</v>
      </c>
      <c r="E130" s="73">
        <v>6.0</v>
      </c>
      <c r="F130" s="73">
        <v>2.0</v>
      </c>
      <c r="G130" s="73">
        <v>1.0</v>
      </c>
      <c r="H130" s="74">
        <v>332.0</v>
      </c>
    </row>
    <row r="131">
      <c r="B131" s="72" t="s">
        <v>72</v>
      </c>
      <c r="C131" s="73">
        <v>2.0</v>
      </c>
      <c r="D131" s="73">
        <v>1.0</v>
      </c>
      <c r="E131" s="73">
        <v>7.0</v>
      </c>
      <c r="F131" s="73">
        <v>4.0</v>
      </c>
      <c r="G131" s="73">
        <v>1.0</v>
      </c>
      <c r="H131" s="74">
        <v>304.0</v>
      </c>
    </row>
    <row r="132">
      <c r="B132" s="72" t="s">
        <v>72</v>
      </c>
      <c r="C132" s="73">
        <v>2.0</v>
      </c>
      <c r="D132" s="73">
        <v>1.0</v>
      </c>
      <c r="E132" s="73">
        <v>4.0</v>
      </c>
      <c r="F132" s="73">
        <v>4.0</v>
      </c>
      <c r="G132" s="73">
        <v>1.0</v>
      </c>
      <c r="H132" s="74">
        <v>279.0</v>
      </c>
    </row>
    <row r="133">
      <c r="B133" s="72" t="s">
        <v>72</v>
      </c>
      <c r="C133" s="73">
        <v>2.0</v>
      </c>
      <c r="D133" s="73">
        <v>1.0</v>
      </c>
      <c r="E133" s="73">
        <v>2.0</v>
      </c>
      <c r="F133" s="73">
        <v>2.0</v>
      </c>
      <c r="G133" s="73">
        <v>1.0</v>
      </c>
      <c r="H133" s="74">
        <v>377.0</v>
      </c>
    </row>
    <row r="134">
      <c r="B134" s="72" t="s">
        <v>72</v>
      </c>
      <c r="C134" s="73">
        <v>2.0</v>
      </c>
      <c r="D134" s="73">
        <v>1.0</v>
      </c>
      <c r="E134" s="73">
        <v>1.0</v>
      </c>
      <c r="F134" s="73">
        <v>3.0</v>
      </c>
      <c r="G134" s="73">
        <v>1.0</v>
      </c>
      <c r="H134" s="74">
        <v>339.0</v>
      </c>
    </row>
    <row r="135">
      <c r="B135" s="72" t="s">
        <v>72</v>
      </c>
      <c r="C135" s="73">
        <v>2.0</v>
      </c>
      <c r="D135" s="73">
        <v>0.0</v>
      </c>
      <c r="E135" s="73">
        <v>3.0</v>
      </c>
      <c r="F135" s="73">
        <v>4.0</v>
      </c>
      <c r="G135" s="73">
        <v>1.0</v>
      </c>
      <c r="H135" s="74">
        <v>900.0</v>
      </c>
    </row>
    <row r="136">
      <c r="B136" s="72" t="s">
        <v>72</v>
      </c>
      <c r="C136" s="73">
        <v>2.0</v>
      </c>
      <c r="D136" s="73">
        <v>1.0</v>
      </c>
      <c r="E136" s="73">
        <v>1.0</v>
      </c>
      <c r="F136" s="73">
        <v>2.0</v>
      </c>
      <c r="G136" s="73">
        <v>1.0</v>
      </c>
      <c r="H136" s="74">
        <v>330.0</v>
      </c>
    </row>
    <row r="137">
      <c r="B137" s="72" t="s">
        <v>72</v>
      </c>
      <c r="C137" s="73">
        <v>2.0</v>
      </c>
      <c r="D137" s="73">
        <v>1.0</v>
      </c>
      <c r="E137" s="73">
        <v>8.0</v>
      </c>
      <c r="F137" s="73">
        <v>5.0</v>
      </c>
      <c r="G137" s="73">
        <v>1.0</v>
      </c>
      <c r="H137" s="74">
        <v>270.0</v>
      </c>
    </row>
    <row r="138">
      <c r="B138" s="72" t="s">
        <v>72</v>
      </c>
      <c r="C138" s="73">
        <v>2.0</v>
      </c>
      <c r="D138" s="73">
        <v>1.0</v>
      </c>
      <c r="E138" s="73">
        <v>7.0</v>
      </c>
      <c r="F138" s="73">
        <v>5.0</v>
      </c>
      <c r="G138" s="73">
        <v>1.0</v>
      </c>
      <c r="H138" s="74">
        <v>253.0</v>
      </c>
    </row>
    <row r="139">
      <c r="B139" s="72" t="s">
        <v>72</v>
      </c>
      <c r="C139" s="73">
        <v>2.0</v>
      </c>
      <c r="D139" s="73">
        <v>1.0</v>
      </c>
      <c r="E139" s="73">
        <v>9.0</v>
      </c>
      <c r="F139" s="73">
        <v>4.0</v>
      </c>
      <c r="G139" s="73">
        <v>1.0</v>
      </c>
      <c r="H139" s="74">
        <v>234.0</v>
      </c>
    </row>
    <row r="140">
      <c r="B140" s="72" t="s">
        <v>72</v>
      </c>
      <c r="C140" s="73">
        <v>2.0</v>
      </c>
      <c r="D140" s="73">
        <v>1.0</v>
      </c>
      <c r="E140" s="73">
        <v>6.0</v>
      </c>
      <c r="F140" s="73">
        <v>2.0</v>
      </c>
      <c r="G140" s="73">
        <v>1.0</v>
      </c>
      <c r="H140" s="74">
        <v>292.0</v>
      </c>
    </row>
    <row r="141">
      <c r="B141" s="72" t="s">
        <v>72</v>
      </c>
      <c r="C141" s="73">
        <v>2.0</v>
      </c>
      <c r="D141" s="73">
        <v>0.0</v>
      </c>
      <c r="E141" s="73">
        <v>3.0</v>
      </c>
      <c r="F141" s="73">
        <v>4.0</v>
      </c>
      <c r="G141" s="73">
        <v>1.0</v>
      </c>
      <c r="H141" s="74">
        <v>900.0</v>
      </c>
    </row>
    <row r="142">
      <c r="B142" s="72" t="s">
        <v>72</v>
      </c>
      <c r="C142" s="73">
        <v>2.0</v>
      </c>
      <c r="D142" s="73">
        <v>1.0</v>
      </c>
      <c r="E142" s="73">
        <v>2.0</v>
      </c>
      <c r="F142" s="73">
        <v>4.0</v>
      </c>
      <c r="G142" s="73">
        <v>1.0</v>
      </c>
      <c r="H142" s="74">
        <v>207.0</v>
      </c>
    </row>
    <row r="143">
      <c r="B143" s="72" t="s">
        <v>72</v>
      </c>
      <c r="C143" s="73">
        <v>2.0</v>
      </c>
      <c r="D143" s="73">
        <v>1.0</v>
      </c>
      <c r="E143" s="73">
        <v>9.0</v>
      </c>
      <c r="F143" s="73">
        <v>2.0</v>
      </c>
      <c r="G143" s="73">
        <v>1.0</v>
      </c>
      <c r="H143" s="74">
        <v>260.0</v>
      </c>
    </row>
    <row r="144">
      <c r="B144" s="72" t="s">
        <v>72</v>
      </c>
      <c r="C144" s="73">
        <v>2.0</v>
      </c>
      <c r="D144" s="73">
        <v>1.0</v>
      </c>
      <c r="E144" s="73">
        <v>8.0</v>
      </c>
      <c r="F144" s="73">
        <v>4.0</v>
      </c>
      <c r="G144" s="73">
        <v>1.0</v>
      </c>
      <c r="H144" s="74">
        <v>315.0</v>
      </c>
    </row>
    <row r="145">
      <c r="B145" s="72" t="s">
        <v>72</v>
      </c>
      <c r="C145" s="73">
        <v>2.0</v>
      </c>
      <c r="D145" s="73">
        <v>0.0</v>
      </c>
      <c r="E145" s="73">
        <v>3.0</v>
      </c>
      <c r="F145" s="73">
        <v>3.0</v>
      </c>
      <c r="G145" s="73">
        <v>1.0</v>
      </c>
      <c r="H145" s="74">
        <v>900.0</v>
      </c>
    </row>
    <row r="146">
      <c r="B146" s="72" t="s">
        <v>72</v>
      </c>
      <c r="C146" s="73">
        <v>2.0</v>
      </c>
      <c r="D146" s="73">
        <v>1.0</v>
      </c>
      <c r="E146" s="73">
        <v>4.0</v>
      </c>
      <c r="F146" s="73">
        <v>5.0</v>
      </c>
      <c r="G146" s="73">
        <v>1.0</v>
      </c>
      <c r="H146" s="74">
        <v>184.0</v>
      </c>
    </row>
    <row r="147">
      <c r="B147" s="72" t="s">
        <v>72</v>
      </c>
      <c r="C147" s="73">
        <v>2.0</v>
      </c>
      <c r="D147" s="73">
        <v>0.0</v>
      </c>
      <c r="E147" s="73">
        <v>3.0</v>
      </c>
      <c r="F147" s="73">
        <v>3.0</v>
      </c>
      <c r="G147" s="73">
        <v>1.0</v>
      </c>
      <c r="H147" s="74">
        <v>900.0</v>
      </c>
    </row>
    <row r="148">
      <c r="B148" s="72" t="s">
        <v>72</v>
      </c>
      <c r="C148" s="73">
        <v>2.0</v>
      </c>
      <c r="D148" s="73">
        <v>1.0</v>
      </c>
      <c r="E148" s="73">
        <v>2.0</v>
      </c>
      <c r="F148" s="73">
        <v>3.0</v>
      </c>
      <c r="G148" s="73">
        <v>1.0</v>
      </c>
      <c r="H148" s="74">
        <v>209.0</v>
      </c>
    </row>
    <row r="149">
      <c r="B149" s="72" t="s">
        <v>72</v>
      </c>
      <c r="C149" s="73">
        <v>2.0</v>
      </c>
      <c r="D149" s="73">
        <v>1.0</v>
      </c>
      <c r="E149" s="73">
        <v>9.0</v>
      </c>
      <c r="F149" s="73">
        <v>3.0</v>
      </c>
      <c r="G149" s="73">
        <v>1.0</v>
      </c>
      <c r="H149" s="74">
        <v>368.0</v>
      </c>
    </row>
    <row r="150">
      <c r="B150" s="72" t="s">
        <v>72</v>
      </c>
      <c r="C150" s="73">
        <v>2.0</v>
      </c>
      <c r="D150" s="73">
        <v>1.0</v>
      </c>
      <c r="E150" s="73">
        <v>8.0</v>
      </c>
      <c r="F150" s="73">
        <v>4.0</v>
      </c>
      <c r="G150" s="73">
        <v>1.0</v>
      </c>
      <c r="H150" s="74">
        <v>322.0</v>
      </c>
    </row>
    <row r="151">
      <c r="B151" s="72" t="s">
        <v>72</v>
      </c>
      <c r="C151" s="73">
        <v>2.0</v>
      </c>
      <c r="D151" s="73">
        <v>0.0</v>
      </c>
      <c r="E151" s="73">
        <v>3.0</v>
      </c>
      <c r="F151" s="73">
        <v>2.0</v>
      </c>
      <c r="G151" s="73">
        <v>1.0</v>
      </c>
      <c r="H151" s="74">
        <v>900.0</v>
      </c>
    </row>
    <row r="152">
      <c r="B152" s="72" t="s">
        <v>72</v>
      </c>
      <c r="C152" s="73">
        <v>2.0</v>
      </c>
      <c r="D152" s="73">
        <v>1.0</v>
      </c>
      <c r="E152" s="73">
        <v>1.0</v>
      </c>
      <c r="F152" s="73">
        <v>4.0</v>
      </c>
      <c r="G152" s="73">
        <v>1.0</v>
      </c>
      <c r="H152" s="74">
        <v>253.0</v>
      </c>
    </row>
    <row r="153">
      <c r="B153" s="72" t="s">
        <v>72</v>
      </c>
      <c r="C153" s="73">
        <v>2.0</v>
      </c>
      <c r="D153" s="73">
        <v>1.0</v>
      </c>
      <c r="E153" s="73">
        <v>8.0</v>
      </c>
      <c r="F153" s="73">
        <v>3.0</v>
      </c>
      <c r="G153" s="73">
        <v>1.0</v>
      </c>
      <c r="H153" s="74">
        <v>313.0</v>
      </c>
    </row>
    <row r="154">
      <c r="B154" s="72" t="s">
        <v>72</v>
      </c>
      <c r="C154" s="73">
        <v>2.0</v>
      </c>
      <c r="D154" s="73">
        <v>0.0</v>
      </c>
      <c r="E154" s="73">
        <v>3.0</v>
      </c>
      <c r="F154" s="73">
        <v>2.0</v>
      </c>
      <c r="G154" s="73">
        <v>1.0</v>
      </c>
      <c r="H154" s="74">
        <v>900.0</v>
      </c>
    </row>
    <row r="155">
      <c r="B155" s="72" t="s">
        <v>72</v>
      </c>
      <c r="C155" s="73">
        <v>2.0</v>
      </c>
      <c r="D155" s="73">
        <v>1.0</v>
      </c>
      <c r="E155" s="73">
        <v>8.0</v>
      </c>
      <c r="F155" s="73">
        <v>4.0</v>
      </c>
      <c r="G155" s="73">
        <v>1.0</v>
      </c>
      <c r="H155" s="74">
        <v>245.0</v>
      </c>
    </row>
    <row r="156">
      <c r="B156" s="72" t="s">
        <v>72</v>
      </c>
      <c r="C156" s="73">
        <v>2.0</v>
      </c>
      <c r="D156" s="73">
        <v>0.0</v>
      </c>
      <c r="E156" s="73">
        <v>3.0</v>
      </c>
      <c r="F156" s="73">
        <v>4.0</v>
      </c>
      <c r="G156" s="73">
        <v>1.0</v>
      </c>
      <c r="H156" s="74">
        <v>900.0</v>
      </c>
    </row>
    <row r="157">
      <c r="B157" s="72" t="s">
        <v>72</v>
      </c>
      <c r="C157" s="73">
        <v>2.0</v>
      </c>
      <c r="D157" s="73">
        <v>1.0</v>
      </c>
      <c r="E157" s="73">
        <v>7.0</v>
      </c>
      <c r="F157" s="73">
        <v>3.0</v>
      </c>
      <c r="G157" s="73">
        <v>1.0</v>
      </c>
      <c r="H157" s="74">
        <v>278.0</v>
      </c>
    </row>
    <row r="158">
      <c r="B158" s="72" t="s">
        <v>72</v>
      </c>
      <c r="C158" s="73">
        <v>2.0</v>
      </c>
      <c r="D158" s="73">
        <v>0.0</v>
      </c>
      <c r="E158" s="73">
        <v>3.0</v>
      </c>
      <c r="F158" s="73">
        <v>4.0</v>
      </c>
      <c r="G158" s="73">
        <v>1.0</v>
      </c>
      <c r="H158" s="74">
        <v>900.0</v>
      </c>
    </row>
    <row r="159">
      <c r="B159" s="72" t="s">
        <v>72</v>
      </c>
      <c r="C159" s="73">
        <v>2.0</v>
      </c>
      <c r="D159" s="73">
        <v>1.0</v>
      </c>
      <c r="E159" s="73">
        <v>9.0</v>
      </c>
      <c r="F159" s="73">
        <v>4.0</v>
      </c>
      <c r="G159" s="73">
        <v>1.0</v>
      </c>
      <c r="H159" s="74">
        <v>322.0</v>
      </c>
    </row>
    <row r="160">
      <c r="B160" s="72" t="s">
        <v>72</v>
      </c>
      <c r="C160" s="73">
        <v>2.0</v>
      </c>
      <c r="D160" s="73">
        <v>1.0</v>
      </c>
      <c r="E160" s="73">
        <v>1.0</v>
      </c>
      <c r="F160" s="73">
        <v>5.0</v>
      </c>
      <c r="G160" s="73">
        <v>1.0</v>
      </c>
      <c r="H160" s="74">
        <v>387.0</v>
      </c>
    </row>
    <row r="161">
      <c r="B161" s="72" t="s">
        <v>72</v>
      </c>
      <c r="C161" s="73">
        <v>2.0</v>
      </c>
      <c r="D161" s="73">
        <v>1.0</v>
      </c>
      <c r="E161" s="73">
        <v>5.0</v>
      </c>
      <c r="F161" s="73">
        <v>5.0</v>
      </c>
      <c r="G161" s="73">
        <v>1.0</v>
      </c>
      <c r="H161" s="74">
        <v>381.0</v>
      </c>
    </row>
    <row r="162">
      <c r="B162" s="72" t="s">
        <v>72</v>
      </c>
      <c r="C162" s="73">
        <v>2.0</v>
      </c>
      <c r="D162" s="73">
        <v>1.0</v>
      </c>
      <c r="E162" s="73">
        <v>7.0</v>
      </c>
      <c r="F162" s="73">
        <v>4.0</v>
      </c>
      <c r="G162" s="73">
        <v>1.0</v>
      </c>
      <c r="H162" s="74">
        <v>337.0</v>
      </c>
    </row>
    <row r="163">
      <c r="B163" s="72" t="s">
        <v>72</v>
      </c>
      <c r="C163" s="73">
        <v>2.0</v>
      </c>
      <c r="D163" s="73">
        <v>1.0</v>
      </c>
      <c r="E163" s="73">
        <v>2.0</v>
      </c>
      <c r="F163" s="73">
        <v>3.0</v>
      </c>
      <c r="G163" s="73">
        <v>1.0</v>
      </c>
      <c r="H163" s="74">
        <v>306.0</v>
      </c>
    </row>
    <row r="164">
      <c r="B164" s="72" t="s">
        <v>72</v>
      </c>
      <c r="C164" s="73">
        <v>2.0</v>
      </c>
      <c r="D164" s="73">
        <v>1.0</v>
      </c>
      <c r="E164" s="73">
        <v>6.0</v>
      </c>
      <c r="F164" s="73">
        <v>5.0</v>
      </c>
      <c r="G164" s="73">
        <v>1.0</v>
      </c>
      <c r="H164" s="74">
        <v>300.0</v>
      </c>
    </row>
    <row r="165">
      <c r="B165" s="72" t="s">
        <v>72</v>
      </c>
      <c r="C165" s="73">
        <v>2.0</v>
      </c>
      <c r="D165" s="73">
        <v>1.0</v>
      </c>
      <c r="E165" s="73">
        <v>7.0</v>
      </c>
      <c r="F165" s="73">
        <v>3.0</v>
      </c>
      <c r="G165" s="73">
        <v>1.0</v>
      </c>
      <c r="H165" s="74">
        <v>324.0</v>
      </c>
    </row>
    <row r="166">
      <c r="B166" s="72" t="s">
        <v>72</v>
      </c>
      <c r="C166" s="73">
        <v>2.0</v>
      </c>
      <c r="D166" s="73">
        <v>0.0</v>
      </c>
      <c r="E166" s="73">
        <v>3.0</v>
      </c>
      <c r="F166" s="73">
        <v>5.0</v>
      </c>
      <c r="G166" s="73">
        <v>1.0</v>
      </c>
      <c r="H166" s="74">
        <v>900.0</v>
      </c>
    </row>
    <row r="167">
      <c r="B167" s="72" t="s">
        <v>72</v>
      </c>
      <c r="C167" s="73">
        <v>2.0</v>
      </c>
      <c r="D167" s="73">
        <v>1.0</v>
      </c>
      <c r="E167" s="73">
        <v>1.0</v>
      </c>
      <c r="F167" s="73">
        <v>4.0</v>
      </c>
      <c r="G167" s="73">
        <v>1.0</v>
      </c>
      <c r="H167" s="74">
        <v>308.0</v>
      </c>
    </row>
    <row r="168">
      <c r="B168" s="72" t="s">
        <v>72</v>
      </c>
      <c r="C168" s="73">
        <v>2.0</v>
      </c>
      <c r="D168" s="73">
        <v>1.0</v>
      </c>
      <c r="E168" s="73">
        <v>6.0</v>
      </c>
      <c r="F168" s="73">
        <v>4.0</v>
      </c>
      <c r="G168" s="73">
        <v>1.0</v>
      </c>
      <c r="H168" s="74">
        <v>470.0</v>
      </c>
    </row>
    <row r="169">
      <c r="B169" s="72" t="s">
        <v>72</v>
      </c>
      <c r="C169" s="73">
        <v>2.0</v>
      </c>
      <c r="D169" s="73">
        <v>1.0</v>
      </c>
      <c r="E169" s="73">
        <v>8.0</v>
      </c>
      <c r="F169" s="73">
        <v>2.0</v>
      </c>
      <c r="G169" s="73">
        <v>1.0</v>
      </c>
      <c r="H169" s="74">
        <v>388.0</v>
      </c>
    </row>
    <row r="170">
      <c r="B170" s="72" t="s">
        <v>72</v>
      </c>
      <c r="C170" s="73">
        <v>2.0</v>
      </c>
      <c r="D170" s="73">
        <v>1.0</v>
      </c>
      <c r="E170" s="73">
        <v>5.0</v>
      </c>
      <c r="F170" s="73">
        <v>3.0</v>
      </c>
      <c r="G170" s="73">
        <v>1.0</v>
      </c>
      <c r="H170" s="74">
        <v>302.0</v>
      </c>
    </row>
    <row r="171">
      <c r="B171" s="72" t="s">
        <v>72</v>
      </c>
      <c r="C171" s="73">
        <v>2.0</v>
      </c>
      <c r="D171" s="73">
        <v>1.0</v>
      </c>
      <c r="E171" s="73">
        <v>8.0</v>
      </c>
      <c r="F171" s="73">
        <v>1.0</v>
      </c>
      <c r="G171" s="73">
        <v>1.0</v>
      </c>
      <c r="H171" s="74">
        <v>405.0</v>
      </c>
    </row>
    <row r="172">
      <c r="B172" s="72" t="s">
        <v>72</v>
      </c>
      <c r="C172" s="73">
        <v>2.0</v>
      </c>
      <c r="D172" s="73">
        <v>1.0</v>
      </c>
      <c r="E172" s="73">
        <v>5.0</v>
      </c>
      <c r="F172" s="73">
        <v>4.0</v>
      </c>
      <c r="G172" s="73">
        <v>1.0</v>
      </c>
      <c r="H172" s="74">
        <v>334.0</v>
      </c>
    </row>
    <row r="173">
      <c r="B173" s="72" t="s">
        <v>72</v>
      </c>
      <c r="C173" s="73">
        <v>2.0</v>
      </c>
      <c r="D173" s="73">
        <v>1.0</v>
      </c>
      <c r="E173" s="73">
        <v>6.0</v>
      </c>
      <c r="F173" s="73">
        <v>1.0</v>
      </c>
      <c r="G173" s="73">
        <v>1.0</v>
      </c>
      <c r="H173" s="74">
        <v>344.0</v>
      </c>
    </row>
    <row r="174">
      <c r="B174" s="72" t="s">
        <v>72</v>
      </c>
      <c r="C174" s="73">
        <v>2.0</v>
      </c>
      <c r="D174" s="73">
        <v>1.0</v>
      </c>
      <c r="E174" s="73">
        <v>7.0</v>
      </c>
      <c r="F174" s="73">
        <v>4.0</v>
      </c>
      <c r="G174" s="73">
        <v>1.0</v>
      </c>
      <c r="H174" s="74">
        <v>324.0</v>
      </c>
    </row>
    <row r="175">
      <c r="B175" s="72" t="s">
        <v>72</v>
      </c>
      <c r="C175" s="73">
        <v>2.0</v>
      </c>
      <c r="D175" s="73">
        <v>1.0</v>
      </c>
      <c r="E175" s="73">
        <v>6.0</v>
      </c>
      <c r="F175" s="73">
        <v>2.0</v>
      </c>
      <c r="G175" s="73">
        <v>1.0</v>
      </c>
      <c r="H175" s="74">
        <v>220.0</v>
      </c>
    </row>
    <row r="176">
      <c r="B176" s="72" t="s">
        <v>72</v>
      </c>
      <c r="C176" s="73">
        <v>2.0</v>
      </c>
      <c r="D176" s="73">
        <v>1.0</v>
      </c>
      <c r="E176" s="73">
        <v>2.0</v>
      </c>
      <c r="F176" s="73">
        <v>5.0</v>
      </c>
      <c r="G176" s="73">
        <v>1.0</v>
      </c>
      <c r="H176" s="74">
        <v>256.0</v>
      </c>
    </row>
    <row r="177">
      <c r="B177" s="72" t="s">
        <v>72</v>
      </c>
      <c r="C177" s="73">
        <v>2.0</v>
      </c>
      <c r="D177" s="73">
        <v>1.0</v>
      </c>
      <c r="E177" s="73">
        <v>6.0</v>
      </c>
      <c r="F177" s="73">
        <v>1.0</v>
      </c>
      <c r="G177" s="73">
        <v>1.0</v>
      </c>
      <c r="H177" s="74">
        <v>313.0</v>
      </c>
    </row>
    <row r="178">
      <c r="B178" s="72" t="s">
        <v>72</v>
      </c>
      <c r="C178" s="73">
        <v>2.0</v>
      </c>
      <c r="D178" s="73">
        <v>1.0</v>
      </c>
      <c r="E178" s="73">
        <v>7.0</v>
      </c>
      <c r="F178" s="73">
        <v>1.0</v>
      </c>
      <c r="G178" s="73">
        <v>1.0</v>
      </c>
      <c r="H178" s="74">
        <v>356.0</v>
      </c>
    </row>
    <row r="179">
      <c r="B179" s="72" t="s">
        <v>72</v>
      </c>
      <c r="C179" s="73">
        <v>2.0</v>
      </c>
      <c r="D179" s="73">
        <v>1.0</v>
      </c>
      <c r="E179" s="73">
        <v>9.0</v>
      </c>
      <c r="F179" s="73">
        <v>5.0</v>
      </c>
      <c r="G179" s="73">
        <v>1.0</v>
      </c>
      <c r="H179" s="74">
        <v>298.0</v>
      </c>
    </row>
    <row r="180">
      <c r="B180" s="72" t="s">
        <v>72</v>
      </c>
      <c r="C180" s="73">
        <v>2.0</v>
      </c>
      <c r="D180" s="73">
        <v>1.0</v>
      </c>
      <c r="E180" s="73">
        <v>2.0</v>
      </c>
      <c r="F180" s="73">
        <v>1.0</v>
      </c>
      <c r="G180" s="73">
        <v>1.0</v>
      </c>
      <c r="H180" s="74">
        <v>335.0</v>
      </c>
    </row>
    <row r="181">
      <c r="B181" s="72" t="s">
        <v>72</v>
      </c>
      <c r="C181" s="73">
        <v>2.0</v>
      </c>
      <c r="D181" s="73">
        <v>1.0</v>
      </c>
      <c r="E181" s="73">
        <v>1.0</v>
      </c>
      <c r="F181" s="73">
        <v>5.0</v>
      </c>
      <c r="G181" s="73">
        <v>1.0</v>
      </c>
      <c r="H181" s="74">
        <v>296.0</v>
      </c>
    </row>
    <row r="182">
      <c r="B182" s="72" t="s">
        <v>72</v>
      </c>
      <c r="C182" s="73">
        <v>2.0</v>
      </c>
      <c r="D182" s="73">
        <v>0.0</v>
      </c>
      <c r="E182" s="73">
        <v>3.0</v>
      </c>
      <c r="F182" s="73">
        <v>2.0</v>
      </c>
      <c r="G182" s="73">
        <v>1.0</v>
      </c>
      <c r="H182" s="74">
        <v>900.0</v>
      </c>
    </row>
    <row r="183">
      <c r="B183" s="72" t="s">
        <v>72</v>
      </c>
      <c r="C183" s="73">
        <v>2.0</v>
      </c>
      <c r="D183" s="73">
        <v>1.0</v>
      </c>
      <c r="E183" s="73">
        <v>7.0</v>
      </c>
      <c r="F183" s="73">
        <v>4.0</v>
      </c>
      <c r="G183" s="73">
        <v>1.0</v>
      </c>
      <c r="H183" s="74">
        <v>302.0</v>
      </c>
    </row>
    <row r="184">
      <c r="B184" s="72" t="s">
        <v>72</v>
      </c>
      <c r="C184" s="73">
        <v>2.0</v>
      </c>
      <c r="D184" s="73">
        <v>1.0</v>
      </c>
      <c r="E184" s="73">
        <v>1.0</v>
      </c>
      <c r="F184" s="73">
        <v>4.0</v>
      </c>
      <c r="G184" s="73">
        <v>1.0</v>
      </c>
      <c r="H184" s="74">
        <v>290.0</v>
      </c>
    </row>
    <row r="185">
      <c r="B185" s="72" t="s">
        <v>72</v>
      </c>
      <c r="C185" s="73">
        <v>2.0</v>
      </c>
      <c r="D185" s="73">
        <v>1.0</v>
      </c>
      <c r="E185" s="73">
        <v>2.0</v>
      </c>
      <c r="F185" s="73">
        <v>3.0</v>
      </c>
      <c r="G185" s="73">
        <v>1.0</v>
      </c>
      <c r="H185" s="74">
        <v>264.0</v>
      </c>
    </row>
    <row r="186">
      <c r="B186" s="72" t="s">
        <v>72</v>
      </c>
      <c r="C186" s="73">
        <v>2.0</v>
      </c>
      <c r="D186" s="73">
        <v>1.0</v>
      </c>
      <c r="E186" s="73">
        <v>9.0</v>
      </c>
      <c r="F186" s="73">
        <v>3.0</v>
      </c>
      <c r="G186" s="73">
        <v>1.0</v>
      </c>
      <c r="H186" s="74">
        <v>263.0</v>
      </c>
    </row>
    <row r="187">
      <c r="B187" s="72" t="s">
        <v>72</v>
      </c>
      <c r="C187" s="73">
        <v>2.0</v>
      </c>
      <c r="D187" s="73">
        <v>1.0</v>
      </c>
      <c r="E187" s="73">
        <v>6.0</v>
      </c>
      <c r="F187" s="73">
        <v>3.0</v>
      </c>
      <c r="G187" s="73">
        <v>1.0</v>
      </c>
      <c r="H187" s="74">
        <v>219.0</v>
      </c>
    </row>
    <row r="188">
      <c r="B188" s="72" t="s">
        <v>72</v>
      </c>
      <c r="C188" s="73">
        <v>2.0</v>
      </c>
      <c r="D188" s="73">
        <v>1.0</v>
      </c>
      <c r="E188" s="73">
        <v>7.0</v>
      </c>
      <c r="F188" s="73">
        <v>2.0</v>
      </c>
      <c r="G188" s="73">
        <v>1.0</v>
      </c>
      <c r="H188" s="74">
        <v>214.0</v>
      </c>
    </row>
    <row r="189">
      <c r="B189" s="72" t="s">
        <v>72</v>
      </c>
      <c r="C189" s="73">
        <v>2.0</v>
      </c>
      <c r="D189" s="73">
        <v>1.0</v>
      </c>
      <c r="E189" s="73">
        <v>4.0</v>
      </c>
      <c r="F189" s="73">
        <v>1.0</v>
      </c>
      <c r="G189" s="73">
        <v>1.0</v>
      </c>
      <c r="H189" s="74">
        <v>212.0</v>
      </c>
    </row>
    <row r="190">
      <c r="B190" s="72" t="s">
        <v>72</v>
      </c>
      <c r="C190" s="73">
        <v>2.0</v>
      </c>
      <c r="D190" s="73">
        <v>1.0</v>
      </c>
      <c r="E190" s="73">
        <v>8.0</v>
      </c>
      <c r="F190" s="73">
        <v>5.0</v>
      </c>
      <c r="G190" s="73">
        <v>1.0</v>
      </c>
      <c r="H190" s="74">
        <v>265.0</v>
      </c>
    </row>
    <row r="191">
      <c r="B191" s="72" t="s">
        <v>72</v>
      </c>
      <c r="C191" s="73">
        <v>2.0</v>
      </c>
      <c r="D191" s="73">
        <v>1.0</v>
      </c>
      <c r="E191" s="73">
        <v>6.0</v>
      </c>
      <c r="F191" s="73">
        <v>1.0</v>
      </c>
      <c r="G191" s="73">
        <v>1.0</v>
      </c>
      <c r="H191" s="74">
        <v>328.0</v>
      </c>
    </row>
    <row r="192">
      <c r="B192" s="72" t="s">
        <v>72</v>
      </c>
      <c r="C192" s="73">
        <v>2.0</v>
      </c>
      <c r="D192" s="73">
        <v>1.0</v>
      </c>
      <c r="E192" s="73">
        <v>8.0</v>
      </c>
      <c r="F192" s="73">
        <v>4.0</v>
      </c>
      <c r="G192" s="73">
        <v>1.0</v>
      </c>
      <c r="H192" s="74">
        <v>285.0</v>
      </c>
    </row>
    <row r="193">
      <c r="B193" s="72" t="s">
        <v>72</v>
      </c>
      <c r="C193" s="73">
        <v>2.0</v>
      </c>
      <c r="D193" s="73">
        <v>1.0</v>
      </c>
      <c r="E193" s="73">
        <v>1.0</v>
      </c>
      <c r="F193" s="73">
        <v>4.0</v>
      </c>
      <c r="G193" s="73">
        <v>1.0</v>
      </c>
      <c r="H193" s="74">
        <v>327.0</v>
      </c>
    </row>
    <row r="194">
      <c r="B194" s="72" t="s">
        <v>72</v>
      </c>
      <c r="C194" s="73">
        <v>2.0</v>
      </c>
      <c r="D194" s="73">
        <v>1.0</v>
      </c>
      <c r="E194" s="73">
        <v>8.0</v>
      </c>
      <c r="F194" s="73">
        <v>5.0</v>
      </c>
      <c r="G194" s="73">
        <v>1.0</v>
      </c>
      <c r="H194" s="74">
        <v>281.0</v>
      </c>
    </row>
    <row r="195">
      <c r="B195" s="72" t="s">
        <v>72</v>
      </c>
      <c r="C195" s="73">
        <v>2.0</v>
      </c>
      <c r="D195" s="73">
        <v>0.0</v>
      </c>
      <c r="E195" s="73">
        <v>3.0</v>
      </c>
      <c r="F195" s="73">
        <v>1.0</v>
      </c>
      <c r="G195" s="73">
        <v>1.0</v>
      </c>
      <c r="H195" s="74">
        <v>900.0</v>
      </c>
    </row>
    <row r="196">
      <c r="B196" s="72" t="s">
        <v>72</v>
      </c>
      <c r="C196" s="73">
        <v>2.0</v>
      </c>
      <c r="D196" s="73">
        <v>1.0</v>
      </c>
      <c r="E196" s="73">
        <v>9.0</v>
      </c>
      <c r="F196" s="73">
        <v>5.0</v>
      </c>
      <c r="G196" s="73">
        <v>1.0</v>
      </c>
      <c r="H196" s="74">
        <v>232.0</v>
      </c>
    </row>
    <row r="197">
      <c r="B197" s="72" t="s">
        <v>72</v>
      </c>
      <c r="C197" s="73">
        <v>2.0</v>
      </c>
      <c r="D197" s="73">
        <v>1.0</v>
      </c>
      <c r="E197" s="73">
        <v>1.0</v>
      </c>
      <c r="F197" s="73">
        <v>1.0</v>
      </c>
      <c r="G197" s="73">
        <v>1.0</v>
      </c>
      <c r="H197" s="74">
        <v>322.0</v>
      </c>
    </row>
    <row r="198">
      <c r="B198" s="72" t="s">
        <v>72</v>
      </c>
      <c r="C198" s="73">
        <v>2.0</v>
      </c>
      <c r="D198" s="73">
        <v>1.0</v>
      </c>
      <c r="E198" s="73">
        <v>9.0</v>
      </c>
      <c r="F198" s="73">
        <v>5.0</v>
      </c>
      <c r="G198" s="73">
        <v>1.0</v>
      </c>
      <c r="H198" s="74">
        <v>285.0</v>
      </c>
    </row>
    <row r="199">
      <c r="B199" s="72" t="s">
        <v>72</v>
      </c>
      <c r="C199" s="73">
        <v>2.0</v>
      </c>
      <c r="D199" s="73">
        <v>1.0</v>
      </c>
      <c r="E199" s="73">
        <v>4.0</v>
      </c>
      <c r="F199" s="73">
        <v>2.0</v>
      </c>
      <c r="G199" s="73">
        <v>1.0</v>
      </c>
      <c r="H199" s="74">
        <v>318.0</v>
      </c>
    </row>
    <row r="200">
      <c r="B200" s="72" t="s">
        <v>72</v>
      </c>
      <c r="C200" s="73">
        <v>2.0</v>
      </c>
      <c r="D200" s="73">
        <v>1.0</v>
      </c>
      <c r="E200" s="73">
        <v>5.0</v>
      </c>
      <c r="F200" s="73">
        <v>4.0</v>
      </c>
      <c r="G200" s="73">
        <v>1.0</v>
      </c>
      <c r="H200" s="74">
        <v>279.0</v>
      </c>
    </row>
    <row r="201">
      <c r="B201" s="72" t="s">
        <v>72</v>
      </c>
      <c r="C201" s="73">
        <v>2.0</v>
      </c>
      <c r="D201" s="73">
        <v>1.0</v>
      </c>
      <c r="E201" s="73">
        <v>1.0</v>
      </c>
      <c r="F201" s="73">
        <v>3.0</v>
      </c>
      <c r="G201" s="73">
        <v>1.0</v>
      </c>
      <c r="H201" s="74">
        <v>269.0</v>
      </c>
    </row>
    <row r="202">
      <c r="B202" s="72" t="s">
        <v>72</v>
      </c>
      <c r="C202" s="73">
        <v>2.0</v>
      </c>
      <c r="D202" s="73">
        <v>1.0</v>
      </c>
      <c r="E202" s="73">
        <v>2.0</v>
      </c>
      <c r="F202" s="73">
        <v>4.0</v>
      </c>
      <c r="G202" s="73">
        <v>1.0</v>
      </c>
      <c r="H202" s="74">
        <v>233.0</v>
      </c>
    </row>
    <row r="203">
      <c r="B203" s="72" t="s">
        <v>72</v>
      </c>
      <c r="C203" s="73">
        <v>2.0</v>
      </c>
      <c r="D203" s="73">
        <v>0.0</v>
      </c>
      <c r="E203" s="73">
        <v>3.0</v>
      </c>
      <c r="F203" s="73">
        <v>4.0</v>
      </c>
      <c r="G203" s="73">
        <v>1.0</v>
      </c>
      <c r="H203" s="74">
        <v>900.0</v>
      </c>
    </row>
    <row r="204">
      <c r="B204" s="72" t="s">
        <v>72</v>
      </c>
      <c r="C204" s="73">
        <v>2.0</v>
      </c>
      <c r="D204" s="73">
        <v>1.0</v>
      </c>
      <c r="E204" s="73">
        <v>5.0</v>
      </c>
      <c r="F204" s="73">
        <v>4.0</v>
      </c>
      <c r="G204" s="73">
        <v>1.0</v>
      </c>
      <c r="H204" s="74">
        <v>268.0</v>
      </c>
    </row>
    <row r="205">
      <c r="B205" s="72" t="s">
        <v>72</v>
      </c>
      <c r="C205" s="73">
        <v>2.0</v>
      </c>
      <c r="D205" s="73">
        <v>1.0</v>
      </c>
      <c r="E205" s="73">
        <v>7.0</v>
      </c>
      <c r="F205" s="73">
        <v>3.0</v>
      </c>
      <c r="G205" s="73">
        <v>1.0</v>
      </c>
      <c r="H205" s="74">
        <v>232.0</v>
      </c>
    </row>
    <row r="206">
      <c r="B206" s="72" t="s">
        <v>72</v>
      </c>
      <c r="C206" s="73">
        <v>2.0</v>
      </c>
      <c r="D206" s="73">
        <v>1.0</v>
      </c>
      <c r="E206" s="73">
        <v>9.0</v>
      </c>
      <c r="F206" s="73">
        <v>4.0</v>
      </c>
      <c r="G206" s="73">
        <v>1.0</v>
      </c>
      <c r="H206" s="74">
        <v>265.0</v>
      </c>
    </row>
    <row r="207">
      <c r="B207" s="72" t="s">
        <v>72</v>
      </c>
      <c r="C207" s="73">
        <v>2.0</v>
      </c>
      <c r="D207" s="73">
        <v>1.0</v>
      </c>
      <c r="E207" s="73">
        <v>6.0</v>
      </c>
      <c r="F207" s="73">
        <v>2.0</v>
      </c>
      <c r="G207" s="73">
        <v>1.0</v>
      </c>
      <c r="H207" s="74">
        <v>235.0</v>
      </c>
    </row>
    <row r="208">
      <c r="B208" s="72" t="s">
        <v>72</v>
      </c>
      <c r="C208" s="73">
        <v>2.0</v>
      </c>
      <c r="D208" s="73">
        <v>1.0</v>
      </c>
      <c r="E208" s="73">
        <v>1.0</v>
      </c>
      <c r="F208" s="73">
        <v>5.0</v>
      </c>
      <c r="G208" s="73">
        <v>1.0</v>
      </c>
      <c r="H208" s="74">
        <v>319.0</v>
      </c>
    </row>
    <row r="209">
      <c r="B209" s="72" t="s">
        <v>72</v>
      </c>
      <c r="C209" s="73">
        <v>2.0</v>
      </c>
      <c r="D209" s="73">
        <v>0.0</v>
      </c>
      <c r="E209" s="73">
        <v>3.0</v>
      </c>
      <c r="F209" s="73">
        <v>3.0</v>
      </c>
      <c r="G209" s="73">
        <v>1.0</v>
      </c>
      <c r="H209" s="74">
        <v>900.0</v>
      </c>
    </row>
    <row r="210">
      <c r="B210" s="72" t="s">
        <v>72</v>
      </c>
      <c r="C210" s="73">
        <v>2.0</v>
      </c>
      <c r="D210" s="73">
        <v>1.0</v>
      </c>
      <c r="E210" s="73">
        <v>7.0</v>
      </c>
      <c r="F210" s="73">
        <v>1.0</v>
      </c>
      <c r="G210" s="73">
        <v>1.0</v>
      </c>
      <c r="H210" s="74">
        <v>280.0</v>
      </c>
    </row>
    <row r="211">
      <c r="B211" s="72" t="s">
        <v>72</v>
      </c>
      <c r="C211" s="73">
        <v>2.0</v>
      </c>
      <c r="D211" s="73">
        <v>1.0</v>
      </c>
      <c r="E211" s="73">
        <v>1.0</v>
      </c>
      <c r="F211" s="73">
        <v>4.0</v>
      </c>
      <c r="G211" s="73">
        <v>1.0</v>
      </c>
      <c r="H211" s="74">
        <v>257.0</v>
      </c>
    </row>
    <row r="212">
      <c r="B212" s="72" t="s">
        <v>72</v>
      </c>
      <c r="C212" s="73">
        <v>2.0</v>
      </c>
      <c r="D212" s="73">
        <v>1.0</v>
      </c>
      <c r="E212" s="73">
        <v>9.0</v>
      </c>
      <c r="F212" s="73">
        <v>2.0</v>
      </c>
      <c r="G212" s="73">
        <v>1.0</v>
      </c>
      <c r="H212" s="74">
        <v>278.0</v>
      </c>
    </row>
    <row r="213">
      <c r="B213" s="72" t="s">
        <v>72</v>
      </c>
      <c r="C213" s="73">
        <v>2.0</v>
      </c>
      <c r="D213" s="73">
        <v>1.0</v>
      </c>
      <c r="E213" s="73">
        <v>8.0</v>
      </c>
      <c r="F213" s="73">
        <v>5.0</v>
      </c>
      <c r="G213" s="73">
        <v>1.0</v>
      </c>
      <c r="H213" s="74">
        <v>307.0</v>
      </c>
    </row>
    <row r="214">
      <c r="B214" s="72" t="s">
        <v>72</v>
      </c>
      <c r="C214" s="73">
        <v>2.0</v>
      </c>
      <c r="D214" s="73">
        <v>1.0</v>
      </c>
      <c r="E214" s="73">
        <v>1.0</v>
      </c>
      <c r="F214" s="73">
        <v>1.0</v>
      </c>
      <c r="G214" s="73">
        <v>1.0</v>
      </c>
      <c r="H214" s="74">
        <v>289.0</v>
      </c>
    </row>
    <row r="215">
      <c r="B215" s="72" t="s">
        <v>72</v>
      </c>
      <c r="C215" s="73">
        <v>2.0</v>
      </c>
      <c r="D215" s="73">
        <v>1.0</v>
      </c>
      <c r="E215" s="73">
        <v>5.0</v>
      </c>
      <c r="F215" s="73">
        <v>5.0</v>
      </c>
      <c r="G215" s="73">
        <v>1.0</v>
      </c>
      <c r="H215" s="74">
        <v>220.0</v>
      </c>
    </row>
    <row r="216">
      <c r="B216" s="72" t="s">
        <v>72</v>
      </c>
      <c r="C216" s="73">
        <v>2.0</v>
      </c>
      <c r="D216" s="73">
        <v>1.0</v>
      </c>
      <c r="E216" s="73">
        <v>8.0</v>
      </c>
      <c r="F216" s="73">
        <v>2.0</v>
      </c>
      <c r="G216" s="73">
        <v>1.0</v>
      </c>
      <c r="H216" s="74">
        <v>316.0</v>
      </c>
    </row>
    <row r="217">
      <c r="B217" s="72" t="s">
        <v>72</v>
      </c>
      <c r="C217" s="73">
        <v>2.0</v>
      </c>
      <c r="D217" s="73">
        <v>1.0</v>
      </c>
      <c r="E217" s="73">
        <v>5.0</v>
      </c>
      <c r="F217" s="73">
        <v>3.0</v>
      </c>
      <c r="G217" s="73">
        <v>1.0</v>
      </c>
      <c r="H217" s="74">
        <v>274.0</v>
      </c>
    </row>
    <row r="218">
      <c r="B218" s="72" t="s">
        <v>72</v>
      </c>
      <c r="C218" s="73">
        <v>2.0</v>
      </c>
      <c r="D218" s="73">
        <v>1.0</v>
      </c>
      <c r="E218" s="73">
        <v>6.0</v>
      </c>
      <c r="F218" s="73">
        <v>1.0</v>
      </c>
      <c r="G218" s="73">
        <v>1.0</v>
      </c>
      <c r="H218" s="74">
        <v>121.0</v>
      </c>
    </row>
    <row r="219">
      <c r="B219" s="72" t="s">
        <v>72</v>
      </c>
      <c r="C219" s="73">
        <v>2.0</v>
      </c>
      <c r="D219" s="73">
        <v>1.0</v>
      </c>
      <c r="E219" s="73">
        <v>5.0</v>
      </c>
      <c r="F219" s="73">
        <v>1.0</v>
      </c>
      <c r="G219" s="73">
        <v>1.0</v>
      </c>
      <c r="H219" s="74">
        <v>116.0</v>
      </c>
    </row>
    <row r="220">
      <c r="B220" s="72" t="s">
        <v>72</v>
      </c>
      <c r="C220" s="73">
        <v>2.0</v>
      </c>
      <c r="D220" s="73">
        <v>1.0</v>
      </c>
      <c r="E220" s="73">
        <v>1.0</v>
      </c>
      <c r="F220" s="73">
        <v>1.0</v>
      </c>
      <c r="G220" s="73">
        <v>1.0</v>
      </c>
      <c r="H220" s="74">
        <v>112.0</v>
      </c>
    </row>
    <row r="221">
      <c r="B221" s="72" t="s">
        <v>72</v>
      </c>
      <c r="C221" s="73">
        <v>2.0</v>
      </c>
      <c r="D221" s="73">
        <v>1.0</v>
      </c>
      <c r="E221" s="73">
        <v>8.0</v>
      </c>
      <c r="F221" s="73">
        <v>4.0</v>
      </c>
      <c r="G221" s="73">
        <v>1.0</v>
      </c>
      <c r="H221" s="74">
        <v>88.0</v>
      </c>
    </row>
    <row r="222">
      <c r="B222" s="72" t="s">
        <v>72</v>
      </c>
      <c r="C222" s="73">
        <v>2.0</v>
      </c>
      <c r="D222" s="73">
        <v>1.0</v>
      </c>
      <c r="E222" s="73">
        <v>2.0</v>
      </c>
      <c r="F222" s="73">
        <v>4.0</v>
      </c>
      <c r="G222" s="73">
        <v>1.0</v>
      </c>
      <c r="H222" s="74">
        <v>65.0</v>
      </c>
    </row>
    <row r="223">
      <c r="B223" s="72" t="s">
        <v>72</v>
      </c>
      <c r="C223" s="73">
        <v>2.0</v>
      </c>
      <c r="D223" s="73">
        <v>1.0</v>
      </c>
      <c r="E223" s="73">
        <v>8.0</v>
      </c>
      <c r="F223" s="73">
        <v>2.0</v>
      </c>
      <c r="G223" s="73">
        <v>1.0</v>
      </c>
      <c r="H223" s="74">
        <v>171.0</v>
      </c>
    </row>
    <row r="224">
      <c r="B224" s="72" t="s">
        <v>72</v>
      </c>
      <c r="C224" s="73">
        <v>2.0</v>
      </c>
      <c r="D224" s="73">
        <v>1.0</v>
      </c>
      <c r="E224" s="73">
        <v>9.0</v>
      </c>
      <c r="F224" s="73">
        <v>2.0</v>
      </c>
      <c r="G224" s="73">
        <v>1.0</v>
      </c>
      <c r="H224" s="74">
        <v>136.0</v>
      </c>
    </row>
    <row r="225">
      <c r="B225" s="72" t="s">
        <v>72</v>
      </c>
      <c r="C225" s="73">
        <v>2.0</v>
      </c>
      <c r="D225" s="73">
        <v>1.0</v>
      </c>
      <c r="E225" s="73">
        <v>4.0</v>
      </c>
      <c r="F225" s="73">
        <v>1.0</v>
      </c>
      <c r="G225" s="73">
        <v>1.0</v>
      </c>
      <c r="H225" s="74">
        <v>135.0</v>
      </c>
    </row>
    <row r="226">
      <c r="B226" s="72" t="s">
        <v>72</v>
      </c>
      <c r="C226" s="73">
        <v>2.0</v>
      </c>
      <c r="D226" s="73">
        <v>1.0</v>
      </c>
      <c r="E226" s="73">
        <v>5.0</v>
      </c>
      <c r="F226" s="73">
        <v>5.0</v>
      </c>
      <c r="G226" s="73">
        <v>1.0</v>
      </c>
      <c r="H226" s="74">
        <v>123.0</v>
      </c>
    </row>
    <row r="227">
      <c r="B227" s="72" t="s">
        <v>72</v>
      </c>
      <c r="C227" s="73">
        <v>2.0</v>
      </c>
      <c r="D227" s="73">
        <v>1.0</v>
      </c>
      <c r="E227" s="73">
        <v>9.0</v>
      </c>
      <c r="F227" s="73">
        <v>5.0</v>
      </c>
      <c r="G227" s="73">
        <v>1.0</v>
      </c>
      <c r="H227" s="74">
        <v>105.0</v>
      </c>
    </row>
    <row r="228">
      <c r="B228" s="72" t="s">
        <v>72</v>
      </c>
      <c r="C228" s="73">
        <v>2.0</v>
      </c>
      <c r="D228" s="73">
        <v>1.0</v>
      </c>
      <c r="E228" s="73">
        <v>7.0</v>
      </c>
      <c r="F228" s="73">
        <v>4.0</v>
      </c>
      <c r="G228" s="73">
        <v>1.0</v>
      </c>
      <c r="H228" s="74">
        <v>119.0</v>
      </c>
    </row>
    <row r="229">
      <c r="B229" s="72" t="s">
        <v>72</v>
      </c>
      <c r="C229" s="73">
        <v>2.0</v>
      </c>
      <c r="D229" s="73">
        <v>1.0</v>
      </c>
      <c r="E229" s="73">
        <v>4.0</v>
      </c>
      <c r="F229" s="73">
        <v>3.0</v>
      </c>
      <c r="G229" s="73">
        <v>1.0</v>
      </c>
      <c r="H229" s="74">
        <v>218.0</v>
      </c>
    </row>
    <row r="230">
      <c r="B230" s="72" t="s">
        <v>72</v>
      </c>
      <c r="C230" s="73">
        <v>2.0</v>
      </c>
      <c r="D230" s="73">
        <v>0.0</v>
      </c>
      <c r="E230" s="73">
        <v>3.0</v>
      </c>
      <c r="F230" s="73">
        <v>5.0</v>
      </c>
      <c r="G230" s="73">
        <v>0.0</v>
      </c>
      <c r="H230" s="74">
        <v>105.0</v>
      </c>
    </row>
    <row r="231">
      <c r="B231" s="72" t="s">
        <v>72</v>
      </c>
      <c r="C231" s="73">
        <v>2.0</v>
      </c>
      <c r="D231" s="73">
        <v>1.0</v>
      </c>
      <c r="E231" s="73">
        <v>9.0</v>
      </c>
      <c r="F231" s="73">
        <v>3.0</v>
      </c>
      <c r="G231" s="73">
        <v>1.0</v>
      </c>
      <c r="H231" s="74">
        <v>152.0</v>
      </c>
    </row>
    <row r="232">
      <c r="B232" s="72" t="s">
        <v>72</v>
      </c>
      <c r="C232" s="73">
        <v>2.0</v>
      </c>
      <c r="D232" s="73">
        <v>1.0</v>
      </c>
      <c r="E232" s="73">
        <v>8.0</v>
      </c>
      <c r="F232" s="73">
        <v>4.0</v>
      </c>
      <c r="G232" s="73">
        <v>1.0</v>
      </c>
      <c r="H232" s="74">
        <v>216.0</v>
      </c>
    </row>
    <row r="233">
      <c r="B233" s="72" t="s">
        <v>72</v>
      </c>
      <c r="C233" s="73">
        <v>2.0</v>
      </c>
      <c r="D233" s="73">
        <v>1.0</v>
      </c>
      <c r="E233" s="73">
        <v>7.0</v>
      </c>
      <c r="F233" s="73">
        <v>4.0</v>
      </c>
      <c r="G233" s="73">
        <v>1.0</v>
      </c>
      <c r="H233" s="74">
        <v>273.0</v>
      </c>
    </row>
    <row r="234">
      <c r="B234" s="72" t="s">
        <v>72</v>
      </c>
      <c r="C234" s="73">
        <v>2.0</v>
      </c>
      <c r="D234" s="73">
        <v>0.0</v>
      </c>
      <c r="E234" s="73">
        <v>3.0</v>
      </c>
      <c r="F234" s="73">
        <v>5.0</v>
      </c>
      <c r="G234" s="73">
        <v>1.0</v>
      </c>
      <c r="H234" s="74">
        <v>900.0</v>
      </c>
    </row>
    <row r="235">
      <c r="B235" s="72" t="s">
        <v>72</v>
      </c>
      <c r="C235" s="73">
        <v>2.0</v>
      </c>
      <c r="D235" s="73">
        <v>1.0</v>
      </c>
      <c r="E235" s="73">
        <v>9.0</v>
      </c>
      <c r="F235" s="73">
        <v>3.0</v>
      </c>
      <c r="G235" s="73">
        <v>1.0</v>
      </c>
      <c r="H235" s="74">
        <v>203.0</v>
      </c>
    </row>
    <row r="236">
      <c r="B236" s="72" t="s">
        <v>72</v>
      </c>
      <c r="C236" s="73">
        <v>2.0</v>
      </c>
      <c r="D236" s="73">
        <v>1.0</v>
      </c>
      <c r="E236" s="73">
        <v>6.0</v>
      </c>
      <c r="F236" s="73">
        <v>4.0</v>
      </c>
      <c r="G236" s="73">
        <v>1.0</v>
      </c>
      <c r="H236" s="74">
        <v>264.0</v>
      </c>
    </row>
    <row r="237">
      <c r="B237" s="72" t="s">
        <v>72</v>
      </c>
      <c r="C237" s="73">
        <v>2.0</v>
      </c>
      <c r="D237" s="73">
        <v>1.0</v>
      </c>
      <c r="E237" s="73">
        <v>9.0</v>
      </c>
      <c r="F237" s="73">
        <v>1.0</v>
      </c>
      <c r="G237" s="73">
        <v>1.0</v>
      </c>
      <c r="H237" s="74">
        <v>342.0</v>
      </c>
    </row>
    <row r="238">
      <c r="B238" s="72" t="s">
        <v>72</v>
      </c>
      <c r="C238" s="73">
        <v>2.0</v>
      </c>
      <c r="D238" s="73">
        <v>1.0</v>
      </c>
      <c r="E238" s="73">
        <v>5.0</v>
      </c>
      <c r="F238" s="73">
        <v>2.0</v>
      </c>
      <c r="G238" s="73">
        <v>1.0</v>
      </c>
      <c r="H238" s="74">
        <v>281.0</v>
      </c>
    </row>
    <row r="239">
      <c r="B239" s="72" t="s">
        <v>72</v>
      </c>
      <c r="C239" s="73">
        <v>2.0</v>
      </c>
      <c r="D239" s="73">
        <v>1.0</v>
      </c>
      <c r="E239" s="73">
        <v>4.0</v>
      </c>
      <c r="F239" s="73">
        <v>5.0</v>
      </c>
      <c r="G239" s="73">
        <v>1.0</v>
      </c>
      <c r="H239" s="74">
        <v>267.0</v>
      </c>
    </row>
    <row r="240">
      <c r="B240" s="72" t="s">
        <v>72</v>
      </c>
      <c r="C240" s="73">
        <v>2.0</v>
      </c>
      <c r="D240" s="73">
        <v>0.0</v>
      </c>
      <c r="E240" s="73">
        <v>3.0</v>
      </c>
      <c r="F240" s="73">
        <v>4.0</v>
      </c>
      <c r="G240" s="73">
        <v>1.0</v>
      </c>
      <c r="H240" s="74">
        <v>900.0</v>
      </c>
    </row>
    <row r="241">
      <c r="B241" s="72" t="s">
        <v>72</v>
      </c>
      <c r="C241" s="73">
        <v>2.0</v>
      </c>
      <c r="D241" s="73">
        <v>1.0</v>
      </c>
      <c r="E241" s="73">
        <v>9.0</v>
      </c>
      <c r="F241" s="73">
        <v>4.0</v>
      </c>
      <c r="G241" s="73">
        <v>1.0</v>
      </c>
      <c r="H241" s="74">
        <v>270.0</v>
      </c>
    </row>
    <row r="242">
      <c r="B242" s="72" t="s">
        <v>72</v>
      </c>
      <c r="C242" s="73">
        <v>2.0</v>
      </c>
      <c r="D242" s="73">
        <v>1.0</v>
      </c>
      <c r="E242" s="73">
        <v>1.0</v>
      </c>
      <c r="F242" s="73">
        <v>3.0</v>
      </c>
      <c r="G242" s="73">
        <v>1.0</v>
      </c>
      <c r="H242" s="74">
        <v>309.0</v>
      </c>
    </row>
    <row r="243">
      <c r="B243" s="72" t="s">
        <v>72</v>
      </c>
      <c r="C243" s="73">
        <v>2.0</v>
      </c>
      <c r="D243" s="73">
        <v>1.0</v>
      </c>
      <c r="E243" s="73">
        <v>5.0</v>
      </c>
      <c r="F243" s="73">
        <v>2.0</v>
      </c>
      <c r="G243" s="73">
        <v>1.0</v>
      </c>
      <c r="H243" s="74">
        <v>321.0</v>
      </c>
    </row>
    <row r="244">
      <c r="B244" s="72" t="s">
        <v>72</v>
      </c>
      <c r="C244" s="73">
        <v>2.0</v>
      </c>
      <c r="D244" s="73">
        <v>1.0</v>
      </c>
      <c r="E244" s="73">
        <v>9.0</v>
      </c>
      <c r="F244" s="73">
        <v>1.0</v>
      </c>
      <c r="G244" s="73">
        <v>1.0</v>
      </c>
      <c r="H244" s="74">
        <v>289.0</v>
      </c>
    </row>
    <row r="245">
      <c r="B245" s="72" t="s">
        <v>72</v>
      </c>
      <c r="C245" s="73">
        <v>2.0</v>
      </c>
      <c r="D245" s="73">
        <v>1.0</v>
      </c>
      <c r="E245" s="73">
        <v>4.0</v>
      </c>
      <c r="F245" s="73">
        <v>2.0</v>
      </c>
      <c r="G245" s="73">
        <v>1.0</v>
      </c>
      <c r="H245" s="74">
        <v>252.0</v>
      </c>
    </row>
    <row r="246">
      <c r="B246" s="75" t="s">
        <v>72</v>
      </c>
      <c r="C246" s="76">
        <v>2.0</v>
      </c>
      <c r="D246" s="76">
        <v>1.0</v>
      </c>
      <c r="E246" s="76">
        <v>1.0</v>
      </c>
      <c r="F246" s="76">
        <v>1.0</v>
      </c>
      <c r="G246" s="76">
        <v>1.0</v>
      </c>
      <c r="H246" s="77">
        <v>235.0</v>
      </c>
    </row>
    <row r="248">
      <c r="C248" s="32" t="s">
        <v>28</v>
      </c>
      <c r="D248" s="32" t="s">
        <v>25</v>
      </c>
      <c r="E248" s="32" t="s">
        <v>17</v>
      </c>
      <c r="F248" s="32" t="s">
        <v>18</v>
      </c>
      <c r="G248" s="32" t="s">
        <v>19</v>
      </c>
      <c r="H248" s="32" t="s">
        <v>29</v>
      </c>
      <c r="I248" s="33" t="s">
        <v>14</v>
      </c>
      <c r="J248" s="78" t="s">
        <v>30</v>
      </c>
    </row>
    <row r="249">
      <c r="B249" s="34" t="s">
        <v>22</v>
      </c>
      <c r="C249" s="37">
        <f>countif(D4:D246, "0")</f>
        <v>27</v>
      </c>
      <c r="D249" s="37">
        <f>sumif(D4:D246, "0", H4:H246)/C249</f>
        <v>801.7777778</v>
      </c>
      <c r="E249" s="37">
        <f t="array" ref="E249">MEDIAN(IF($D$4:$D$246=0, $H$4:$H$246))</f>
        <v>900</v>
      </c>
      <c r="F249" s="62">
        <f>MINIFS( H4:H246, D4:D246, "0", D4:D246, "0")</f>
        <v>105</v>
      </c>
      <c r="G249" s="62">
        <f>MAXIFS( H4:H246, D4:D246, "0", D4:D246, "0")</f>
        <v>900</v>
      </c>
      <c r="H249" s="37">
        <f t="shared" ref="H249:H250" si="1">(C249-I249)/C249*100</f>
        <v>14.81481481</v>
      </c>
      <c r="I249" s="63">
        <f>countifs(D4:D246, "0", G4:G246, "1")</f>
        <v>23</v>
      </c>
      <c r="J249" s="38">
        <f t="array" ref="J249">stdev(if(D4:D246=0, H4:H246))</f>
        <v>242.044232</v>
      </c>
    </row>
    <row r="250">
      <c r="B250" s="34" t="s">
        <v>20</v>
      </c>
      <c r="C250" s="37">
        <f>countif(D4:D246, "1")</f>
        <v>216</v>
      </c>
      <c r="D250" s="37">
        <f>sumif(D4:D246, "1", H4:H246)/C250</f>
        <v>314.2222222</v>
      </c>
      <c r="E250" s="37">
        <f t="array" ref="E250">MEDIAN(IF($D$4:$D$246=1, $H$4:$H$246))</f>
        <v>308</v>
      </c>
      <c r="F250" s="62">
        <f>MINIFS( H4:H246, D4:D246, "1", D4:D246, "1")</f>
        <v>64</v>
      </c>
      <c r="G250" s="62">
        <f>MAXIFS( H4:H246, D4:D246, "1", D4:D246, "1")</f>
        <v>788</v>
      </c>
      <c r="H250" s="37">
        <f t="shared" si="1"/>
        <v>0</v>
      </c>
      <c r="I250" s="63">
        <f>countifs(D4:D246, "1", G4:G246, "1")</f>
        <v>216</v>
      </c>
      <c r="J250" s="38">
        <f t="array" ref="J250">stdev(if(D4:D246=1, H4:H246))</f>
        <v>99.96867726</v>
      </c>
    </row>
    <row r="252">
      <c r="C252" s="5" t="s">
        <v>28</v>
      </c>
      <c r="D252" s="5" t="s">
        <v>25</v>
      </c>
      <c r="E252" s="5" t="s">
        <v>17</v>
      </c>
      <c r="F252" s="5" t="s">
        <v>18</v>
      </c>
      <c r="G252" s="5" t="s">
        <v>19</v>
      </c>
      <c r="H252" s="5" t="s">
        <v>29</v>
      </c>
    </row>
    <row r="253">
      <c r="B253" s="5" t="s">
        <v>22</v>
      </c>
      <c r="C253" s="5">
        <v>27.0</v>
      </c>
      <c r="D253" s="5">
        <v>651.5926</v>
      </c>
      <c r="E253" s="5">
        <v>900.0</v>
      </c>
      <c r="F253" s="5">
        <v>18.0</v>
      </c>
      <c r="G253" s="5">
        <v>900.0</v>
      </c>
      <c r="H253" s="5">
        <v>33.33333</v>
      </c>
    </row>
    <row r="254">
      <c r="B254" s="5" t="s">
        <v>20</v>
      </c>
      <c r="C254" s="5">
        <v>216.0</v>
      </c>
      <c r="D254" s="5">
        <v>159.9074</v>
      </c>
      <c r="E254" s="5">
        <v>112.5</v>
      </c>
      <c r="F254" s="5">
        <v>0.0</v>
      </c>
      <c r="G254" s="5">
        <v>900.0</v>
      </c>
      <c r="H254" s="5">
        <v>1.851852</v>
      </c>
    </row>
  </sheetData>
  <mergeCells count="1">
    <mergeCell ref="B2:H2"/>
  </mergeCells>
  <conditionalFormatting sqref="G4:G246">
    <cfRule type="cellIs" dxfId="1" priority="1" operator="equal">
      <formula>1</formula>
    </cfRule>
  </conditionalFormatting>
  <conditionalFormatting sqref="G4:G246">
    <cfRule type="cellIs" dxfId="2" priority="2" operator="equal">
      <formula>0</formula>
    </cfRule>
  </conditionalFormatting>
  <conditionalFormatting sqref="D4:D246">
    <cfRule type="cellIs" dxfId="1" priority="3" operator="equal">
      <formula>1</formula>
    </cfRule>
  </conditionalFormatting>
  <conditionalFormatting sqref="D4:D246">
    <cfRule type="cellIs" dxfId="2" priority="4" operator="equal">
      <formula>0</formula>
    </cfRule>
  </conditionalFormatting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24</v>
      </c>
      <c r="C2" s="3"/>
      <c r="D2" s="3"/>
      <c r="E2" s="3"/>
      <c r="F2" s="3"/>
      <c r="G2" s="3"/>
      <c r="H2" s="4"/>
    </row>
    <row r="3">
      <c r="B3" s="66" t="s">
        <v>64</v>
      </c>
      <c r="C3" s="66" t="s">
        <v>65</v>
      </c>
      <c r="D3" s="67" t="s">
        <v>66</v>
      </c>
      <c r="E3" s="66" t="s">
        <v>67</v>
      </c>
      <c r="F3" s="66" t="s">
        <v>68</v>
      </c>
      <c r="G3" s="67" t="s">
        <v>69</v>
      </c>
      <c r="H3" s="68" t="s">
        <v>70</v>
      </c>
    </row>
    <row r="4">
      <c r="B4" s="69" t="s">
        <v>71</v>
      </c>
      <c r="C4" s="70">
        <v>1.0</v>
      </c>
      <c r="D4" s="70">
        <v>1.0</v>
      </c>
      <c r="E4" s="70">
        <v>4.0</v>
      </c>
      <c r="F4" s="70">
        <v>3.0</v>
      </c>
      <c r="G4" s="70">
        <v>1.0</v>
      </c>
      <c r="H4" s="71">
        <v>580.0</v>
      </c>
    </row>
    <row r="5">
      <c r="B5" s="72" t="s">
        <v>71</v>
      </c>
      <c r="C5" s="73">
        <v>1.0</v>
      </c>
      <c r="D5" s="73">
        <v>1.0</v>
      </c>
      <c r="E5" s="73">
        <v>5.0</v>
      </c>
      <c r="F5" s="73">
        <v>1.0</v>
      </c>
      <c r="G5" s="73">
        <v>1.0</v>
      </c>
      <c r="H5" s="74">
        <v>286.0</v>
      </c>
    </row>
    <row r="6">
      <c r="B6" s="72" t="s">
        <v>71</v>
      </c>
      <c r="C6" s="73">
        <v>1.0</v>
      </c>
      <c r="D6" s="73">
        <v>0.0</v>
      </c>
      <c r="E6" s="73">
        <v>3.0</v>
      </c>
      <c r="F6" s="73">
        <v>1.0</v>
      </c>
      <c r="G6" s="73">
        <v>1.0</v>
      </c>
      <c r="H6" s="74">
        <v>900.0</v>
      </c>
    </row>
    <row r="7">
      <c r="B7" s="72" t="s">
        <v>71</v>
      </c>
      <c r="C7" s="73">
        <v>1.0</v>
      </c>
      <c r="D7" s="73">
        <v>1.0</v>
      </c>
      <c r="E7" s="73">
        <v>9.0</v>
      </c>
      <c r="F7" s="73">
        <v>4.0</v>
      </c>
      <c r="G7" s="73">
        <v>1.0</v>
      </c>
      <c r="H7" s="74">
        <v>329.0</v>
      </c>
    </row>
    <row r="8">
      <c r="B8" s="72" t="s">
        <v>71</v>
      </c>
      <c r="C8" s="73">
        <v>1.0</v>
      </c>
      <c r="D8" s="73">
        <v>1.0</v>
      </c>
      <c r="E8" s="73">
        <v>4.0</v>
      </c>
      <c r="F8" s="73">
        <v>5.0</v>
      </c>
      <c r="G8" s="73">
        <v>1.0</v>
      </c>
      <c r="H8" s="74">
        <v>285.0</v>
      </c>
    </row>
    <row r="9">
      <c r="B9" s="72" t="s">
        <v>71</v>
      </c>
      <c r="C9" s="73">
        <v>1.0</v>
      </c>
      <c r="D9" s="73">
        <v>1.0</v>
      </c>
      <c r="E9" s="73">
        <v>1.0</v>
      </c>
      <c r="F9" s="73">
        <v>1.0</v>
      </c>
      <c r="G9" s="73">
        <v>1.0</v>
      </c>
      <c r="H9" s="74">
        <v>302.0</v>
      </c>
    </row>
    <row r="10">
      <c r="B10" s="72" t="s">
        <v>71</v>
      </c>
      <c r="C10" s="73">
        <v>1.0</v>
      </c>
      <c r="D10" s="73">
        <v>1.0</v>
      </c>
      <c r="E10" s="73">
        <v>6.0</v>
      </c>
      <c r="F10" s="73">
        <v>2.0</v>
      </c>
      <c r="G10" s="73">
        <v>1.0</v>
      </c>
      <c r="H10" s="74">
        <v>239.0</v>
      </c>
    </row>
    <row r="11">
      <c r="B11" s="72" t="s">
        <v>71</v>
      </c>
      <c r="C11" s="73">
        <v>1.0</v>
      </c>
      <c r="D11" s="73">
        <v>1.0</v>
      </c>
      <c r="E11" s="73">
        <v>8.0</v>
      </c>
      <c r="F11" s="73">
        <v>1.0</v>
      </c>
      <c r="G11" s="73">
        <v>1.0</v>
      </c>
      <c r="H11" s="74">
        <v>149.0</v>
      </c>
    </row>
    <row r="12">
      <c r="B12" s="72" t="s">
        <v>71</v>
      </c>
      <c r="C12" s="73">
        <v>1.0</v>
      </c>
      <c r="D12" s="73">
        <v>1.0</v>
      </c>
      <c r="E12" s="73">
        <v>2.0</v>
      </c>
      <c r="F12" s="73">
        <v>1.0</v>
      </c>
      <c r="G12" s="73">
        <v>1.0</v>
      </c>
      <c r="H12" s="74">
        <v>170.0</v>
      </c>
    </row>
    <row r="13">
      <c r="B13" s="72" t="s">
        <v>71</v>
      </c>
      <c r="C13" s="73">
        <v>1.0</v>
      </c>
      <c r="D13" s="73">
        <v>0.0</v>
      </c>
      <c r="E13" s="73">
        <v>3.0</v>
      </c>
      <c r="F13" s="73">
        <v>1.0</v>
      </c>
      <c r="G13" s="73">
        <v>1.0</v>
      </c>
      <c r="H13" s="74">
        <v>900.0</v>
      </c>
    </row>
    <row r="14">
      <c r="B14" s="72" t="s">
        <v>71</v>
      </c>
      <c r="C14" s="73">
        <v>1.0</v>
      </c>
      <c r="D14" s="73">
        <v>1.0</v>
      </c>
      <c r="E14" s="73">
        <v>7.0</v>
      </c>
      <c r="F14" s="73">
        <v>5.0</v>
      </c>
      <c r="G14" s="73">
        <v>1.0</v>
      </c>
      <c r="H14" s="74">
        <v>319.0</v>
      </c>
    </row>
    <row r="15">
      <c r="B15" s="72" t="s">
        <v>71</v>
      </c>
      <c r="C15" s="73">
        <v>1.0</v>
      </c>
      <c r="D15" s="73">
        <v>1.0</v>
      </c>
      <c r="E15" s="73">
        <v>9.0</v>
      </c>
      <c r="F15" s="73">
        <v>1.0</v>
      </c>
      <c r="G15" s="73">
        <v>1.0</v>
      </c>
      <c r="H15" s="74">
        <v>324.0</v>
      </c>
    </row>
    <row r="16">
      <c r="B16" s="72" t="s">
        <v>71</v>
      </c>
      <c r="C16" s="73">
        <v>1.0</v>
      </c>
      <c r="D16" s="73">
        <v>1.0</v>
      </c>
      <c r="E16" s="73">
        <v>8.0</v>
      </c>
      <c r="F16" s="73">
        <v>2.0</v>
      </c>
      <c r="G16" s="73">
        <v>1.0</v>
      </c>
      <c r="H16" s="74">
        <v>309.0</v>
      </c>
    </row>
    <row r="17">
      <c r="B17" s="72" t="s">
        <v>71</v>
      </c>
      <c r="C17" s="73">
        <v>1.0</v>
      </c>
      <c r="D17" s="73">
        <v>1.0</v>
      </c>
      <c r="E17" s="73">
        <v>2.0</v>
      </c>
      <c r="F17" s="73">
        <v>5.0</v>
      </c>
      <c r="G17" s="73">
        <v>1.0</v>
      </c>
      <c r="H17" s="74">
        <v>259.0</v>
      </c>
    </row>
    <row r="18">
      <c r="B18" s="72" t="s">
        <v>71</v>
      </c>
      <c r="C18" s="73">
        <v>1.0</v>
      </c>
      <c r="D18" s="73">
        <v>1.0</v>
      </c>
      <c r="E18" s="73">
        <v>6.0</v>
      </c>
      <c r="F18" s="73">
        <v>3.0</v>
      </c>
      <c r="G18" s="73">
        <v>1.0</v>
      </c>
      <c r="H18" s="74">
        <v>220.0</v>
      </c>
    </row>
    <row r="19">
      <c r="B19" s="72" t="s">
        <v>71</v>
      </c>
      <c r="C19" s="73">
        <v>1.0</v>
      </c>
      <c r="D19" s="73">
        <v>1.0</v>
      </c>
      <c r="E19" s="73">
        <v>7.0</v>
      </c>
      <c r="F19" s="73">
        <v>5.0</v>
      </c>
      <c r="G19" s="73">
        <v>1.0</v>
      </c>
      <c r="H19" s="74">
        <v>178.0</v>
      </c>
    </row>
    <row r="20">
      <c r="B20" s="72" t="s">
        <v>71</v>
      </c>
      <c r="C20" s="73">
        <v>1.0</v>
      </c>
      <c r="D20" s="73">
        <v>1.0</v>
      </c>
      <c r="E20" s="73">
        <v>1.0</v>
      </c>
      <c r="F20" s="73">
        <v>5.0</v>
      </c>
      <c r="G20" s="73">
        <v>1.0</v>
      </c>
      <c r="H20" s="74">
        <v>56.0</v>
      </c>
    </row>
    <row r="21">
      <c r="B21" s="72" t="s">
        <v>71</v>
      </c>
      <c r="C21" s="73">
        <v>1.0</v>
      </c>
      <c r="D21" s="73">
        <v>1.0</v>
      </c>
      <c r="E21" s="73">
        <v>5.0</v>
      </c>
      <c r="F21" s="73">
        <v>2.0</v>
      </c>
      <c r="G21" s="73">
        <v>1.0</v>
      </c>
      <c r="H21" s="74">
        <v>70.0</v>
      </c>
    </row>
    <row r="22">
      <c r="B22" s="72" t="s">
        <v>72</v>
      </c>
      <c r="C22" s="73">
        <v>2.0</v>
      </c>
      <c r="D22" s="73">
        <v>1.0</v>
      </c>
      <c r="E22" s="73">
        <v>2.0</v>
      </c>
      <c r="F22" s="73">
        <v>5.0</v>
      </c>
      <c r="G22" s="73">
        <v>1.0</v>
      </c>
      <c r="H22" s="74">
        <v>635.0</v>
      </c>
    </row>
    <row r="23">
      <c r="B23" s="72" t="s">
        <v>72</v>
      </c>
      <c r="C23" s="73">
        <v>2.0</v>
      </c>
      <c r="D23" s="73">
        <v>1.0</v>
      </c>
      <c r="E23" s="73">
        <v>5.0</v>
      </c>
      <c r="F23" s="73">
        <v>1.0</v>
      </c>
      <c r="G23" s="73">
        <v>1.0</v>
      </c>
      <c r="H23" s="74">
        <v>324.0</v>
      </c>
    </row>
    <row r="24">
      <c r="B24" s="72" t="s">
        <v>72</v>
      </c>
      <c r="C24" s="73">
        <v>2.0</v>
      </c>
      <c r="D24" s="73">
        <v>1.0</v>
      </c>
      <c r="E24" s="73">
        <v>4.0</v>
      </c>
      <c r="F24" s="73">
        <v>4.0</v>
      </c>
      <c r="G24" s="73">
        <v>1.0</v>
      </c>
      <c r="H24" s="74">
        <v>359.0</v>
      </c>
    </row>
    <row r="25">
      <c r="B25" s="72" t="s">
        <v>72</v>
      </c>
      <c r="C25" s="73">
        <v>2.0</v>
      </c>
      <c r="D25" s="73">
        <v>1.0</v>
      </c>
      <c r="E25" s="73">
        <v>5.0</v>
      </c>
      <c r="F25" s="73">
        <v>4.0</v>
      </c>
      <c r="G25" s="73">
        <v>1.0</v>
      </c>
      <c r="H25" s="74">
        <v>422.0</v>
      </c>
    </row>
    <row r="26">
      <c r="B26" s="72" t="s">
        <v>72</v>
      </c>
      <c r="C26" s="73">
        <v>2.0</v>
      </c>
      <c r="D26" s="73">
        <v>1.0</v>
      </c>
      <c r="E26" s="73">
        <v>7.0</v>
      </c>
      <c r="F26" s="73">
        <v>4.0</v>
      </c>
      <c r="G26" s="73">
        <v>1.0</v>
      </c>
      <c r="H26" s="74">
        <v>352.0</v>
      </c>
    </row>
    <row r="27">
      <c r="B27" s="72" t="s">
        <v>72</v>
      </c>
      <c r="C27" s="73">
        <v>2.0</v>
      </c>
      <c r="D27" s="73">
        <v>1.0</v>
      </c>
      <c r="E27" s="73">
        <v>8.0</v>
      </c>
      <c r="F27" s="73">
        <v>3.0</v>
      </c>
      <c r="G27" s="73">
        <v>1.0</v>
      </c>
      <c r="H27" s="74">
        <v>300.0</v>
      </c>
    </row>
    <row r="28">
      <c r="B28" s="72" t="s">
        <v>72</v>
      </c>
      <c r="C28" s="73">
        <v>2.0</v>
      </c>
      <c r="D28" s="73">
        <v>1.0</v>
      </c>
      <c r="E28" s="73">
        <v>1.0</v>
      </c>
      <c r="F28" s="73">
        <v>4.0</v>
      </c>
      <c r="G28" s="73">
        <v>1.0</v>
      </c>
      <c r="H28" s="74">
        <v>342.0</v>
      </c>
    </row>
    <row r="29">
      <c r="B29" s="72" t="s">
        <v>72</v>
      </c>
      <c r="C29" s="73">
        <v>2.0</v>
      </c>
      <c r="D29" s="73">
        <v>1.0</v>
      </c>
      <c r="E29" s="73">
        <v>6.0</v>
      </c>
      <c r="F29" s="73">
        <v>5.0</v>
      </c>
      <c r="G29" s="73">
        <v>1.0</v>
      </c>
      <c r="H29" s="74">
        <v>353.0</v>
      </c>
    </row>
    <row r="30">
      <c r="B30" s="72" t="s">
        <v>72</v>
      </c>
      <c r="C30" s="73">
        <v>2.0</v>
      </c>
      <c r="D30" s="73">
        <v>1.0</v>
      </c>
      <c r="E30" s="73">
        <v>4.0</v>
      </c>
      <c r="F30" s="73">
        <v>2.0</v>
      </c>
      <c r="G30" s="73">
        <v>1.0</v>
      </c>
      <c r="H30" s="74">
        <v>290.0</v>
      </c>
    </row>
    <row r="31">
      <c r="B31" s="72" t="s">
        <v>72</v>
      </c>
      <c r="C31" s="73">
        <v>2.0</v>
      </c>
      <c r="D31" s="73">
        <v>1.0</v>
      </c>
      <c r="E31" s="73">
        <v>1.0</v>
      </c>
      <c r="F31" s="73">
        <v>2.0</v>
      </c>
      <c r="G31" s="73">
        <v>1.0</v>
      </c>
      <c r="H31" s="74">
        <v>198.0</v>
      </c>
    </row>
    <row r="32">
      <c r="B32" s="72" t="s">
        <v>72</v>
      </c>
      <c r="C32" s="73">
        <v>2.0</v>
      </c>
      <c r="D32" s="73">
        <v>1.0</v>
      </c>
      <c r="E32" s="73">
        <v>5.0</v>
      </c>
      <c r="F32" s="73">
        <v>2.0</v>
      </c>
      <c r="G32" s="73">
        <v>1.0</v>
      </c>
      <c r="H32" s="74">
        <v>253.0</v>
      </c>
    </row>
    <row r="33">
      <c r="B33" s="72" t="s">
        <v>72</v>
      </c>
      <c r="C33" s="73">
        <v>2.0</v>
      </c>
      <c r="D33" s="73">
        <v>1.0</v>
      </c>
      <c r="E33" s="73">
        <v>6.0</v>
      </c>
      <c r="F33" s="73">
        <v>3.0</v>
      </c>
      <c r="G33" s="73">
        <v>1.0</v>
      </c>
      <c r="H33" s="74">
        <v>221.0</v>
      </c>
    </row>
    <row r="34">
      <c r="B34" s="72" t="s">
        <v>72</v>
      </c>
      <c r="C34" s="73">
        <v>2.0</v>
      </c>
      <c r="D34" s="73">
        <v>1.0</v>
      </c>
      <c r="E34" s="73">
        <v>7.0</v>
      </c>
      <c r="F34" s="73">
        <v>5.0</v>
      </c>
      <c r="G34" s="73">
        <v>1.0</v>
      </c>
      <c r="H34" s="74">
        <v>259.0</v>
      </c>
    </row>
    <row r="35">
      <c r="B35" s="72" t="s">
        <v>72</v>
      </c>
      <c r="C35" s="73">
        <v>2.0</v>
      </c>
      <c r="D35" s="73">
        <v>1.0</v>
      </c>
      <c r="E35" s="73">
        <v>8.0</v>
      </c>
      <c r="F35" s="73">
        <v>4.0</v>
      </c>
      <c r="G35" s="73">
        <v>1.0</v>
      </c>
      <c r="H35" s="74">
        <v>304.0</v>
      </c>
    </row>
    <row r="36">
      <c r="B36" s="72" t="s">
        <v>72</v>
      </c>
      <c r="C36" s="73">
        <v>2.0</v>
      </c>
      <c r="D36" s="73">
        <v>1.0</v>
      </c>
      <c r="E36" s="73">
        <v>6.0</v>
      </c>
      <c r="F36" s="73">
        <v>4.0</v>
      </c>
      <c r="G36" s="73">
        <v>1.0</v>
      </c>
      <c r="H36" s="74">
        <v>293.0</v>
      </c>
    </row>
    <row r="37">
      <c r="B37" s="72" t="s">
        <v>72</v>
      </c>
      <c r="C37" s="73">
        <v>2.0</v>
      </c>
      <c r="D37" s="73">
        <v>0.0</v>
      </c>
      <c r="E37" s="73">
        <v>3.0</v>
      </c>
      <c r="F37" s="73">
        <v>3.0</v>
      </c>
      <c r="G37" s="73">
        <v>1.0</v>
      </c>
      <c r="H37" s="74">
        <v>900.0</v>
      </c>
    </row>
    <row r="38">
      <c r="B38" s="72" t="s">
        <v>72</v>
      </c>
      <c r="C38" s="73">
        <v>2.0</v>
      </c>
      <c r="D38" s="73">
        <v>1.0</v>
      </c>
      <c r="E38" s="73">
        <v>7.0</v>
      </c>
      <c r="F38" s="73">
        <v>2.0</v>
      </c>
      <c r="G38" s="73">
        <v>1.0</v>
      </c>
      <c r="H38" s="74">
        <v>320.0</v>
      </c>
    </row>
    <row r="39">
      <c r="B39" s="72" t="s">
        <v>72</v>
      </c>
      <c r="C39" s="73">
        <v>2.0</v>
      </c>
      <c r="D39" s="73">
        <v>1.0</v>
      </c>
      <c r="E39" s="73">
        <v>6.0</v>
      </c>
      <c r="F39" s="73">
        <v>1.0</v>
      </c>
      <c r="G39" s="73">
        <v>1.0</v>
      </c>
      <c r="H39" s="74">
        <v>260.0</v>
      </c>
    </row>
    <row r="40">
      <c r="B40" s="72" t="s">
        <v>72</v>
      </c>
      <c r="C40" s="73">
        <v>2.0</v>
      </c>
      <c r="D40" s="73">
        <v>1.0</v>
      </c>
      <c r="E40" s="73">
        <v>1.0</v>
      </c>
      <c r="F40" s="73">
        <v>1.0</v>
      </c>
      <c r="G40" s="73">
        <v>1.0</v>
      </c>
      <c r="H40" s="74">
        <v>287.0</v>
      </c>
    </row>
    <row r="41">
      <c r="B41" s="72" t="s">
        <v>72</v>
      </c>
      <c r="C41" s="73">
        <v>2.0</v>
      </c>
      <c r="D41" s="73">
        <v>1.0</v>
      </c>
      <c r="E41" s="73">
        <v>9.0</v>
      </c>
      <c r="F41" s="73">
        <v>3.0</v>
      </c>
      <c r="G41" s="73">
        <v>1.0</v>
      </c>
      <c r="H41" s="74">
        <v>329.0</v>
      </c>
    </row>
    <row r="42">
      <c r="B42" s="72" t="s">
        <v>72</v>
      </c>
      <c r="C42" s="73">
        <v>2.0</v>
      </c>
      <c r="D42" s="73">
        <v>1.0</v>
      </c>
      <c r="E42" s="73">
        <v>4.0</v>
      </c>
      <c r="F42" s="73">
        <v>4.0</v>
      </c>
      <c r="G42" s="73">
        <v>1.0</v>
      </c>
      <c r="H42" s="74">
        <v>289.0</v>
      </c>
    </row>
    <row r="43">
      <c r="B43" s="72" t="s">
        <v>72</v>
      </c>
      <c r="C43" s="73">
        <v>2.0</v>
      </c>
      <c r="D43" s="73">
        <v>1.0</v>
      </c>
      <c r="E43" s="73">
        <v>2.0</v>
      </c>
      <c r="F43" s="73">
        <v>1.0</v>
      </c>
      <c r="G43" s="73">
        <v>1.0</v>
      </c>
      <c r="H43" s="74">
        <v>277.0</v>
      </c>
    </row>
    <row r="44">
      <c r="B44" s="72" t="s">
        <v>72</v>
      </c>
      <c r="C44" s="73">
        <v>2.0</v>
      </c>
      <c r="D44" s="73">
        <v>1.0</v>
      </c>
      <c r="E44" s="73">
        <v>1.0</v>
      </c>
      <c r="F44" s="73">
        <v>4.0</v>
      </c>
      <c r="G44" s="73">
        <v>1.0</v>
      </c>
      <c r="H44" s="74">
        <v>208.0</v>
      </c>
    </row>
    <row r="45">
      <c r="B45" s="72" t="s">
        <v>72</v>
      </c>
      <c r="C45" s="73">
        <v>2.0</v>
      </c>
      <c r="D45" s="73">
        <v>1.0</v>
      </c>
      <c r="E45" s="73">
        <v>2.0</v>
      </c>
      <c r="F45" s="73">
        <v>1.0</v>
      </c>
      <c r="G45" s="73">
        <v>1.0</v>
      </c>
      <c r="H45" s="74">
        <v>156.0</v>
      </c>
    </row>
    <row r="46">
      <c r="B46" s="72" t="s">
        <v>72</v>
      </c>
      <c r="C46" s="73">
        <v>2.0</v>
      </c>
      <c r="D46" s="73">
        <v>1.0</v>
      </c>
      <c r="E46" s="73">
        <v>8.0</v>
      </c>
      <c r="F46" s="73">
        <v>4.0</v>
      </c>
      <c r="G46" s="73">
        <v>1.0</v>
      </c>
      <c r="H46" s="74">
        <v>195.0</v>
      </c>
    </row>
    <row r="47">
      <c r="B47" s="72" t="s">
        <v>72</v>
      </c>
      <c r="C47" s="73">
        <v>2.0</v>
      </c>
      <c r="D47" s="73">
        <v>1.0</v>
      </c>
      <c r="E47" s="73">
        <v>1.0</v>
      </c>
      <c r="F47" s="73">
        <v>3.0</v>
      </c>
      <c r="G47" s="73">
        <v>1.0</v>
      </c>
      <c r="H47" s="74">
        <v>186.0</v>
      </c>
    </row>
    <row r="48">
      <c r="B48" s="72" t="s">
        <v>72</v>
      </c>
      <c r="C48" s="73">
        <v>2.0</v>
      </c>
      <c r="D48" s="73">
        <v>1.0</v>
      </c>
      <c r="E48" s="73">
        <v>8.0</v>
      </c>
      <c r="F48" s="73">
        <v>4.0</v>
      </c>
      <c r="G48" s="73">
        <v>1.0</v>
      </c>
      <c r="H48" s="74">
        <v>79.0</v>
      </c>
    </row>
    <row r="49">
      <c r="B49" s="72" t="s">
        <v>72</v>
      </c>
      <c r="C49" s="73">
        <v>2.0</v>
      </c>
      <c r="D49" s="73">
        <v>1.0</v>
      </c>
      <c r="E49" s="73">
        <v>6.0</v>
      </c>
      <c r="F49" s="73">
        <v>2.0</v>
      </c>
      <c r="G49" s="73">
        <v>1.0</v>
      </c>
      <c r="H49" s="74">
        <v>28.0</v>
      </c>
    </row>
    <row r="50">
      <c r="B50" s="72" t="s">
        <v>72</v>
      </c>
      <c r="C50" s="73">
        <v>2.0</v>
      </c>
      <c r="D50" s="73">
        <v>0.0</v>
      </c>
      <c r="E50" s="73">
        <v>3.0</v>
      </c>
      <c r="F50" s="73">
        <v>5.0</v>
      </c>
      <c r="G50" s="73">
        <v>0.0</v>
      </c>
      <c r="H50" s="74">
        <v>113.0</v>
      </c>
    </row>
    <row r="51">
      <c r="B51" s="72" t="s">
        <v>72</v>
      </c>
      <c r="C51" s="73">
        <v>2.0</v>
      </c>
      <c r="D51" s="73">
        <v>1.0</v>
      </c>
      <c r="E51" s="73">
        <v>8.0</v>
      </c>
      <c r="F51" s="73">
        <v>3.0</v>
      </c>
      <c r="G51" s="73">
        <v>1.0</v>
      </c>
      <c r="H51" s="74">
        <v>142.0</v>
      </c>
    </row>
    <row r="52">
      <c r="B52" s="72" t="s">
        <v>72</v>
      </c>
      <c r="C52" s="73">
        <v>2.0</v>
      </c>
      <c r="D52" s="73">
        <v>1.0</v>
      </c>
      <c r="E52" s="73">
        <v>4.0</v>
      </c>
      <c r="F52" s="73">
        <v>5.0</v>
      </c>
      <c r="G52" s="73">
        <v>1.0</v>
      </c>
      <c r="H52" s="74">
        <v>256.0</v>
      </c>
    </row>
    <row r="53">
      <c r="B53" s="72" t="s">
        <v>72</v>
      </c>
      <c r="C53" s="73">
        <v>2.0</v>
      </c>
      <c r="D53" s="73">
        <v>0.0</v>
      </c>
      <c r="E53" s="73">
        <v>3.0</v>
      </c>
      <c r="F53" s="73">
        <v>5.0</v>
      </c>
      <c r="G53" s="73">
        <v>1.0</v>
      </c>
      <c r="H53" s="74">
        <v>900.0</v>
      </c>
    </row>
    <row r="54">
      <c r="B54" s="72" t="s">
        <v>72</v>
      </c>
      <c r="C54" s="73">
        <v>2.0</v>
      </c>
      <c r="D54" s="73">
        <v>1.0</v>
      </c>
      <c r="E54" s="73">
        <v>7.0</v>
      </c>
      <c r="F54" s="73">
        <v>4.0</v>
      </c>
      <c r="G54" s="73">
        <v>1.0</v>
      </c>
      <c r="H54" s="74">
        <v>280.0</v>
      </c>
    </row>
    <row r="55">
      <c r="B55" s="72" t="s">
        <v>72</v>
      </c>
      <c r="C55" s="73">
        <v>2.0</v>
      </c>
      <c r="D55" s="73">
        <v>1.0</v>
      </c>
      <c r="E55" s="73">
        <v>5.0</v>
      </c>
      <c r="F55" s="73">
        <v>5.0</v>
      </c>
      <c r="G55" s="73">
        <v>1.0</v>
      </c>
      <c r="H55" s="74">
        <v>255.0</v>
      </c>
    </row>
    <row r="56">
      <c r="B56" s="72" t="s">
        <v>72</v>
      </c>
      <c r="C56" s="73">
        <v>2.0</v>
      </c>
      <c r="D56" s="73">
        <v>1.0</v>
      </c>
      <c r="E56" s="73">
        <v>2.0</v>
      </c>
      <c r="F56" s="73">
        <v>3.0</v>
      </c>
      <c r="G56" s="73">
        <v>1.0</v>
      </c>
      <c r="H56" s="74">
        <v>298.0</v>
      </c>
    </row>
    <row r="57">
      <c r="B57" s="72" t="s">
        <v>72</v>
      </c>
      <c r="C57" s="73">
        <v>2.0</v>
      </c>
      <c r="D57" s="73">
        <v>1.0</v>
      </c>
      <c r="E57" s="73">
        <v>4.0</v>
      </c>
      <c r="F57" s="73">
        <v>2.0</v>
      </c>
      <c r="G57" s="73">
        <v>1.0</v>
      </c>
      <c r="H57" s="74">
        <v>301.0</v>
      </c>
    </row>
    <row r="58">
      <c r="B58" s="72" t="s">
        <v>72</v>
      </c>
      <c r="C58" s="73">
        <v>2.0</v>
      </c>
      <c r="D58" s="73">
        <v>0.0</v>
      </c>
      <c r="E58" s="73">
        <v>3.0</v>
      </c>
      <c r="F58" s="73">
        <v>1.0</v>
      </c>
      <c r="G58" s="73">
        <v>0.0</v>
      </c>
      <c r="H58" s="74">
        <v>298.0</v>
      </c>
    </row>
    <row r="59">
      <c r="B59" s="72" t="s">
        <v>72</v>
      </c>
      <c r="C59" s="73">
        <v>2.0</v>
      </c>
      <c r="D59" s="73">
        <v>1.0</v>
      </c>
      <c r="E59" s="73">
        <v>6.0</v>
      </c>
      <c r="F59" s="73">
        <v>4.0</v>
      </c>
      <c r="G59" s="73">
        <v>1.0</v>
      </c>
      <c r="H59" s="74">
        <v>104.0</v>
      </c>
    </row>
    <row r="60">
      <c r="B60" s="72" t="s">
        <v>72</v>
      </c>
      <c r="C60" s="73">
        <v>2.0</v>
      </c>
      <c r="D60" s="73">
        <v>1.0</v>
      </c>
      <c r="E60" s="73">
        <v>8.0</v>
      </c>
      <c r="F60" s="73">
        <v>3.0</v>
      </c>
      <c r="G60" s="73">
        <v>1.0</v>
      </c>
      <c r="H60" s="74">
        <v>337.0</v>
      </c>
    </row>
    <row r="61">
      <c r="B61" s="72" t="s">
        <v>72</v>
      </c>
      <c r="C61" s="73">
        <v>2.0</v>
      </c>
      <c r="D61" s="73">
        <v>1.0</v>
      </c>
      <c r="E61" s="73">
        <v>1.0</v>
      </c>
      <c r="F61" s="73">
        <v>5.0</v>
      </c>
      <c r="G61" s="73">
        <v>1.0</v>
      </c>
      <c r="H61" s="74">
        <v>393.0</v>
      </c>
    </row>
    <row r="62">
      <c r="B62" s="72" t="s">
        <v>72</v>
      </c>
      <c r="C62" s="73">
        <v>2.0</v>
      </c>
      <c r="D62" s="73">
        <v>1.0</v>
      </c>
      <c r="E62" s="73">
        <v>8.0</v>
      </c>
      <c r="F62" s="73">
        <v>2.0</v>
      </c>
      <c r="G62" s="73">
        <v>1.0</v>
      </c>
      <c r="H62" s="74">
        <v>353.0</v>
      </c>
    </row>
    <row r="63">
      <c r="B63" s="72" t="s">
        <v>72</v>
      </c>
      <c r="C63" s="73">
        <v>2.0</v>
      </c>
      <c r="D63" s="73">
        <v>1.0</v>
      </c>
      <c r="E63" s="73">
        <v>2.0</v>
      </c>
      <c r="F63" s="73">
        <v>3.0</v>
      </c>
      <c r="G63" s="73">
        <v>1.0</v>
      </c>
      <c r="H63" s="74">
        <v>261.0</v>
      </c>
    </row>
    <row r="64">
      <c r="B64" s="72" t="s">
        <v>72</v>
      </c>
      <c r="C64" s="73">
        <v>2.0</v>
      </c>
      <c r="D64" s="73">
        <v>1.0</v>
      </c>
      <c r="E64" s="73">
        <v>1.0</v>
      </c>
      <c r="F64" s="73">
        <v>3.0</v>
      </c>
      <c r="G64" s="73">
        <v>1.0</v>
      </c>
      <c r="H64" s="74">
        <v>346.0</v>
      </c>
    </row>
    <row r="65">
      <c r="B65" s="72" t="s">
        <v>72</v>
      </c>
      <c r="C65" s="73">
        <v>2.0</v>
      </c>
      <c r="D65" s="73">
        <v>1.0</v>
      </c>
      <c r="E65" s="73">
        <v>2.0</v>
      </c>
      <c r="F65" s="73">
        <v>3.0</v>
      </c>
      <c r="G65" s="73">
        <v>1.0</v>
      </c>
      <c r="H65" s="74">
        <v>296.0</v>
      </c>
    </row>
    <row r="66">
      <c r="B66" s="72" t="s">
        <v>72</v>
      </c>
      <c r="C66" s="73">
        <v>2.0</v>
      </c>
      <c r="D66" s="73">
        <v>1.0</v>
      </c>
      <c r="E66" s="73">
        <v>9.0</v>
      </c>
      <c r="F66" s="73">
        <v>4.0</v>
      </c>
      <c r="G66" s="73">
        <v>1.0</v>
      </c>
      <c r="H66" s="74">
        <v>327.0</v>
      </c>
    </row>
    <row r="67">
      <c r="B67" s="72" t="s">
        <v>72</v>
      </c>
      <c r="C67" s="73">
        <v>2.0</v>
      </c>
      <c r="D67" s="73">
        <v>1.0</v>
      </c>
      <c r="E67" s="73">
        <v>1.0</v>
      </c>
      <c r="F67" s="73">
        <v>2.0</v>
      </c>
      <c r="G67" s="73">
        <v>1.0</v>
      </c>
      <c r="H67" s="74">
        <v>360.0</v>
      </c>
    </row>
    <row r="68">
      <c r="B68" s="72" t="s">
        <v>72</v>
      </c>
      <c r="C68" s="73">
        <v>2.0</v>
      </c>
      <c r="D68" s="73">
        <v>1.0</v>
      </c>
      <c r="E68" s="73">
        <v>5.0</v>
      </c>
      <c r="F68" s="73">
        <v>3.0</v>
      </c>
      <c r="G68" s="73">
        <v>1.0</v>
      </c>
      <c r="H68" s="74">
        <v>361.0</v>
      </c>
    </row>
    <row r="69">
      <c r="B69" s="72" t="s">
        <v>72</v>
      </c>
      <c r="C69" s="73">
        <v>2.0</v>
      </c>
      <c r="D69" s="73">
        <v>1.0</v>
      </c>
      <c r="E69" s="73">
        <v>8.0</v>
      </c>
      <c r="F69" s="73">
        <v>4.0</v>
      </c>
      <c r="G69" s="73">
        <v>1.0</v>
      </c>
      <c r="H69" s="74">
        <v>333.0</v>
      </c>
    </row>
    <row r="70">
      <c r="B70" s="72" t="s">
        <v>72</v>
      </c>
      <c r="C70" s="73">
        <v>2.0</v>
      </c>
      <c r="D70" s="73">
        <v>0.0</v>
      </c>
      <c r="E70" s="73">
        <v>3.0</v>
      </c>
      <c r="F70" s="73">
        <v>1.0</v>
      </c>
      <c r="G70" s="73">
        <v>1.0</v>
      </c>
      <c r="H70" s="74">
        <v>900.0</v>
      </c>
    </row>
    <row r="71">
      <c r="B71" s="72" t="s">
        <v>72</v>
      </c>
      <c r="C71" s="73">
        <v>2.0</v>
      </c>
      <c r="D71" s="73">
        <v>1.0</v>
      </c>
      <c r="E71" s="73">
        <v>7.0</v>
      </c>
      <c r="F71" s="73">
        <v>5.0</v>
      </c>
      <c r="G71" s="73">
        <v>1.0</v>
      </c>
      <c r="H71" s="74">
        <v>340.0</v>
      </c>
    </row>
    <row r="72">
      <c r="B72" s="72" t="s">
        <v>72</v>
      </c>
      <c r="C72" s="73">
        <v>2.0</v>
      </c>
      <c r="D72" s="73">
        <v>1.0</v>
      </c>
      <c r="E72" s="73">
        <v>6.0</v>
      </c>
      <c r="F72" s="73">
        <v>5.0</v>
      </c>
      <c r="G72" s="73">
        <v>1.0</v>
      </c>
      <c r="H72" s="74">
        <v>293.0</v>
      </c>
    </row>
    <row r="73">
      <c r="B73" s="72" t="s">
        <v>72</v>
      </c>
      <c r="C73" s="73">
        <v>2.0</v>
      </c>
      <c r="D73" s="73">
        <v>1.0</v>
      </c>
      <c r="E73" s="73">
        <v>4.0</v>
      </c>
      <c r="F73" s="73">
        <v>2.0</v>
      </c>
      <c r="G73" s="73">
        <v>1.0</v>
      </c>
      <c r="H73" s="74">
        <v>373.0</v>
      </c>
    </row>
    <row r="74">
      <c r="B74" s="72" t="s">
        <v>72</v>
      </c>
      <c r="C74" s="73">
        <v>2.0</v>
      </c>
      <c r="D74" s="73">
        <v>1.0</v>
      </c>
      <c r="E74" s="73">
        <v>5.0</v>
      </c>
      <c r="F74" s="73">
        <v>3.0</v>
      </c>
      <c r="G74" s="73">
        <v>1.0</v>
      </c>
      <c r="H74" s="74">
        <v>473.0</v>
      </c>
    </row>
    <row r="75">
      <c r="B75" s="72" t="s">
        <v>72</v>
      </c>
      <c r="C75" s="73">
        <v>2.0</v>
      </c>
      <c r="D75" s="73">
        <v>1.0</v>
      </c>
      <c r="E75" s="73">
        <v>7.0</v>
      </c>
      <c r="F75" s="73">
        <v>1.0</v>
      </c>
      <c r="G75" s="73">
        <v>1.0</v>
      </c>
      <c r="H75" s="74">
        <v>453.0</v>
      </c>
    </row>
    <row r="76">
      <c r="B76" s="72" t="s">
        <v>72</v>
      </c>
      <c r="C76" s="73">
        <v>2.0</v>
      </c>
      <c r="D76" s="73">
        <v>1.0</v>
      </c>
      <c r="E76" s="73">
        <v>2.0</v>
      </c>
      <c r="F76" s="73">
        <v>5.0</v>
      </c>
      <c r="G76" s="73">
        <v>1.0</v>
      </c>
      <c r="H76" s="74">
        <v>504.0</v>
      </c>
    </row>
    <row r="77">
      <c r="B77" s="72" t="s">
        <v>72</v>
      </c>
      <c r="C77" s="73">
        <v>2.0</v>
      </c>
      <c r="D77" s="73">
        <v>1.0</v>
      </c>
      <c r="E77" s="73">
        <v>5.0</v>
      </c>
      <c r="F77" s="73">
        <v>2.0</v>
      </c>
      <c r="G77" s="73">
        <v>1.0</v>
      </c>
      <c r="H77" s="74">
        <v>389.0</v>
      </c>
    </row>
    <row r="78">
      <c r="B78" s="72" t="s">
        <v>72</v>
      </c>
      <c r="C78" s="73">
        <v>2.0</v>
      </c>
      <c r="D78" s="73">
        <v>1.0</v>
      </c>
      <c r="E78" s="73">
        <v>2.0</v>
      </c>
      <c r="F78" s="73">
        <v>2.0</v>
      </c>
      <c r="G78" s="73">
        <v>1.0</v>
      </c>
      <c r="H78" s="74">
        <v>396.0</v>
      </c>
    </row>
    <row r="79">
      <c r="B79" s="72" t="s">
        <v>72</v>
      </c>
      <c r="C79" s="73">
        <v>2.0</v>
      </c>
      <c r="D79" s="73">
        <v>1.0</v>
      </c>
      <c r="E79" s="73">
        <v>5.0</v>
      </c>
      <c r="F79" s="73">
        <v>3.0</v>
      </c>
      <c r="G79" s="73">
        <v>1.0</v>
      </c>
      <c r="H79" s="74">
        <v>477.0</v>
      </c>
    </row>
    <row r="80">
      <c r="B80" s="72" t="s">
        <v>72</v>
      </c>
      <c r="C80" s="73">
        <v>2.0</v>
      </c>
      <c r="D80" s="73">
        <v>1.0</v>
      </c>
      <c r="E80" s="73">
        <v>8.0</v>
      </c>
      <c r="F80" s="73">
        <v>3.0</v>
      </c>
      <c r="G80" s="73">
        <v>1.0</v>
      </c>
      <c r="H80" s="74">
        <v>475.0</v>
      </c>
    </row>
    <row r="81">
      <c r="B81" s="72" t="s">
        <v>72</v>
      </c>
      <c r="C81" s="73">
        <v>2.0</v>
      </c>
      <c r="D81" s="73">
        <v>1.0</v>
      </c>
      <c r="E81" s="73">
        <v>6.0</v>
      </c>
      <c r="F81" s="73">
        <v>5.0</v>
      </c>
      <c r="G81" s="73">
        <v>1.0</v>
      </c>
      <c r="H81" s="74">
        <v>441.0</v>
      </c>
    </row>
    <row r="82">
      <c r="B82" s="72" t="s">
        <v>72</v>
      </c>
      <c r="C82" s="73">
        <v>2.0</v>
      </c>
      <c r="D82" s="73">
        <v>0.0</v>
      </c>
      <c r="E82" s="73">
        <v>3.0</v>
      </c>
      <c r="F82" s="73">
        <v>2.0</v>
      </c>
      <c r="G82" s="73">
        <v>1.0</v>
      </c>
      <c r="H82" s="74">
        <v>900.0</v>
      </c>
    </row>
    <row r="83">
      <c r="B83" s="72" t="s">
        <v>72</v>
      </c>
      <c r="C83" s="73">
        <v>2.0</v>
      </c>
      <c r="D83" s="73">
        <v>1.0</v>
      </c>
      <c r="E83" s="73">
        <v>1.0</v>
      </c>
      <c r="F83" s="73">
        <v>5.0</v>
      </c>
      <c r="G83" s="73">
        <v>1.0</v>
      </c>
      <c r="H83" s="74">
        <v>367.0</v>
      </c>
    </row>
    <row r="84">
      <c r="B84" s="72" t="s">
        <v>72</v>
      </c>
      <c r="C84" s="73">
        <v>2.0</v>
      </c>
      <c r="D84" s="73">
        <v>1.0</v>
      </c>
      <c r="E84" s="73">
        <v>6.0</v>
      </c>
      <c r="F84" s="73">
        <v>5.0</v>
      </c>
      <c r="G84" s="73">
        <v>1.0</v>
      </c>
      <c r="H84" s="74">
        <v>386.0</v>
      </c>
    </row>
    <row r="85">
      <c r="B85" s="72" t="s">
        <v>72</v>
      </c>
      <c r="C85" s="73">
        <v>2.0</v>
      </c>
      <c r="D85" s="73">
        <v>1.0</v>
      </c>
      <c r="E85" s="73">
        <v>4.0</v>
      </c>
      <c r="F85" s="73">
        <v>5.0</v>
      </c>
      <c r="G85" s="73">
        <v>1.0</v>
      </c>
      <c r="H85" s="74">
        <v>529.0</v>
      </c>
    </row>
    <row r="86">
      <c r="B86" s="72" t="s">
        <v>72</v>
      </c>
      <c r="C86" s="73">
        <v>2.0</v>
      </c>
      <c r="D86" s="73">
        <v>1.0</v>
      </c>
      <c r="E86" s="73">
        <v>9.0</v>
      </c>
      <c r="F86" s="73">
        <v>2.0</v>
      </c>
      <c r="G86" s="73">
        <v>1.0</v>
      </c>
      <c r="H86" s="74">
        <v>453.0</v>
      </c>
    </row>
    <row r="87">
      <c r="B87" s="72" t="s">
        <v>72</v>
      </c>
      <c r="C87" s="73">
        <v>2.0</v>
      </c>
      <c r="D87" s="73">
        <v>1.0</v>
      </c>
      <c r="E87" s="73">
        <v>6.0</v>
      </c>
      <c r="F87" s="73">
        <v>1.0</v>
      </c>
      <c r="G87" s="73">
        <v>1.0</v>
      </c>
      <c r="H87" s="74">
        <v>454.0</v>
      </c>
    </row>
    <row r="88">
      <c r="B88" s="72" t="s">
        <v>72</v>
      </c>
      <c r="C88" s="73">
        <v>2.0</v>
      </c>
      <c r="D88" s="73">
        <v>1.0</v>
      </c>
      <c r="E88" s="73">
        <v>1.0</v>
      </c>
      <c r="F88" s="73">
        <v>2.0</v>
      </c>
      <c r="G88" s="73">
        <v>1.0</v>
      </c>
      <c r="H88" s="74">
        <v>435.0</v>
      </c>
    </row>
    <row r="89">
      <c r="B89" s="72" t="s">
        <v>72</v>
      </c>
      <c r="C89" s="73">
        <v>2.0</v>
      </c>
      <c r="D89" s="73">
        <v>1.0</v>
      </c>
      <c r="E89" s="73">
        <v>7.0</v>
      </c>
      <c r="F89" s="73">
        <v>2.0</v>
      </c>
      <c r="G89" s="73">
        <v>1.0</v>
      </c>
      <c r="H89" s="74">
        <v>477.0</v>
      </c>
    </row>
    <row r="90">
      <c r="B90" s="72" t="s">
        <v>72</v>
      </c>
      <c r="C90" s="73">
        <v>2.0</v>
      </c>
      <c r="D90" s="73">
        <v>1.0</v>
      </c>
      <c r="E90" s="73">
        <v>2.0</v>
      </c>
      <c r="F90" s="73">
        <v>3.0</v>
      </c>
      <c r="G90" s="73">
        <v>1.0</v>
      </c>
      <c r="H90" s="74">
        <v>431.0</v>
      </c>
    </row>
    <row r="91">
      <c r="B91" s="72" t="s">
        <v>72</v>
      </c>
      <c r="C91" s="73">
        <v>2.0</v>
      </c>
      <c r="D91" s="73">
        <v>1.0</v>
      </c>
      <c r="E91" s="73">
        <v>7.0</v>
      </c>
      <c r="F91" s="73">
        <v>4.0</v>
      </c>
      <c r="G91" s="73">
        <v>1.0</v>
      </c>
      <c r="H91" s="74">
        <v>354.0</v>
      </c>
    </row>
    <row r="92">
      <c r="B92" s="72" t="s">
        <v>72</v>
      </c>
      <c r="C92" s="73">
        <v>2.0</v>
      </c>
      <c r="D92" s="73">
        <v>1.0</v>
      </c>
      <c r="E92" s="73">
        <v>1.0</v>
      </c>
      <c r="F92" s="73">
        <v>2.0</v>
      </c>
      <c r="G92" s="73">
        <v>1.0</v>
      </c>
      <c r="H92" s="74">
        <v>447.0</v>
      </c>
    </row>
    <row r="93">
      <c r="B93" s="72" t="s">
        <v>72</v>
      </c>
      <c r="C93" s="73">
        <v>2.0</v>
      </c>
      <c r="D93" s="73">
        <v>0.0</v>
      </c>
      <c r="E93" s="73">
        <v>3.0</v>
      </c>
      <c r="F93" s="73">
        <v>3.0</v>
      </c>
      <c r="G93" s="73">
        <v>1.0</v>
      </c>
      <c r="H93" s="74">
        <v>900.0</v>
      </c>
    </row>
    <row r="94">
      <c r="B94" s="72" t="s">
        <v>72</v>
      </c>
      <c r="C94" s="73">
        <v>2.0</v>
      </c>
      <c r="D94" s="73">
        <v>1.0</v>
      </c>
      <c r="E94" s="73">
        <v>8.0</v>
      </c>
      <c r="F94" s="73">
        <v>5.0</v>
      </c>
      <c r="G94" s="73">
        <v>1.0</v>
      </c>
      <c r="H94" s="74">
        <v>330.0</v>
      </c>
    </row>
    <row r="95">
      <c r="B95" s="72" t="s">
        <v>72</v>
      </c>
      <c r="C95" s="73">
        <v>2.0</v>
      </c>
      <c r="D95" s="73">
        <v>1.0</v>
      </c>
      <c r="E95" s="73">
        <v>4.0</v>
      </c>
      <c r="F95" s="73">
        <v>2.0</v>
      </c>
      <c r="G95" s="73">
        <v>1.0</v>
      </c>
      <c r="H95" s="74">
        <v>461.0</v>
      </c>
    </row>
    <row r="96">
      <c r="B96" s="72" t="s">
        <v>72</v>
      </c>
      <c r="C96" s="73">
        <v>2.0</v>
      </c>
      <c r="D96" s="73">
        <v>1.0</v>
      </c>
      <c r="E96" s="73">
        <v>8.0</v>
      </c>
      <c r="F96" s="73">
        <v>3.0</v>
      </c>
      <c r="G96" s="73">
        <v>1.0</v>
      </c>
      <c r="H96" s="74">
        <v>449.0</v>
      </c>
    </row>
    <row r="97">
      <c r="B97" s="72" t="s">
        <v>72</v>
      </c>
      <c r="C97" s="73">
        <v>2.0</v>
      </c>
      <c r="D97" s="73">
        <v>1.0</v>
      </c>
      <c r="E97" s="73">
        <v>2.0</v>
      </c>
      <c r="F97" s="73">
        <v>3.0</v>
      </c>
      <c r="G97" s="73">
        <v>1.0</v>
      </c>
      <c r="H97" s="74">
        <v>507.0</v>
      </c>
    </row>
    <row r="98">
      <c r="B98" s="72" t="s">
        <v>72</v>
      </c>
      <c r="C98" s="73">
        <v>2.0</v>
      </c>
      <c r="D98" s="73">
        <v>1.0</v>
      </c>
      <c r="E98" s="73">
        <v>4.0</v>
      </c>
      <c r="F98" s="73">
        <v>3.0</v>
      </c>
      <c r="G98" s="73">
        <v>1.0</v>
      </c>
      <c r="H98" s="74">
        <v>580.0</v>
      </c>
    </row>
    <row r="99">
      <c r="B99" s="72" t="s">
        <v>72</v>
      </c>
      <c r="C99" s="73">
        <v>2.0</v>
      </c>
      <c r="D99" s="73">
        <v>0.0</v>
      </c>
      <c r="E99" s="73">
        <v>3.0</v>
      </c>
      <c r="F99" s="73">
        <v>1.0</v>
      </c>
      <c r="G99" s="73">
        <v>1.0</v>
      </c>
      <c r="H99" s="74">
        <v>900.0</v>
      </c>
    </row>
    <row r="100">
      <c r="B100" s="72" t="s">
        <v>72</v>
      </c>
      <c r="C100" s="73">
        <v>2.0</v>
      </c>
      <c r="D100" s="73">
        <v>1.0</v>
      </c>
      <c r="E100" s="73">
        <v>7.0</v>
      </c>
      <c r="F100" s="73">
        <v>4.0</v>
      </c>
      <c r="G100" s="73">
        <v>1.0</v>
      </c>
      <c r="H100" s="74">
        <v>298.0</v>
      </c>
    </row>
    <row r="101">
      <c r="B101" s="72" t="s">
        <v>72</v>
      </c>
      <c r="C101" s="73">
        <v>2.0</v>
      </c>
      <c r="D101" s="73">
        <v>1.0</v>
      </c>
      <c r="E101" s="73">
        <v>5.0</v>
      </c>
      <c r="F101" s="73">
        <v>4.0</v>
      </c>
      <c r="G101" s="73">
        <v>1.0</v>
      </c>
      <c r="H101" s="74">
        <v>314.0</v>
      </c>
    </row>
    <row r="102">
      <c r="B102" s="72" t="s">
        <v>72</v>
      </c>
      <c r="C102" s="73">
        <v>2.0</v>
      </c>
      <c r="D102" s="73">
        <v>1.0</v>
      </c>
      <c r="E102" s="73">
        <v>4.0</v>
      </c>
      <c r="F102" s="73">
        <v>4.0</v>
      </c>
      <c r="G102" s="73">
        <v>1.0</v>
      </c>
      <c r="H102" s="74">
        <v>268.0</v>
      </c>
    </row>
    <row r="103">
      <c r="B103" s="72" t="s">
        <v>72</v>
      </c>
      <c r="C103" s="73">
        <v>2.0</v>
      </c>
      <c r="D103" s="73">
        <v>1.0</v>
      </c>
      <c r="E103" s="73">
        <v>8.0</v>
      </c>
      <c r="F103" s="73">
        <v>2.0</v>
      </c>
      <c r="G103" s="73">
        <v>1.0</v>
      </c>
      <c r="H103" s="74">
        <v>341.0</v>
      </c>
    </row>
    <row r="104">
      <c r="B104" s="72" t="s">
        <v>72</v>
      </c>
      <c r="C104" s="73">
        <v>2.0</v>
      </c>
      <c r="D104" s="73">
        <v>1.0</v>
      </c>
      <c r="E104" s="73">
        <v>5.0</v>
      </c>
      <c r="F104" s="73">
        <v>3.0</v>
      </c>
      <c r="G104" s="73">
        <v>1.0</v>
      </c>
      <c r="H104" s="74">
        <v>326.0</v>
      </c>
    </row>
    <row r="105">
      <c r="B105" s="72" t="s">
        <v>72</v>
      </c>
      <c r="C105" s="73">
        <v>2.0</v>
      </c>
      <c r="D105" s="73">
        <v>1.0</v>
      </c>
      <c r="E105" s="73">
        <v>1.0</v>
      </c>
      <c r="F105" s="73">
        <v>5.0</v>
      </c>
      <c r="G105" s="73">
        <v>1.0</v>
      </c>
      <c r="H105" s="74">
        <v>388.0</v>
      </c>
    </row>
    <row r="106">
      <c r="B106" s="72" t="s">
        <v>72</v>
      </c>
      <c r="C106" s="73">
        <v>2.0</v>
      </c>
      <c r="D106" s="73">
        <v>1.0</v>
      </c>
      <c r="E106" s="73">
        <v>8.0</v>
      </c>
      <c r="F106" s="73">
        <v>2.0</v>
      </c>
      <c r="G106" s="73">
        <v>1.0</v>
      </c>
      <c r="H106" s="74">
        <v>361.0</v>
      </c>
    </row>
    <row r="107">
      <c r="B107" s="72" t="s">
        <v>72</v>
      </c>
      <c r="C107" s="73">
        <v>2.0</v>
      </c>
      <c r="D107" s="73">
        <v>0.0</v>
      </c>
      <c r="E107" s="73">
        <v>3.0</v>
      </c>
      <c r="F107" s="73">
        <v>3.0</v>
      </c>
      <c r="G107" s="73">
        <v>1.0</v>
      </c>
      <c r="H107" s="74">
        <v>900.0</v>
      </c>
    </row>
    <row r="108">
      <c r="B108" s="72" t="s">
        <v>72</v>
      </c>
      <c r="C108" s="73">
        <v>2.0</v>
      </c>
      <c r="D108" s="73">
        <v>1.0</v>
      </c>
      <c r="E108" s="73">
        <v>1.0</v>
      </c>
      <c r="F108" s="73">
        <v>2.0</v>
      </c>
      <c r="G108" s="73">
        <v>1.0</v>
      </c>
      <c r="H108" s="74">
        <v>338.0</v>
      </c>
    </row>
    <row r="109">
      <c r="B109" s="72" t="s">
        <v>72</v>
      </c>
      <c r="C109" s="73">
        <v>2.0</v>
      </c>
      <c r="D109" s="73">
        <v>1.0</v>
      </c>
      <c r="E109" s="73">
        <v>8.0</v>
      </c>
      <c r="F109" s="73">
        <v>1.0</v>
      </c>
      <c r="G109" s="73">
        <v>1.0</v>
      </c>
      <c r="H109" s="74">
        <v>366.0</v>
      </c>
    </row>
    <row r="110">
      <c r="B110" s="72" t="s">
        <v>72</v>
      </c>
      <c r="C110" s="73">
        <v>2.0</v>
      </c>
      <c r="D110" s="73">
        <v>0.0</v>
      </c>
      <c r="E110" s="73">
        <v>3.0</v>
      </c>
      <c r="F110" s="73">
        <v>3.0</v>
      </c>
      <c r="G110" s="73">
        <v>1.0</v>
      </c>
      <c r="H110" s="74">
        <v>900.0</v>
      </c>
    </row>
    <row r="111">
      <c r="B111" s="72" t="s">
        <v>72</v>
      </c>
      <c r="C111" s="73">
        <v>2.0</v>
      </c>
      <c r="D111" s="73">
        <v>1.0</v>
      </c>
      <c r="E111" s="73">
        <v>9.0</v>
      </c>
      <c r="F111" s="73">
        <v>5.0</v>
      </c>
      <c r="G111" s="73">
        <v>1.0</v>
      </c>
      <c r="H111" s="74">
        <v>331.0</v>
      </c>
    </row>
    <row r="112">
      <c r="B112" s="72" t="s">
        <v>72</v>
      </c>
      <c r="C112" s="73">
        <v>2.0</v>
      </c>
      <c r="D112" s="73">
        <v>1.0</v>
      </c>
      <c r="E112" s="73">
        <v>4.0</v>
      </c>
      <c r="F112" s="73">
        <v>3.0</v>
      </c>
      <c r="G112" s="73">
        <v>1.0</v>
      </c>
      <c r="H112" s="74">
        <v>344.0</v>
      </c>
    </row>
    <row r="113">
      <c r="B113" s="72" t="s">
        <v>72</v>
      </c>
      <c r="C113" s="73">
        <v>2.0</v>
      </c>
      <c r="D113" s="73">
        <v>1.0</v>
      </c>
      <c r="E113" s="73">
        <v>8.0</v>
      </c>
      <c r="F113" s="73">
        <v>4.0</v>
      </c>
      <c r="G113" s="73">
        <v>1.0</v>
      </c>
      <c r="H113" s="74">
        <v>303.0</v>
      </c>
    </row>
    <row r="114">
      <c r="B114" s="72" t="s">
        <v>72</v>
      </c>
      <c r="C114" s="73">
        <v>2.0</v>
      </c>
      <c r="D114" s="73">
        <v>1.0</v>
      </c>
      <c r="E114" s="73">
        <v>2.0</v>
      </c>
      <c r="F114" s="73">
        <v>1.0</v>
      </c>
      <c r="G114" s="73">
        <v>1.0</v>
      </c>
      <c r="H114" s="74">
        <v>348.0</v>
      </c>
    </row>
    <row r="115">
      <c r="B115" s="72" t="s">
        <v>72</v>
      </c>
      <c r="C115" s="73">
        <v>2.0</v>
      </c>
      <c r="D115" s="73">
        <v>1.0</v>
      </c>
      <c r="E115" s="73">
        <v>9.0</v>
      </c>
      <c r="F115" s="73">
        <v>2.0</v>
      </c>
      <c r="G115" s="73">
        <v>1.0</v>
      </c>
      <c r="H115" s="74">
        <v>432.0</v>
      </c>
    </row>
    <row r="116">
      <c r="B116" s="72" t="s">
        <v>72</v>
      </c>
      <c r="C116" s="73">
        <v>2.0</v>
      </c>
      <c r="D116" s="73">
        <v>1.0</v>
      </c>
      <c r="E116" s="73">
        <v>2.0</v>
      </c>
      <c r="F116" s="73">
        <v>4.0</v>
      </c>
      <c r="G116" s="73">
        <v>1.0</v>
      </c>
      <c r="H116" s="74">
        <v>384.0</v>
      </c>
    </row>
    <row r="117">
      <c r="B117" s="72" t="s">
        <v>72</v>
      </c>
      <c r="C117" s="73">
        <v>2.0</v>
      </c>
      <c r="D117" s="73">
        <v>0.0</v>
      </c>
      <c r="E117" s="73">
        <v>3.0</v>
      </c>
      <c r="F117" s="73">
        <v>4.0</v>
      </c>
      <c r="G117" s="73">
        <v>1.0</v>
      </c>
      <c r="H117" s="74">
        <v>900.0</v>
      </c>
    </row>
    <row r="118">
      <c r="B118" s="72" t="s">
        <v>72</v>
      </c>
      <c r="C118" s="73">
        <v>2.0</v>
      </c>
      <c r="D118" s="73">
        <v>1.0</v>
      </c>
      <c r="E118" s="73">
        <v>2.0</v>
      </c>
      <c r="F118" s="73">
        <v>2.0</v>
      </c>
      <c r="G118" s="73">
        <v>1.0</v>
      </c>
      <c r="H118" s="74">
        <v>473.0</v>
      </c>
    </row>
    <row r="119">
      <c r="B119" s="72" t="s">
        <v>72</v>
      </c>
      <c r="C119" s="73">
        <v>2.0</v>
      </c>
      <c r="D119" s="73">
        <v>1.0</v>
      </c>
      <c r="E119" s="73">
        <v>5.0</v>
      </c>
      <c r="F119" s="73">
        <v>3.0</v>
      </c>
      <c r="G119" s="73">
        <v>1.0</v>
      </c>
      <c r="H119" s="74">
        <v>438.0</v>
      </c>
    </row>
    <row r="120">
      <c r="B120" s="72" t="s">
        <v>72</v>
      </c>
      <c r="C120" s="73">
        <v>2.0</v>
      </c>
      <c r="D120" s="73">
        <v>1.0</v>
      </c>
      <c r="E120" s="73">
        <v>9.0</v>
      </c>
      <c r="F120" s="73">
        <v>2.0</v>
      </c>
      <c r="G120" s="73">
        <v>1.0</v>
      </c>
      <c r="H120" s="74">
        <v>413.0</v>
      </c>
    </row>
    <row r="121">
      <c r="B121" s="72" t="s">
        <v>72</v>
      </c>
      <c r="C121" s="73">
        <v>2.0</v>
      </c>
      <c r="D121" s="73">
        <v>0.0</v>
      </c>
      <c r="E121" s="73">
        <v>3.0</v>
      </c>
      <c r="F121" s="73">
        <v>2.0</v>
      </c>
      <c r="G121" s="73">
        <v>1.0</v>
      </c>
      <c r="H121" s="74">
        <v>900.0</v>
      </c>
    </row>
    <row r="122">
      <c r="B122" s="72" t="s">
        <v>72</v>
      </c>
      <c r="C122" s="73">
        <v>2.0</v>
      </c>
      <c r="D122" s="73">
        <v>1.0</v>
      </c>
      <c r="E122" s="73">
        <v>7.0</v>
      </c>
      <c r="F122" s="73">
        <v>3.0</v>
      </c>
      <c r="G122" s="73">
        <v>1.0</v>
      </c>
      <c r="H122" s="74">
        <v>324.0</v>
      </c>
    </row>
    <row r="123">
      <c r="B123" s="72" t="s">
        <v>72</v>
      </c>
      <c r="C123" s="73">
        <v>2.0</v>
      </c>
      <c r="D123" s="73">
        <v>1.0</v>
      </c>
      <c r="E123" s="73">
        <v>9.0</v>
      </c>
      <c r="F123" s="73">
        <v>2.0</v>
      </c>
      <c r="G123" s="73">
        <v>1.0</v>
      </c>
      <c r="H123" s="74">
        <v>312.0</v>
      </c>
    </row>
    <row r="124">
      <c r="B124" s="72" t="s">
        <v>72</v>
      </c>
      <c r="C124" s="73">
        <v>2.0</v>
      </c>
      <c r="D124" s="73">
        <v>1.0</v>
      </c>
      <c r="E124" s="73">
        <v>7.0</v>
      </c>
      <c r="F124" s="73">
        <v>4.0</v>
      </c>
      <c r="G124" s="73">
        <v>1.0</v>
      </c>
      <c r="H124" s="74">
        <v>360.0</v>
      </c>
    </row>
    <row r="125">
      <c r="B125" s="72" t="s">
        <v>72</v>
      </c>
      <c r="C125" s="73">
        <v>2.0</v>
      </c>
      <c r="D125" s="73">
        <v>1.0</v>
      </c>
      <c r="E125" s="73">
        <v>5.0</v>
      </c>
      <c r="F125" s="73">
        <v>4.0</v>
      </c>
      <c r="G125" s="73">
        <v>1.0</v>
      </c>
      <c r="H125" s="74">
        <v>341.0</v>
      </c>
    </row>
    <row r="126">
      <c r="B126" s="72" t="s">
        <v>72</v>
      </c>
      <c r="C126" s="73">
        <v>2.0</v>
      </c>
      <c r="D126" s="73">
        <v>1.0</v>
      </c>
      <c r="E126" s="73">
        <v>9.0</v>
      </c>
      <c r="F126" s="73">
        <v>2.0</v>
      </c>
      <c r="G126" s="73">
        <v>1.0</v>
      </c>
      <c r="H126" s="74">
        <v>353.0</v>
      </c>
    </row>
    <row r="127">
      <c r="B127" s="72" t="s">
        <v>72</v>
      </c>
      <c r="C127" s="73">
        <v>2.0</v>
      </c>
      <c r="D127" s="73">
        <v>1.0</v>
      </c>
      <c r="E127" s="73">
        <v>7.0</v>
      </c>
      <c r="F127" s="73">
        <v>3.0</v>
      </c>
      <c r="G127" s="73">
        <v>1.0</v>
      </c>
      <c r="H127" s="74">
        <v>318.0</v>
      </c>
    </row>
    <row r="128">
      <c r="B128" s="72" t="s">
        <v>72</v>
      </c>
      <c r="C128" s="73">
        <v>2.0</v>
      </c>
      <c r="D128" s="73">
        <v>1.0</v>
      </c>
      <c r="E128" s="73">
        <v>4.0</v>
      </c>
      <c r="F128" s="73">
        <v>2.0</v>
      </c>
      <c r="G128" s="73">
        <v>1.0</v>
      </c>
      <c r="H128" s="74">
        <v>320.0</v>
      </c>
    </row>
    <row r="129">
      <c r="B129" s="72" t="s">
        <v>72</v>
      </c>
      <c r="C129" s="73">
        <v>2.0</v>
      </c>
      <c r="D129" s="73">
        <v>1.0</v>
      </c>
      <c r="E129" s="73">
        <v>7.0</v>
      </c>
      <c r="F129" s="73">
        <v>1.0</v>
      </c>
      <c r="G129" s="73">
        <v>1.0</v>
      </c>
      <c r="H129" s="74">
        <v>350.0</v>
      </c>
    </row>
    <row r="130">
      <c r="B130" s="72" t="s">
        <v>72</v>
      </c>
      <c r="C130" s="73">
        <v>2.0</v>
      </c>
      <c r="D130" s="73">
        <v>1.0</v>
      </c>
      <c r="E130" s="73">
        <v>4.0</v>
      </c>
      <c r="F130" s="73">
        <v>2.0</v>
      </c>
      <c r="G130" s="73">
        <v>1.0</v>
      </c>
      <c r="H130" s="74">
        <v>447.0</v>
      </c>
    </row>
    <row r="131">
      <c r="B131" s="72" t="s">
        <v>72</v>
      </c>
      <c r="C131" s="73">
        <v>2.0</v>
      </c>
      <c r="D131" s="73">
        <v>1.0</v>
      </c>
      <c r="E131" s="73">
        <v>7.0</v>
      </c>
      <c r="F131" s="73">
        <v>4.0</v>
      </c>
      <c r="G131" s="73">
        <v>1.0</v>
      </c>
      <c r="H131" s="74">
        <v>425.0</v>
      </c>
    </row>
    <row r="132">
      <c r="B132" s="72" t="s">
        <v>72</v>
      </c>
      <c r="C132" s="73">
        <v>2.0</v>
      </c>
      <c r="D132" s="73">
        <v>1.0</v>
      </c>
      <c r="E132" s="73">
        <v>2.0</v>
      </c>
      <c r="F132" s="73">
        <v>4.0</v>
      </c>
      <c r="G132" s="73">
        <v>1.0</v>
      </c>
      <c r="H132" s="74">
        <v>493.0</v>
      </c>
    </row>
    <row r="133">
      <c r="B133" s="72" t="s">
        <v>72</v>
      </c>
      <c r="C133" s="73">
        <v>2.0</v>
      </c>
      <c r="D133" s="73">
        <v>1.0</v>
      </c>
      <c r="E133" s="73">
        <v>6.0</v>
      </c>
      <c r="F133" s="73">
        <v>1.0</v>
      </c>
      <c r="G133" s="73">
        <v>1.0</v>
      </c>
      <c r="H133" s="74">
        <v>502.0</v>
      </c>
    </row>
    <row r="134">
      <c r="B134" s="72" t="s">
        <v>72</v>
      </c>
      <c r="C134" s="73">
        <v>2.0</v>
      </c>
      <c r="D134" s="73">
        <v>1.0</v>
      </c>
      <c r="E134" s="73">
        <v>1.0</v>
      </c>
      <c r="F134" s="73">
        <v>1.0</v>
      </c>
      <c r="G134" s="73">
        <v>1.0</v>
      </c>
      <c r="H134" s="74">
        <v>453.0</v>
      </c>
    </row>
    <row r="135">
      <c r="B135" s="72" t="s">
        <v>72</v>
      </c>
      <c r="C135" s="73">
        <v>2.0</v>
      </c>
      <c r="D135" s="73">
        <v>0.0</v>
      </c>
      <c r="E135" s="73">
        <v>3.0</v>
      </c>
      <c r="F135" s="73">
        <v>2.0</v>
      </c>
      <c r="G135" s="73">
        <v>1.0</v>
      </c>
      <c r="H135" s="74">
        <v>900.0</v>
      </c>
    </row>
    <row r="136">
      <c r="B136" s="72" t="s">
        <v>72</v>
      </c>
      <c r="C136" s="73">
        <v>2.0</v>
      </c>
      <c r="D136" s="73">
        <v>1.0</v>
      </c>
      <c r="E136" s="73">
        <v>9.0</v>
      </c>
      <c r="F136" s="73">
        <v>1.0</v>
      </c>
      <c r="G136" s="73">
        <v>1.0</v>
      </c>
      <c r="H136" s="74">
        <v>368.0</v>
      </c>
    </row>
    <row r="137">
      <c r="B137" s="72" t="s">
        <v>72</v>
      </c>
      <c r="C137" s="73">
        <v>2.0</v>
      </c>
      <c r="D137" s="73">
        <v>1.0</v>
      </c>
      <c r="E137" s="73">
        <v>8.0</v>
      </c>
      <c r="F137" s="73">
        <v>5.0</v>
      </c>
      <c r="G137" s="73">
        <v>1.0</v>
      </c>
      <c r="H137" s="74">
        <v>226.0</v>
      </c>
    </row>
    <row r="138">
      <c r="B138" s="72" t="s">
        <v>72</v>
      </c>
      <c r="C138" s="73">
        <v>2.0</v>
      </c>
      <c r="D138" s="73">
        <v>1.0</v>
      </c>
      <c r="E138" s="73">
        <v>7.0</v>
      </c>
      <c r="F138" s="73">
        <v>3.0</v>
      </c>
      <c r="G138" s="73">
        <v>1.0</v>
      </c>
      <c r="H138" s="74">
        <v>206.0</v>
      </c>
    </row>
    <row r="139">
      <c r="B139" s="72" t="s">
        <v>72</v>
      </c>
      <c r="C139" s="73">
        <v>2.0</v>
      </c>
      <c r="D139" s="73">
        <v>1.0</v>
      </c>
      <c r="E139" s="73">
        <v>9.0</v>
      </c>
      <c r="F139" s="73">
        <v>1.0</v>
      </c>
      <c r="G139" s="73">
        <v>1.0</v>
      </c>
      <c r="H139" s="74">
        <v>234.0</v>
      </c>
    </row>
    <row r="140">
      <c r="B140" s="72" t="s">
        <v>72</v>
      </c>
      <c r="C140" s="73">
        <v>2.0</v>
      </c>
      <c r="D140" s="73">
        <v>1.0</v>
      </c>
      <c r="E140" s="73">
        <v>4.0</v>
      </c>
      <c r="F140" s="73">
        <v>1.0</v>
      </c>
      <c r="G140" s="73">
        <v>1.0</v>
      </c>
      <c r="H140" s="74">
        <v>180.0</v>
      </c>
    </row>
    <row r="141">
      <c r="B141" s="72" t="s">
        <v>72</v>
      </c>
      <c r="C141" s="73">
        <v>2.0</v>
      </c>
      <c r="D141" s="73">
        <v>1.0</v>
      </c>
      <c r="E141" s="73">
        <v>7.0</v>
      </c>
      <c r="F141" s="73">
        <v>2.0</v>
      </c>
      <c r="G141" s="73">
        <v>1.0</v>
      </c>
      <c r="H141" s="74">
        <v>222.0</v>
      </c>
    </row>
    <row r="142">
      <c r="B142" s="72" t="s">
        <v>72</v>
      </c>
      <c r="C142" s="73">
        <v>2.0</v>
      </c>
      <c r="D142" s="73">
        <v>1.0</v>
      </c>
      <c r="E142" s="73">
        <v>1.0</v>
      </c>
      <c r="F142" s="73">
        <v>2.0</v>
      </c>
      <c r="G142" s="73">
        <v>1.0</v>
      </c>
      <c r="H142" s="74">
        <v>185.0</v>
      </c>
    </row>
    <row r="143">
      <c r="B143" s="72" t="s">
        <v>72</v>
      </c>
      <c r="C143" s="73">
        <v>2.0</v>
      </c>
      <c r="D143" s="73">
        <v>1.0</v>
      </c>
      <c r="E143" s="73">
        <v>4.0</v>
      </c>
      <c r="F143" s="73">
        <v>1.0</v>
      </c>
      <c r="G143" s="73">
        <v>1.0</v>
      </c>
      <c r="H143" s="74">
        <v>347.0</v>
      </c>
    </row>
    <row r="144">
      <c r="B144" s="72" t="s">
        <v>72</v>
      </c>
      <c r="C144" s="73">
        <v>2.0</v>
      </c>
      <c r="D144" s="73">
        <v>1.0</v>
      </c>
      <c r="E144" s="73">
        <v>9.0</v>
      </c>
      <c r="F144" s="73">
        <v>2.0</v>
      </c>
      <c r="G144" s="73">
        <v>1.0</v>
      </c>
      <c r="H144" s="74">
        <v>331.0</v>
      </c>
    </row>
    <row r="145">
      <c r="B145" s="72" t="s">
        <v>72</v>
      </c>
      <c r="C145" s="73">
        <v>2.0</v>
      </c>
      <c r="D145" s="73">
        <v>1.0</v>
      </c>
      <c r="E145" s="73">
        <v>4.0</v>
      </c>
      <c r="F145" s="73">
        <v>1.0</v>
      </c>
      <c r="G145" s="73">
        <v>1.0</v>
      </c>
      <c r="H145" s="74">
        <v>352.0</v>
      </c>
    </row>
    <row r="146">
      <c r="B146" s="72" t="s">
        <v>72</v>
      </c>
      <c r="C146" s="73">
        <v>2.0</v>
      </c>
      <c r="D146" s="73">
        <v>1.0</v>
      </c>
      <c r="E146" s="73">
        <v>6.0</v>
      </c>
      <c r="F146" s="73">
        <v>2.0</v>
      </c>
      <c r="G146" s="73">
        <v>1.0</v>
      </c>
      <c r="H146" s="74">
        <v>393.0</v>
      </c>
    </row>
    <row r="147">
      <c r="B147" s="72" t="s">
        <v>72</v>
      </c>
      <c r="C147" s="73">
        <v>2.0</v>
      </c>
      <c r="D147" s="73">
        <v>1.0</v>
      </c>
      <c r="E147" s="73">
        <v>9.0</v>
      </c>
      <c r="F147" s="73">
        <v>5.0</v>
      </c>
      <c r="G147" s="73">
        <v>1.0</v>
      </c>
      <c r="H147" s="74">
        <v>335.0</v>
      </c>
    </row>
    <row r="148">
      <c r="B148" s="72" t="s">
        <v>72</v>
      </c>
      <c r="C148" s="73">
        <v>2.0</v>
      </c>
      <c r="D148" s="73">
        <v>1.0</v>
      </c>
      <c r="E148" s="73">
        <v>6.0</v>
      </c>
      <c r="F148" s="73">
        <v>4.0</v>
      </c>
      <c r="G148" s="73">
        <v>1.0</v>
      </c>
      <c r="H148" s="74">
        <v>324.0</v>
      </c>
    </row>
    <row r="149">
      <c r="B149" s="72" t="s">
        <v>72</v>
      </c>
      <c r="C149" s="73">
        <v>2.0</v>
      </c>
      <c r="D149" s="73">
        <v>1.0</v>
      </c>
      <c r="E149" s="73">
        <v>4.0</v>
      </c>
      <c r="F149" s="73">
        <v>4.0</v>
      </c>
      <c r="G149" s="73">
        <v>1.0</v>
      </c>
      <c r="H149" s="74">
        <v>342.0</v>
      </c>
    </row>
    <row r="150">
      <c r="B150" s="72" t="s">
        <v>72</v>
      </c>
      <c r="C150" s="73">
        <v>2.0</v>
      </c>
      <c r="D150" s="73">
        <v>1.0</v>
      </c>
      <c r="E150" s="73">
        <v>6.0</v>
      </c>
      <c r="F150" s="73">
        <v>5.0</v>
      </c>
      <c r="G150" s="73">
        <v>1.0</v>
      </c>
      <c r="H150" s="74">
        <v>298.0</v>
      </c>
    </row>
    <row r="151">
      <c r="B151" s="72" t="s">
        <v>72</v>
      </c>
      <c r="C151" s="73">
        <v>2.0</v>
      </c>
      <c r="D151" s="73">
        <v>0.0</v>
      </c>
      <c r="E151" s="73">
        <v>3.0</v>
      </c>
      <c r="F151" s="73">
        <v>4.0</v>
      </c>
      <c r="G151" s="73">
        <v>1.0</v>
      </c>
      <c r="H151" s="74">
        <v>900.0</v>
      </c>
    </row>
    <row r="152">
      <c r="B152" s="72" t="s">
        <v>72</v>
      </c>
      <c r="C152" s="73">
        <v>2.0</v>
      </c>
      <c r="D152" s="73">
        <v>1.0</v>
      </c>
      <c r="E152" s="73">
        <v>6.0</v>
      </c>
      <c r="F152" s="73">
        <v>4.0</v>
      </c>
      <c r="G152" s="73">
        <v>1.0</v>
      </c>
      <c r="H152" s="74">
        <v>274.0</v>
      </c>
    </row>
    <row r="153">
      <c r="B153" s="72" t="s">
        <v>72</v>
      </c>
      <c r="C153" s="73">
        <v>2.0</v>
      </c>
      <c r="D153" s="73">
        <v>1.0</v>
      </c>
      <c r="E153" s="73">
        <v>1.0</v>
      </c>
      <c r="F153" s="73">
        <v>3.0</v>
      </c>
      <c r="G153" s="73">
        <v>1.0</v>
      </c>
      <c r="H153" s="74">
        <v>285.0</v>
      </c>
    </row>
    <row r="154">
      <c r="B154" s="72" t="s">
        <v>72</v>
      </c>
      <c r="C154" s="73">
        <v>2.0</v>
      </c>
      <c r="D154" s="73">
        <v>1.0</v>
      </c>
      <c r="E154" s="73">
        <v>2.0</v>
      </c>
      <c r="F154" s="73">
        <v>1.0</v>
      </c>
      <c r="G154" s="73">
        <v>1.0</v>
      </c>
      <c r="H154" s="74">
        <v>301.0</v>
      </c>
    </row>
    <row r="155">
      <c r="B155" s="72" t="s">
        <v>72</v>
      </c>
      <c r="C155" s="73">
        <v>2.0</v>
      </c>
      <c r="D155" s="73">
        <v>1.0</v>
      </c>
      <c r="E155" s="73">
        <v>9.0</v>
      </c>
      <c r="F155" s="73">
        <v>2.0</v>
      </c>
      <c r="G155" s="73">
        <v>1.0</v>
      </c>
      <c r="H155" s="74">
        <v>267.0</v>
      </c>
    </row>
    <row r="156">
      <c r="B156" s="72" t="s">
        <v>72</v>
      </c>
      <c r="C156" s="73">
        <v>2.0</v>
      </c>
      <c r="D156" s="73">
        <v>0.0</v>
      </c>
      <c r="E156" s="73">
        <v>3.0</v>
      </c>
      <c r="F156" s="73">
        <v>4.0</v>
      </c>
      <c r="G156" s="73">
        <v>1.0</v>
      </c>
      <c r="H156" s="74">
        <v>900.0</v>
      </c>
    </row>
    <row r="157">
      <c r="B157" s="72" t="s">
        <v>72</v>
      </c>
      <c r="C157" s="73">
        <v>2.0</v>
      </c>
      <c r="D157" s="73">
        <v>1.0</v>
      </c>
      <c r="E157" s="73">
        <v>9.0</v>
      </c>
      <c r="F157" s="73">
        <v>3.0</v>
      </c>
      <c r="G157" s="73">
        <v>1.0</v>
      </c>
      <c r="H157" s="74">
        <v>360.0</v>
      </c>
    </row>
    <row r="158">
      <c r="B158" s="72" t="s">
        <v>72</v>
      </c>
      <c r="C158" s="73">
        <v>2.0</v>
      </c>
      <c r="D158" s="73">
        <v>1.0</v>
      </c>
      <c r="E158" s="73">
        <v>8.0</v>
      </c>
      <c r="F158" s="73">
        <v>5.0</v>
      </c>
      <c r="G158" s="73">
        <v>1.0</v>
      </c>
      <c r="H158" s="74">
        <v>340.0</v>
      </c>
    </row>
    <row r="159">
      <c r="B159" s="72" t="s">
        <v>72</v>
      </c>
      <c r="C159" s="73">
        <v>2.0</v>
      </c>
      <c r="D159" s="73">
        <v>1.0</v>
      </c>
      <c r="E159" s="73">
        <v>6.0</v>
      </c>
      <c r="F159" s="73">
        <v>5.0</v>
      </c>
      <c r="G159" s="73">
        <v>1.0</v>
      </c>
      <c r="H159" s="74">
        <v>321.0</v>
      </c>
    </row>
    <row r="160">
      <c r="B160" s="72" t="s">
        <v>72</v>
      </c>
      <c r="C160" s="73">
        <v>2.0</v>
      </c>
      <c r="D160" s="73">
        <v>1.0</v>
      </c>
      <c r="E160" s="73">
        <v>5.0</v>
      </c>
      <c r="F160" s="73">
        <v>5.0</v>
      </c>
      <c r="G160" s="73">
        <v>1.0</v>
      </c>
      <c r="H160" s="74">
        <v>221.0</v>
      </c>
    </row>
    <row r="161">
      <c r="B161" s="72" t="s">
        <v>72</v>
      </c>
      <c r="C161" s="73">
        <v>2.0</v>
      </c>
      <c r="D161" s="73">
        <v>1.0</v>
      </c>
      <c r="E161" s="73">
        <v>9.0</v>
      </c>
      <c r="F161" s="73">
        <v>3.0</v>
      </c>
      <c r="G161" s="73">
        <v>1.0</v>
      </c>
      <c r="H161" s="74">
        <v>289.0</v>
      </c>
    </row>
    <row r="162">
      <c r="B162" s="72" t="s">
        <v>72</v>
      </c>
      <c r="C162" s="73">
        <v>2.0</v>
      </c>
      <c r="D162" s="73">
        <v>1.0</v>
      </c>
      <c r="E162" s="73">
        <v>1.0</v>
      </c>
      <c r="F162" s="73">
        <v>5.0</v>
      </c>
      <c r="G162" s="73">
        <v>1.0</v>
      </c>
      <c r="H162" s="74">
        <v>357.0</v>
      </c>
    </row>
    <row r="163">
      <c r="B163" s="72" t="s">
        <v>72</v>
      </c>
      <c r="C163" s="73">
        <v>2.0</v>
      </c>
      <c r="D163" s="73">
        <v>1.0</v>
      </c>
      <c r="E163" s="73">
        <v>8.0</v>
      </c>
      <c r="F163" s="73">
        <v>5.0</v>
      </c>
      <c r="G163" s="73">
        <v>1.0</v>
      </c>
      <c r="H163" s="74">
        <v>346.0</v>
      </c>
    </row>
    <row r="164">
      <c r="B164" s="72" t="s">
        <v>72</v>
      </c>
      <c r="C164" s="73">
        <v>2.0</v>
      </c>
      <c r="D164" s="73">
        <v>1.0</v>
      </c>
      <c r="E164" s="73">
        <v>5.0</v>
      </c>
      <c r="F164" s="73">
        <v>3.0</v>
      </c>
      <c r="G164" s="73">
        <v>1.0</v>
      </c>
      <c r="H164" s="74">
        <v>405.0</v>
      </c>
    </row>
    <row r="165">
      <c r="B165" s="72" t="s">
        <v>72</v>
      </c>
      <c r="C165" s="73">
        <v>2.0</v>
      </c>
      <c r="D165" s="73">
        <v>1.0</v>
      </c>
      <c r="E165" s="73">
        <v>8.0</v>
      </c>
      <c r="F165" s="73">
        <v>2.0</v>
      </c>
      <c r="G165" s="73">
        <v>1.0</v>
      </c>
      <c r="H165" s="74">
        <v>458.0</v>
      </c>
    </row>
    <row r="166">
      <c r="B166" s="72" t="s">
        <v>72</v>
      </c>
      <c r="C166" s="73">
        <v>2.0</v>
      </c>
      <c r="D166" s="73">
        <v>0.0</v>
      </c>
      <c r="E166" s="73">
        <v>3.0</v>
      </c>
      <c r="F166" s="73">
        <v>2.0</v>
      </c>
      <c r="G166" s="73">
        <v>1.0</v>
      </c>
      <c r="H166" s="74">
        <v>900.0</v>
      </c>
    </row>
    <row r="167">
      <c r="B167" s="72" t="s">
        <v>72</v>
      </c>
      <c r="C167" s="73">
        <v>2.0</v>
      </c>
      <c r="D167" s="73">
        <v>1.0</v>
      </c>
      <c r="E167" s="73">
        <v>9.0</v>
      </c>
      <c r="F167" s="73">
        <v>4.0</v>
      </c>
      <c r="G167" s="73">
        <v>1.0</v>
      </c>
      <c r="H167" s="74">
        <v>327.0</v>
      </c>
    </row>
    <row r="168">
      <c r="B168" s="72" t="s">
        <v>72</v>
      </c>
      <c r="C168" s="73">
        <v>2.0</v>
      </c>
      <c r="D168" s="73">
        <v>1.0</v>
      </c>
      <c r="E168" s="73">
        <v>5.0</v>
      </c>
      <c r="F168" s="73">
        <v>3.0</v>
      </c>
      <c r="G168" s="73">
        <v>1.0</v>
      </c>
      <c r="H168" s="74">
        <v>347.0</v>
      </c>
    </row>
    <row r="169">
      <c r="B169" s="72" t="s">
        <v>72</v>
      </c>
      <c r="C169" s="73">
        <v>2.0</v>
      </c>
      <c r="D169" s="73">
        <v>1.0</v>
      </c>
      <c r="E169" s="73">
        <v>6.0</v>
      </c>
      <c r="F169" s="73">
        <v>3.0</v>
      </c>
      <c r="G169" s="73">
        <v>1.0</v>
      </c>
      <c r="H169" s="74">
        <v>238.0</v>
      </c>
    </row>
    <row r="170">
      <c r="B170" s="72" t="s">
        <v>72</v>
      </c>
      <c r="C170" s="73">
        <v>2.0</v>
      </c>
      <c r="D170" s="73">
        <v>1.0</v>
      </c>
      <c r="E170" s="73">
        <v>7.0</v>
      </c>
      <c r="F170" s="73">
        <v>3.0</v>
      </c>
      <c r="G170" s="73">
        <v>1.0</v>
      </c>
      <c r="H170" s="74">
        <v>176.0</v>
      </c>
    </row>
    <row r="171">
      <c r="B171" s="72" t="s">
        <v>72</v>
      </c>
      <c r="C171" s="73">
        <v>2.0</v>
      </c>
      <c r="D171" s="73">
        <v>1.0</v>
      </c>
      <c r="E171" s="73">
        <v>6.0</v>
      </c>
      <c r="F171" s="73">
        <v>1.0</v>
      </c>
      <c r="G171" s="73">
        <v>1.0</v>
      </c>
      <c r="H171" s="74">
        <v>267.0</v>
      </c>
    </row>
    <row r="172">
      <c r="B172" s="72" t="s">
        <v>72</v>
      </c>
      <c r="C172" s="73">
        <v>2.0</v>
      </c>
      <c r="D172" s="73">
        <v>1.0</v>
      </c>
      <c r="E172" s="73">
        <v>2.0</v>
      </c>
      <c r="F172" s="73">
        <v>5.0</v>
      </c>
      <c r="G172" s="73">
        <v>1.0</v>
      </c>
      <c r="H172" s="74">
        <v>333.0</v>
      </c>
    </row>
    <row r="173">
      <c r="B173" s="72" t="s">
        <v>72</v>
      </c>
      <c r="C173" s="73">
        <v>2.0</v>
      </c>
      <c r="D173" s="73">
        <v>1.0</v>
      </c>
      <c r="E173" s="73">
        <v>5.0</v>
      </c>
      <c r="F173" s="73">
        <v>5.0</v>
      </c>
      <c r="G173" s="73">
        <v>1.0</v>
      </c>
      <c r="H173" s="74">
        <v>294.0</v>
      </c>
    </row>
    <row r="174">
      <c r="B174" s="72" t="s">
        <v>72</v>
      </c>
      <c r="C174" s="73">
        <v>2.0</v>
      </c>
      <c r="D174" s="73">
        <v>1.0</v>
      </c>
      <c r="E174" s="73">
        <v>4.0</v>
      </c>
      <c r="F174" s="73">
        <v>3.0</v>
      </c>
      <c r="G174" s="73">
        <v>1.0</v>
      </c>
      <c r="H174" s="74">
        <v>114.0</v>
      </c>
    </row>
    <row r="175">
      <c r="B175" s="72" t="s">
        <v>72</v>
      </c>
      <c r="C175" s="73">
        <v>2.0</v>
      </c>
      <c r="D175" s="73">
        <v>1.0</v>
      </c>
      <c r="E175" s="73">
        <v>2.0</v>
      </c>
      <c r="F175" s="73">
        <v>2.0</v>
      </c>
      <c r="G175" s="73">
        <v>1.0</v>
      </c>
      <c r="H175" s="74">
        <v>281.0</v>
      </c>
    </row>
    <row r="176">
      <c r="B176" s="72" t="s">
        <v>72</v>
      </c>
      <c r="C176" s="73">
        <v>2.0</v>
      </c>
      <c r="D176" s="73">
        <v>1.0</v>
      </c>
      <c r="E176" s="73">
        <v>7.0</v>
      </c>
      <c r="F176" s="73">
        <v>5.0</v>
      </c>
      <c r="G176" s="73">
        <v>1.0</v>
      </c>
      <c r="H176" s="74">
        <v>311.0</v>
      </c>
    </row>
    <row r="177">
      <c r="B177" s="72" t="s">
        <v>72</v>
      </c>
      <c r="C177" s="73">
        <v>2.0</v>
      </c>
      <c r="D177" s="73">
        <v>1.0</v>
      </c>
      <c r="E177" s="73">
        <v>5.0</v>
      </c>
      <c r="F177" s="73">
        <v>4.0</v>
      </c>
      <c r="G177" s="73">
        <v>1.0</v>
      </c>
      <c r="H177" s="74">
        <v>466.0</v>
      </c>
    </row>
    <row r="178">
      <c r="B178" s="72" t="s">
        <v>72</v>
      </c>
      <c r="C178" s="73">
        <v>2.0</v>
      </c>
      <c r="D178" s="73">
        <v>1.0</v>
      </c>
      <c r="E178" s="73">
        <v>9.0</v>
      </c>
      <c r="F178" s="73">
        <v>2.0</v>
      </c>
      <c r="G178" s="73">
        <v>1.0</v>
      </c>
      <c r="H178" s="74">
        <v>305.0</v>
      </c>
    </row>
    <row r="179">
      <c r="B179" s="72" t="s">
        <v>72</v>
      </c>
      <c r="C179" s="73">
        <v>2.0</v>
      </c>
      <c r="D179" s="73">
        <v>1.0</v>
      </c>
      <c r="E179" s="73">
        <v>7.0</v>
      </c>
      <c r="F179" s="73">
        <v>2.0</v>
      </c>
      <c r="G179" s="73">
        <v>1.0</v>
      </c>
      <c r="H179" s="74">
        <v>344.0</v>
      </c>
    </row>
    <row r="180">
      <c r="B180" s="72" t="s">
        <v>72</v>
      </c>
      <c r="C180" s="73">
        <v>2.0</v>
      </c>
      <c r="D180" s="73">
        <v>1.0</v>
      </c>
      <c r="E180" s="73">
        <v>4.0</v>
      </c>
      <c r="F180" s="73">
        <v>3.0</v>
      </c>
      <c r="G180" s="73">
        <v>1.0</v>
      </c>
      <c r="H180" s="74">
        <v>290.0</v>
      </c>
    </row>
    <row r="181">
      <c r="B181" s="72" t="s">
        <v>72</v>
      </c>
      <c r="C181" s="73">
        <v>2.0</v>
      </c>
      <c r="D181" s="73">
        <v>1.0</v>
      </c>
      <c r="E181" s="73">
        <v>9.0</v>
      </c>
      <c r="F181" s="73">
        <v>1.0</v>
      </c>
      <c r="G181" s="73">
        <v>1.0</v>
      </c>
      <c r="H181" s="74">
        <v>415.0</v>
      </c>
    </row>
    <row r="182">
      <c r="B182" s="72" t="s">
        <v>72</v>
      </c>
      <c r="C182" s="73">
        <v>2.0</v>
      </c>
      <c r="D182" s="73">
        <v>1.0</v>
      </c>
      <c r="E182" s="73">
        <v>2.0</v>
      </c>
      <c r="F182" s="73">
        <v>3.0</v>
      </c>
      <c r="G182" s="73">
        <v>1.0</v>
      </c>
      <c r="H182" s="74">
        <v>491.0</v>
      </c>
    </row>
    <row r="183">
      <c r="B183" s="72" t="s">
        <v>72</v>
      </c>
      <c r="C183" s="73">
        <v>2.0</v>
      </c>
      <c r="D183" s="73">
        <v>0.0</v>
      </c>
      <c r="E183" s="73">
        <v>3.0</v>
      </c>
      <c r="F183" s="73">
        <v>4.0</v>
      </c>
      <c r="G183" s="73">
        <v>0.0</v>
      </c>
      <c r="H183" s="74">
        <v>152.0</v>
      </c>
    </row>
    <row r="184">
      <c r="B184" s="72" t="s">
        <v>72</v>
      </c>
      <c r="C184" s="73">
        <v>2.0</v>
      </c>
      <c r="D184" s="73">
        <v>1.0</v>
      </c>
      <c r="E184" s="73">
        <v>6.0</v>
      </c>
      <c r="F184" s="73">
        <v>5.0</v>
      </c>
      <c r="G184" s="73">
        <v>0.0</v>
      </c>
      <c r="H184" s="74">
        <v>900.0</v>
      </c>
    </row>
    <row r="185">
      <c r="B185" s="72" t="s">
        <v>72</v>
      </c>
      <c r="C185" s="73">
        <v>2.0</v>
      </c>
      <c r="D185" s="73">
        <v>1.0</v>
      </c>
      <c r="E185" s="73">
        <v>2.0</v>
      </c>
      <c r="F185" s="73">
        <v>2.0</v>
      </c>
      <c r="G185" s="73">
        <v>1.0</v>
      </c>
      <c r="H185" s="74">
        <v>338.0</v>
      </c>
    </row>
    <row r="186">
      <c r="B186" s="72" t="s">
        <v>72</v>
      </c>
      <c r="C186" s="73">
        <v>2.0</v>
      </c>
      <c r="D186" s="73">
        <v>0.0</v>
      </c>
      <c r="E186" s="73">
        <v>3.0</v>
      </c>
      <c r="F186" s="73">
        <v>3.0</v>
      </c>
      <c r="G186" s="73">
        <v>1.0</v>
      </c>
      <c r="H186" s="74">
        <v>900.0</v>
      </c>
    </row>
    <row r="187">
      <c r="B187" s="72" t="s">
        <v>72</v>
      </c>
      <c r="C187" s="73">
        <v>2.0</v>
      </c>
      <c r="D187" s="73">
        <v>1.0</v>
      </c>
      <c r="E187" s="73">
        <v>1.0</v>
      </c>
      <c r="F187" s="73">
        <v>4.0</v>
      </c>
      <c r="G187" s="73">
        <v>1.0</v>
      </c>
      <c r="H187" s="74">
        <v>339.0</v>
      </c>
    </row>
    <row r="188">
      <c r="B188" s="72" t="s">
        <v>72</v>
      </c>
      <c r="C188" s="73">
        <v>2.0</v>
      </c>
      <c r="D188" s="73">
        <v>0.0</v>
      </c>
      <c r="E188" s="73">
        <v>3.0</v>
      </c>
      <c r="F188" s="73">
        <v>1.0</v>
      </c>
      <c r="G188" s="73">
        <v>1.0</v>
      </c>
      <c r="H188" s="74">
        <v>900.0</v>
      </c>
    </row>
    <row r="189">
      <c r="B189" s="72" t="s">
        <v>72</v>
      </c>
      <c r="C189" s="73">
        <v>2.0</v>
      </c>
      <c r="D189" s="73">
        <v>1.0</v>
      </c>
      <c r="E189" s="73">
        <v>2.0</v>
      </c>
      <c r="F189" s="73">
        <v>3.0</v>
      </c>
      <c r="G189" s="73">
        <v>1.0</v>
      </c>
      <c r="H189" s="74">
        <v>325.0</v>
      </c>
    </row>
    <row r="190">
      <c r="B190" s="72" t="s">
        <v>72</v>
      </c>
      <c r="C190" s="73">
        <v>2.0</v>
      </c>
      <c r="D190" s="73">
        <v>1.0</v>
      </c>
      <c r="E190" s="73">
        <v>1.0</v>
      </c>
      <c r="F190" s="73">
        <v>3.0</v>
      </c>
      <c r="G190" s="73">
        <v>1.0</v>
      </c>
      <c r="H190" s="74">
        <v>334.0</v>
      </c>
    </row>
    <row r="191">
      <c r="B191" s="72" t="s">
        <v>72</v>
      </c>
      <c r="C191" s="73">
        <v>2.0</v>
      </c>
      <c r="D191" s="73">
        <v>1.0</v>
      </c>
      <c r="E191" s="73">
        <v>9.0</v>
      </c>
      <c r="F191" s="73">
        <v>3.0</v>
      </c>
      <c r="G191" s="73">
        <v>1.0</v>
      </c>
      <c r="H191" s="74">
        <v>318.0</v>
      </c>
    </row>
    <row r="192">
      <c r="B192" s="72" t="s">
        <v>72</v>
      </c>
      <c r="C192" s="73">
        <v>2.0</v>
      </c>
      <c r="D192" s="73">
        <v>1.0</v>
      </c>
      <c r="E192" s="73">
        <v>8.0</v>
      </c>
      <c r="F192" s="73">
        <v>5.0</v>
      </c>
      <c r="G192" s="73">
        <v>1.0</v>
      </c>
      <c r="H192" s="74">
        <v>315.0</v>
      </c>
    </row>
    <row r="193">
      <c r="B193" s="72" t="s">
        <v>72</v>
      </c>
      <c r="C193" s="73">
        <v>2.0</v>
      </c>
      <c r="D193" s="73">
        <v>1.0</v>
      </c>
      <c r="E193" s="73">
        <v>2.0</v>
      </c>
      <c r="F193" s="73">
        <v>3.0</v>
      </c>
      <c r="G193" s="73">
        <v>1.0</v>
      </c>
      <c r="H193" s="74">
        <v>272.0</v>
      </c>
    </row>
    <row r="194">
      <c r="B194" s="72" t="s">
        <v>72</v>
      </c>
      <c r="C194" s="73">
        <v>2.0</v>
      </c>
      <c r="D194" s="73">
        <v>1.0</v>
      </c>
      <c r="E194" s="73">
        <v>8.0</v>
      </c>
      <c r="F194" s="73">
        <v>1.0</v>
      </c>
      <c r="G194" s="73">
        <v>1.0</v>
      </c>
      <c r="H194" s="74">
        <v>318.0</v>
      </c>
    </row>
    <row r="195">
      <c r="B195" s="72" t="s">
        <v>72</v>
      </c>
      <c r="C195" s="73">
        <v>2.0</v>
      </c>
      <c r="D195" s="73">
        <v>1.0</v>
      </c>
      <c r="E195" s="73">
        <v>1.0</v>
      </c>
      <c r="F195" s="73">
        <v>4.0</v>
      </c>
      <c r="G195" s="73">
        <v>1.0</v>
      </c>
      <c r="H195" s="74">
        <v>301.0</v>
      </c>
    </row>
    <row r="196">
      <c r="B196" s="72" t="s">
        <v>72</v>
      </c>
      <c r="C196" s="73">
        <v>2.0</v>
      </c>
      <c r="D196" s="73">
        <v>0.0</v>
      </c>
      <c r="E196" s="73">
        <v>3.0</v>
      </c>
      <c r="F196" s="73">
        <v>5.0</v>
      </c>
      <c r="G196" s="73">
        <v>1.0</v>
      </c>
      <c r="H196" s="74">
        <v>900.0</v>
      </c>
    </row>
    <row r="197">
      <c r="B197" s="72" t="s">
        <v>72</v>
      </c>
      <c r="C197" s="73">
        <v>2.0</v>
      </c>
      <c r="D197" s="73">
        <v>1.0</v>
      </c>
      <c r="E197" s="73">
        <v>2.0</v>
      </c>
      <c r="F197" s="73">
        <v>3.0</v>
      </c>
      <c r="G197" s="73">
        <v>1.0</v>
      </c>
      <c r="H197" s="74">
        <v>407.0</v>
      </c>
    </row>
    <row r="198">
      <c r="B198" s="72" t="s">
        <v>72</v>
      </c>
      <c r="C198" s="73">
        <v>2.0</v>
      </c>
      <c r="D198" s="73">
        <v>1.0</v>
      </c>
      <c r="E198" s="73">
        <v>5.0</v>
      </c>
      <c r="F198" s="73">
        <v>4.0</v>
      </c>
      <c r="G198" s="73">
        <v>1.0</v>
      </c>
      <c r="H198" s="74">
        <v>422.0</v>
      </c>
    </row>
    <row r="199">
      <c r="B199" s="72" t="s">
        <v>72</v>
      </c>
      <c r="C199" s="73">
        <v>2.0</v>
      </c>
      <c r="D199" s="73">
        <v>1.0</v>
      </c>
      <c r="E199" s="73">
        <v>4.0</v>
      </c>
      <c r="F199" s="73">
        <v>2.0</v>
      </c>
      <c r="G199" s="73">
        <v>1.0</v>
      </c>
      <c r="H199" s="74">
        <v>430.0</v>
      </c>
    </row>
    <row r="200">
      <c r="B200" s="72" t="s">
        <v>72</v>
      </c>
      <c r="C200" s="73">
        <v>2.0</v>
      </c>
      <c r="D200" s="73">
        <v>1.0</v>
      </c>
      <c r="E200" s="73">
        <v>9.0</v>
      </c>
      <c r="F200" s="73">
        <v>4.0</v>
      </c>
      <c r="G200" s="73">
        <v>1.0</v>
      </c>
      <c r="H200" s="74">
        <v>333.0</v>
      </c>
    </row>
    <row r="201">
      <c r="B201" s="72" t="s">
        <v>72</v>
      </c>
      <c r="C201" s="73">
        <v>2.0</v>
      </c>
      <c r="D201" s="73">
        <v>1.0</v>
      </c>
      <c r="E201" s="73">
        <v>7.0</v>
      </c>
      <c r="F201" s="73">
        <v>4.0</v>
      </c>
      <c r="G201" s="73">
        <v>1.0</v>
      </c>
      <c r="H201" s="74">
        <v>428.0</v>
      </c>
    </row>
    <row r="202">
      <c r="B202" s="72" t="s">
        <v>72</v>
      </c>
      <c r="C202" s="73">
        <v>2.0</v>
      </c>
      <c r="D202" s="73">
        <v>1.0</v>
      </c>
      <c r="E202" s="73">
        <v>8.0</v>
      </c>
      <c r="F202" s="73">
        <v>4.0</v>
      </c>
      <c r="G202" s="73">
        <v>1.0</v>
      </c>
      <c r="H202" s="74">
        <v>587.0</v>
      </c>
    </row>
    <row r="203">
      <c r="B203" s="72" t="s">
        <v>72</v>
      </c>
      <c r="C203" s="73">
        <v>2.0</v>
      </c>
      <c r="D203" s="73">
        <v>1.0</v>
      </c>
      <c r="E203" s="73">
        <v>1.0</v>
      </c>
      <c r="F203" s="73">
        <v>4.0</v>
      </c>
      <c r="G203" s="73">
        <v>1.0</v>
      </c>
      <c r="H203" s="74">
        <v>579.0</v>
      </c>
    </row>
    <row r="204">
      <c r="B204" s="72" t="s">
        <v>72</v>
      </c>
      <c r="C204" s="73">
        <v>2.0</v>
      </c>
      <c r="D204" s="73">
        <v>1.0</v>
      </c>
      <c r="E204" s="73">
        <v>4.0</v>
      </c>
      <c r="F204" s="73">
        <v>4.0</v>
      </c>
      <c r="G204" s="73">
        <v>1.0</v>
      </c>
      <c r="H204" s="74">
        <v>529.0</v>
      </c>
    </row>
    <row r="205">
      <c r="B205" s="72" t="s">
        <v>72</v>
      </c>
      <c r="C205" s="73">
        <v>2.0</v>
      </c>
      <c r="D205" s="73">
        <v>1.0</v>
      </c>
      <c r="E205" s="73">
        <v>7.0</v>
      </c>
      <c r="F205" s="73">
        <v>4.0</v>
      </c>
      <c r="G205" s="73">
        <v>1.0</v>
      </c>
      <c r="H205" s="74">
        <v>418.0</v>
      </c>
    </row>
    <row r="206">
      <c r="B206" s="72" t="s">
        <v>72</v>
      </c>
      <c r="C206" s="73">
        <v>2.0</v>
      </c>
      <c r="D206" s="73">
        <v>1.0</v>
      </c>
      <c r="E206" s="73">
        <v>8.0</v>
      </c>
      <c r="F206" s="73">
        <v>1.0</v>
      </c>
      <c r="G206" s="73">
        <v>1.0</v>
      </c>
      <c r="H206" s="74">
        <v>495.0</v>
      </c>
    </row>
    <row r="207">
      <c r="B207" s="72" t="s">
        <v>72</v>
      </c>
      <c r="C207" s="73">
        <v>2.0</v>
      </c>
      <c r="D207" s="73">
        <v>1.0</v>
      </c>
      <c r="E207" s="73">
        <v>6.0</v>
      </c>
      <c r="F207" s="73">
        <v>5.0</v>
      </c>
      <c r="G207" s="73">
        <v>1.0</v>
      </c>
      <c r="H207" s="74">
        <v>413.0</v>
      </c>
    </row>
    <row r="208">
      <c r="B208" s="72" t="s">
        <v>72</v>
      </c>
      <c r="C208" s="73">
        <v>2.0</v>
      </c>
      <c r="D208" s="73">
        <v>1.0</v>
      </c>
      <c r="E208" s="73">
        <v>7.0</v>
      </c>
      <c r="F208" s="73">
        <v>4.0</v>
      </c>
      <c r="G208" s="73">
        <v>1.0</v>
      </c>
      <c r="H208" s="74">
        <v>465.0</v>
      </c>
    </row>
    <row r="209">
      <c r="B209" s="72" t="s">
        <v>72</v>
      </c>
      <c r="C209" s="73">
        <v>2.0</v>
      </c>
      <c r="D209" s="73">
        <v>1.0</v>
      </c>
      <c r="E209" s="73">
        <v>5.0</v>
      </c>
      <c r="F209" s="73">
        <v>3.0</v>
      </c>
      <c r="G209" s="73">
        <v>1.0</v>
      </c>
      <c r="H209" s="74">
        <v>390.0</v>
      </c>
    </row>
    <row r="210">
      <c r="B210" s="72" t="s">
        <v>72</v>
      </c>
      <c r="C210" s="73">
        <v>2.0</v>
      </c>
      <c r="D210" s="73">
        <v>1.0</v>
      </c>
      <c r="E210" s="73">
        <v>6.0</v>
      </c>
      <c r="F210" s="73">
        <v>4.0</v>
      </c>
      <c r="G210" s="73">
        <v>1.0</v>
      </c>
      <c r="H210" s="74">
        <v>385.0</v>
      </c>
    </row>
    <row r="211">
      <c r="B211" s="72" t="s">
        <v>72</v>
      </c>
      <c r="C211" s="73">
        <v>2.0</v>
      </c>
      <c r="D211" s="73">
        <v>1.0</v>
      </c>
      <c r="E211" s="73">
        <v>9.0</v>
      </c>
      <c r="F211" s="73">
        <v>5.0</v>
      </c>
      <c r="G211" s="73">
        <v>1.0</v>
      </c>
      <c r="H211" s="74">
        <v>421.0</v>
      </c>
    </row>
    <row r="212">
      <c r="B212" s="72" t="s">
        <v>72</v>
      </c>
      <c r="C212" s="73">
        <v>2.0</v>
      </c>
      <c r="D212" s="73">
        <v>1.0</v>
      </c>
      <c r="E212" s="73">
        <v>1.0</v>
      </c>
      <c r="F212" s="73">
        <v>1.0</v>
      </c>
      <c r="G212" s="73">
        <v>1.0</v>
      </c>
      <c r="H212" s="74">
        <v>442.0</v>
      </c>
    </row>
    <row r="213">
      <c r="B213" s="72" t="s">
        <v>72</v>
      </c>
      <c r="C213" s="73">
        <v>2.0</v>
      </c>
      <c r="D213" s="73">
        <v>1.0</v>
      </c>
      <c r="E213" s="73">
        <v>6.0</v>
      </c>
      <c r="F213" s="73">
        <v>1.0</v>
      </c>
      <c r="G213" s="73">
        <v>1.0</v>
      </c>
      <c r="H213" s="74">
        <v>578.0</v>
      </c>
    </row>
    <row r="214">
      <c r="B214" s="72" t="s">
        <v>72</v>
      </c>
      <c r="C214" s="73">
        <v>2.0</v>
      </c>
      <c r="D214" s="73">
        <v>1.0</v>
      </c>
      <c r="E214" s="73">
        <v>7.0</v>
      </c>
      <c r="F214" s="73">
        <v>3.0</v>
      </c>
      <c r="G214" s="73">
        <v>1.0</v>
      </c>
      <c r="H214" s="74">
        <v>365.0</v>
      </c>
    </row>
    <row r="215">
      <c r="B215" s="72" t="s">
        <v>72</v>
      </c>
      <c r="C215" s="73">
        <v>2.0</v>
      </c>
      <c r="D215" s="73">
        <v>1.0</v>
      </c>
      <c r="E215" s="73">
        <v>2.0</v>
      </c>
      <c r="F215" s="73">
        <v>4.0</v>
      </c>
      <c r="G215" s="73">
        <v>1.0</v>
      </c>
      <c r="H215" s="74">
        <v>321.0</v>
      </c>
    </row>
    <row r="216">
      <c r="B216" s="72" t="s">
        <v>72</v>
      </c>
      <c r="C216" s="73">
        <v>2.0</v>
      </c>
      <c r="D216" s="73">
        <v>1.0</v>
      </c>
      <c r="E216" s="73">
        <v>5.0</v>
      </c>
      <c r="F216" s="73">
        <v>2.0</v>
      </c>
      <c r="G216" s="73">
        <v>1.0</v>
      </c>
      <c r="H216" s="74">
        <v>295.0</v>
      </c>
    </row>
    <row r="217">
      <c r="B217" s="72" t="s">
        <v>72</v>
      </c>
      <c r="C217" s="73">
        <v>2.0</v>
      </c>
      <c r="D217" s="73">
        <v>1.0</v>
      </c>
      <c r="E217" s="73">
        <v>7.0</v>
      </c>
      <c r="F217" s="73">
        <v>3.0</v>
      </c>
      <c r="G217" s="73">
        <v>1.0</v>
      </c>
      <c r="H217" s="74">
        <v>414.0</v>
      </c>
    </row>
    <row r="218">
      <c r="B218" s="72" t="s">
        <v>72</v>
      </c>
      <c r="C218" s="73">
        <v>2.0</v>
      </c>
      <c r="D218" s="73">
        <v>1.0</v>
      </c>
      <c r="E218" s="73">
        <v>5.0</v>
      </c>
      <c r="F218" s="73">
        <v>2.0</v>
      </c>
      <c r="G218" s="73">
        <v>1.0</v>
      </c>
      <c r="H218" s="74">
        <v>341.0</v>
      </c>
    </row>
    <row r="219">
      <c r="B219" s="72" t="s">
        <v>72</v>
      </c>
      <c r="C219" s="73">
        <v>2.0</v>
      </c>
      <c r="D219" s="73">
        <v>0.0</v>
      </c>
      <c r="E219" s="73">
        <v>3.0</v>
      </c>
      <c r="F219" s="73">
        <v>3.0</v>
      </c>
      <c r="G219" s="73">
        <v>1.0</v>
      </c>
      <c r="H219" s="74">
        <v>900.0</v>
      </c>
    </row>
    <row r="220">
      <c r="B220" s="72" t="s">
        <v>72</v>
      </c>
      <c r="C220" s="73">
        <v>2.0</v>
      </c>
      <c r="D220" s="73">
        <v>1.0</v>
      </c>
      <c r="E220" s="73">
        <v>9.0</v>
      </c>
      <c r="F220" s="73">
        <v>2.0</v>
      </c>
      <c r="G220" s="73">
        <v>1.0</v>
      </c>
      <c r="H220" s="74">
        <v>257.0</v>
      </c>
    </row>
    <row r="221">
      <c r="B221" s="72" t="s">
        <v>72</v>
      </c>
      <c r="C221" s="73">
        <v>2.0</v>
      </c>
      <c r="D221" s="73">
        <v>1.0</v>
      </c>
      <c r="E221" s="73">
        <v>2.0</v>
      </c>
      <c r="F221" s="73">
        <v>1.0</v>
      </c>
      <c r="G221" s="73">
        <v>1.0</v>
      </c>
      <c r="H221" s="74">
        <v>403.0</v>
      </c>
    </row>
    <row r="222">
      <c r="B222" s="72" t="s">
        <v>72</v>
      </c>
      <c r="C222" s="73">
        <v>2.0</v>
      </c>
      <c r="D222" s="73">
        <v>1.0</v>
      </c>
      <c r="E222" s="73">
        <v>5.0</v>
      </c>
      <c r="F222" s="73">
        <v>5.0</v>
      </c>
      <c r="G222" s="73">
        <v>1.0</v>
      </c>
      <c r="H222" s="74">
        <v>365.0</v>
      </c>
    </row>
    <row r="223">
      <c r="B223" s="72" t="s">
        <v>72</v>
      </c>
      <c r="C223" s="73">
        <v>2.0</v>
      </c>
      <c r="D223" s="73">
        <v>1.0</v>
      </c>
      <c r="E223" s="73">
        <v>1.0</v>
      </c>
      <c r="F223" s="73">
        <v>3.0</v>
      </c>
      <c r="G223" s="73">
        <v>1.0</v>
      </c>
      <c r="H223" s="74">
        <v>371.0</v>
      </c>
    </row>
    <row r="224">
      <c r="B224" s="72" t="s">
        <v>72</v>
      </c>
      <c r="C224" s="73">
        <v>2.0</v>
      </c>
      <c r="D224" s="73">
        <v>1.0</v>
      </c>
      <c r="E224" s="73">
        <v>4.0</v>
      </c>
      <c r="F224" s="73">
        <v>4.0</v>
      </c>
      <c r="G224" s="73">
        <v>1.0</v>
      </c>
      <c r="H224" s="74">
        <v>312.0</v>
      </c>
    </row>
    <row r="225">
      <c r="B225" s="72" t="s">
        <v>72</v>
      </c>
      <c r="C225" s="73">
        <v>2.0</v>
      </c>
      <c r="D225" s="73">
        <v>1.0</v>
      </c>
      <c r="E225" s="73">
        <v>8.0</v>
      </c>
      <c r="F225" s="73">
        <v>4.0</v>
      </c>
      <c r="G225" s="73">
        <v>1.0</v>
      </c>
      <c r="H225" s="74">
        <v>677.0</v>
      </c>
    </row>
    <row r="226">
      <c r="B226" s="72" t="s">
        <v>72</v>
      </c>
      <c r="C226" s="73">
        <v>2.0</v>
      </c>
      <c r="D226" s="73">
        <v>1.0</v>
      </c>
      <c r="E226" s="73">
        <v>5.0</v>
      </c>
      <c r="F226" s="73">
        <v>4.0</v>
      </c>
      <c r="G226" s="73">
        <v>1.0</v>
      </c>
      <c r="H226" s="74">
        <v>353.0</v>
      </c>
    </row>
    <row r="227">
      <c r="B227" s="72" t="s">
        <v>72</v>
      </c>
      <c r="C227" s="73">
        <v>2.0</v>
      </c>
      <c r="D227" s="73">
        <v>1.0</v>
      </c>
      <c r="E227" s="73">
        <v>4.0</v>
      </c>
      <c r="F227" s="73">
        <v>4.0</v>
      </c>
      <c r="G227" s="73">
        <v>1.0</v>
      </c>
      <c r="H227" s="74">
        <v>280.0</v>
      </c>
    </row>
    <row r="228">
      <c r="B228" s="72" t="s">
        <v>72</v>
      </c>
      <c r="C228" s="73">
        <v>2.0</v>
      </c>
      <c r="D228" s="73">
        <v>1.0</v>
      </c>
      <c r="E228" s="73">
        <v>6.0</v>
      </c>
      <c r="F228" s="73">
        <v>2.0</v>
      </c>
      <c r="G228" s="73">
        <v>1.0</v>
      </c>
      <c r="H228" s="74">
        <v>268.0</v>
      </c>
    </row>
    <row r="229">
      <c r="B229" s="72" t="s">
        <v>72</v>
      </c>
      <c r="C229" s="73">
        <v>2.0</v>
      </c>
      <c r="D229" s="73">
        <v>0.0</v>
      </c>
      <c r="E229" s="73">
        <v>3.0</v>
      </c>
      <c r="F229" s="73">
        <v>2.0</v>
      </c>
      <c r="G229" s="73">
        <v>1.0</v>
      </c>
      <c r="H229" s="74">
        <v>900.0</v>
      </c>
    </row>
    <row r="230">
      <c r="B230" s="72" t="s">
        <v>72</v>
      </c>
      <c r="C230" s="73">
        <v>2.0</v>
      </c>
      <c r="D230" s="73">
        <v>1.0</v>
      </c>
      <c r="E230" s="73">
        <v>4.0</v>
      </c>
      <c r="F230" s="73">
        <v>3.0</v>
      </c>
      <c r="G230" s="73">
        <v>1.0</v>
      </c>
      <c r="H230" s="74">
        <v>236.0</v>
      </c>
    </row>
    <row r="231">
      <c r="B231" s="72" t="s">
        <v>72</v>
      </c>
      <c r="C231" s="73">
        <v>2.0</v>
      </c>
      <c r="D231" s="73">
        <v>1.0</v>
      </c>
      <c r="E231" s="73">
        <v>8.0</v>
      </c>
      <c r="F231" s="73">
        <v>1.0</v>
      </c>
      <c r="G231" s="73">
        <v>1.0</v>
      </c>
      <c r="H231" s="74">
        <v>342.0</v>
      </c>
    </row>
    <row r="232">
      <c r="B232" s="72" t="s">
        <v>72</v>
      </c>
      <c r="C232" s="73">
        <v>2.0</v>
      </c>
      <c r="D232" s="73">
        <v>1.0</v>
      </c>
      <c r="E232" s="73">
        <v>1.0</v>
      </c>
      <c r="F232" s="73">
        <v>3.0</v>
      </c>
      <c r="G232" s="73">
        <v>1.0</v>
      </c>
      <c r="H232" s="74">
        <v>300.0</v>
      </c>
    </row>
    <row r="233">
      <c r="B233" s="72" t="s">
        <v>72</v>
      </c>
      <c r="C233" s="73">
        <v>2.0</v>
      </c>
      <c r="D233" s="73">
        <v>1.0</v>
      </c>
      <c r="E233" s="73">
        <v>5.0</v>
      </c>
      <c r="F233" s="73">
        <v>2.0</v>
      </c>
      <c r="G233" s="73">
        <v>1.0</v>
      </c>
      <c r="H233" s="74">
        <v>299.0</v>
      </c>
    </row>
    <row r="234">
      <c r="B234" s="72" t="s">
        <v>72</v>
      </c>
      <c r="C234" s="73">
        <v>2.0</v>
      </c>
      <c r="D234" s="73">
        <v>1.0</v>
      </c>
      <c r="E234" s="73">
        <v>6.0</v>
      </c>
      <c r="F234" s="73">
        <v>5.0</v>
      </c>
      <c r="G234" s="73">
        <v>1.0</v>
      </c>
      <c r="H234" s="74">
        <v>337.0</v>
      </c>
    </row>
    <row r="235">
      <c r="B235" s="72" t="s">
        <v>72</v>
      </c>
      <c r="C235" s="73">
        <v>2.0</v>
      </c>
      <c r="D235" s="73">
        <v>1.0</v>
      </c>
      <c r="E235" s="73">
        <v>9.0</v>
      </c>
      <c r="F235" s="73">
        <v>3.0</v>
      </c>
      <c r="G235" s="73">
        <v>1.0</v>
      </c>
      <c r="H235" s="74">
        <v>278.0</v>
      </c>
    </row>
    <row r="236">
      <c r="B236" s="72" t="s">
        <v>72</v>
      </c>
      <c r="C236" s="73">
        <v>2.0</v>
      </c>
      <c r="D236" s="73">
        <v>1.0</v>
      </c>
      <c r="E236" s="73">
        <v>7.0</v>
      </c>
      <c r="F236" s="73">
        <v>1.0</v>
      </c>
      <c r="G236" s="73">
        <v>1.0</v>
      </c>
      <c r="H236" s="74">
        <v>299.0</v>
      </c>
    </row>
    <row r="237">
      <c r="B237" s="72" t="s">
        <v>72</v>
      </c>
      <c r="C237" s="73">
        <v>2.0</v>
      </c>
      <c r="D237" s="73">
        <v>1.0</v>
      </c>
      <c r="E237" s="73">
        <v>2.0</v>
      </c>
      <c r="F237" s="73">
        <v>1.0</v>
      </c>
      <c r="G237" s="73">
        <v>1.0</v>
      </c>
      <c r="H237" s="74">
        <v>255.0</v>
      </c>
    </row>
    <row r="238">
      <c r="B238" s="72" t="s">
        <v>72</v>
      </c>
      <c r="C238" s="73">
        <v>2.0</v>
      </c>
      <c r="D238" s="73">
        <v>1.0</v>
      </c>
      <c r="E238" s="73">
        <v>5.0</v>
      </c>
      <c r="F238" s="73">
        <v>1.0</v>
      </c>
      <c r="G238" s="73">
        <v>1.0</v>
      </c>
      <c r="H238" s="74">
        <v>255.0</v>
      </c>
    </row>
    <row r="239">
      <c r="B239" s="72" t="s">
        <v>72</v>
      </c>
      <c r="C239" s="73">
        <v>2.0</v>
      </c>
      <c r="D239" s="73">
        <v>0.0</v>
      </c>
      <c r="E239" s="73">
        <v>3.0</v>
      </c>
      <c r="F239" s="73">
        <v>3.0</v>
      </c>
      <c r="G239" s="73">
        <v>0.0</v>
      </c>
      <c r="H239" s="74">
        <v>244.0</v>
      </c>
    </row>
    <row r="240">
      <c r="B240" s="72" t="s">
        <v>72</v>
      </c>
      <c r="C240" s="73">
        <v>2.0</v>
      </c>
      <c r="D240" s="73">
        <v>1.0</v>
      </c>
      <c r="E240" s="73">
        <v>4.0</v>
      </c>
      <c r="F240" s="73">
        <v>5.0</v>
      </c>
      <c r="G240" s="73">
        <v>1.0</v>
      </c>
      <c r="H240" s="74">
        <v>222.0</v>
      </c>
    </row>
    <row r="241">
      <c r="B241" s="72" t="s">
        <v>72</v>
      </c>
      <c r="C241" s="73">
        <v>2.0</v>
      </c>
      <c r="D241" s="73">
        <v>1.0</v>
      </c>
      <c r="E241" s="73">
        <v>1.0</v>
      </c>
      <c r="F241" s="73">
        <v>4.0</v>
      </c>
      <c r="G241" s="73">
        <v>1.0</v>
      </c>
      <c r="H241" s="74">
        <v>259.0</v>
      </c>
    </row>
    <row r="242">
      <c r="B242" s="72" t="s">
        <v>72</v>
      </c>
      <c r="C242" s="73">
        <v>2.0</v>
      </c>
      <c r="D242" s="73">
        <v>1.0</v>
      </c>
      <c r="E242" s="73">
        <v>9.0</v>
      </c>
      <c r="F242" s="73">
        <v>1.0</v>
      </c>
      <c r="G242" s="73">
        <v>1.0</v>
      </c>
      <c r="H242" s="74">
        <v>157.0</v>
      </c>
    </row>
    <row r="243">
      <c r="B243" s="72" t="s">
        <v>72</v>
      </c>
      <c r="C243" s="73">
        <v>2.0</v>
      </c>
      <c r="D243" s="73">
        <v>0.0</v>
      </c>
      <c r="E243" s="73">
        <v>3.0</v>
      </c>
      <c r="F243" s="73">
        <v>2.0</v>
      </c>
      <c r="G243" s="73">
        <v>0.0</v>
      </c>
      <c r="H243" s="74">
        <v>184.0</v>
      </c>
    </row>
    <row r="244">
      <c r="B244" s="72" t="s">
        <v>72</v>
      </c>
      <c r="C244" s="73">
        <v>2.0</v>
      </c>
      <c r="D244" s="73">
        <v>1.0</v>
      </c>
      <c r="E244" s="73">
        <v>9.0</v>
      </c>
      <c r="F244" s="73">
        <v>5.0</v>
      </c>
      <c r="G244" s="73">
        <v>1.0</v>
      </c>
      <c r="H244" s="74">
        <v>305.0</v>
      </c>
    </row>
    <row r="245">
      <c r="B245" s="72" t="s">
        <v>72</v>
      </c>
      <c r="C245" s="73">
        <v>2.0</v>
      </c>
      <c r="D245" s="73">
        <v>0.0</v>
      </c>
      <c r="E245" s="73">
        <v>3.0</v>
      </c>
      <c r="F245" s="73">
        <v>5.0</v>
      </c>
      <c r="G245" s="73">
        <v>1.0</v>
      </c>
      <c r="H245" s="74">
        <v>900.0</v>
      </c>
    </row>
    <row r="246">
      <c r="B246" s="75" t="s">
        <v>72</v>
      </c>
      <c r="C246" s="76">
        <v>2.0</v>
      </c>
      <c r="D246" s="76">
        <v>1.0</v>
      </c>
      <c r="E246" s="76">
        <v>6.0</v>
      </c>
      <c r="F246" s="76">
        <v>5.0</v>
      </c>
      <c r="G246" s="76">
        <v>1.0</v>
      </c>
      <c r="H246" s="77">
        <v>314.0</v>
      </c>
    </row>
    <row r="248">
      <c r="C248" s="32" t="s">
        <v>28</v>
      </c>
      <c r="D248" s="32" t="s">
        <v>25</v>
      </c>
      <c r="E248" s="32" t="s">
        <v>17</v>
      </c>
      <c r="F248" s="32" t="s">
        <v>18</v>
      </c>
      <c r="G248" s="32" t="s">
        <v>19</v>
      </c>
      <c r="H248" s="32" t="s">
        <v>29</v>
      </c>
      <c r="I248" s="33" t="s">
        <v>14</v>
      </c>
      <c r="J248" s="78" t="s">
        <v>30</v>
      </c>
    </row>
    <row r="249">
      <c r="B249" s="34" t="s">
        <v>22</v>
      </c>
      <c r="C249" s="37">
        <f>countif(D4:D246, "0")</f>
        <v>27</v>
      </c>
      <c r="D249" s="37">
        <f>sumif(D4:D246, "0", H4:H246)/C249</f>
        <v>770.037037</v>
      </c>
      <c r="E249" s="37">
        <f t="array" ref="E249">MEDIAN(IF($D$4:$D$246=0, $H$4:$H$246))</f>
        <v>900</v>
      </c>
      <c r="F249" s="62">
        <f>MINIFS( H4:H246, D4:D246, "0", D4:D246, "0")</f>
        <v>113</v>
      </c>
      <c r="G249" s="62">
        <f>MAXIFS( H4:H246, D4:D246, "0", D4:D246, "0")</f>
        <v>900</v>
      </c>
      <c r="H249" s="37">
        <f t="shared" ref="H249:H250" si="1">(C249-I249)/C249*100</f>
        <v>18.51851852</v>
      </c>
      <c r="I249" s="63">
        <f>countifs(D4:D246, "0", G4:G246, "1")</f>
        <v>22</v>
      </c>
      <c r="J249" s="38">
        <f t="array" ref="J249">stdev(if(D4:D246=0, H4:H246))</f>
        <v>279.3005662</v>
      </c>
    </row>
    <row r="250">
      <c r="B250" s="34" t="s">
        <v>20</v>
      </c>
      <c r="C250" s="37">
        <f>countif(D4:D246, "1")</f>
        <v>216</v>
      </c>
      <c r="D250" s="37">
        <f>sumif(D4:D246, "1", H4:H246)/C250</f>
        <v>339.1805556</v>
      </c>
      <c r="E250" s="37">
        <f t="array" ref="E250">MEDIAN(IF($D$4:$D$246=1, $H$4:$H$246))</f>
        <v>332</v>
      </c>
      <c r="F250" s="62">
        <f>MINIFS( H4:H246, D4:D246, "1", D4:D246, "1")</f>
        <v>28</v>
      </c>
      <c r="G250" s="62">
        <f>MAXIFS( H4:H246, D4:D246, "1", D4:D246, "1")</f>
        <v>900</v>
      </c>
      <c r="H250" s="37">
        <f t="shared" si="1"/>
        <v>0.462962963</v>
      </c>
      <c r="I250" s="63">
        <f>countifs(D4:D246, "1", G4:G246, "1")</f>
        <v>215</v>
      </c>
      <c r="J250" s="38">
        <f t="array" ref="J250">stdev(if(D4:D246=1, H4:H246))</f>
        <v>108.9727928</v>
      </c>
    </row>
    <row r="252">
      <c r="C252" s="5" t="s">
        <v>28</v>
      </c>
      <c r="D252" s="5" t="s">
        <v>25</v>
      </c>
      <c r="E252" s="5" t="s">
        <v>17</v>
      </c>
      <c r="F252" s="5" t="s">
        <v>18</v>
      </c>
      <c r="G252" s="5" t="s">
        <v>19</v>
      </c>
      <c r="H252" s="5" t="s">
        <v>29</v>
      </c>
    </row>
    <row r="253">
      <c r="B253" s="5" t="s">
        <v>22</v>
      </c>
      <c r="C253" s="5">
        <v>27.0</v>
      </c>
      <c r="D253" s="5">
        <v>651.5926</v>
      </c>
      <c r="E253" s="5">
        <v>900.0</v>
      </c>
      <c r="F253" s="5">
        <v>18.0</v>
      </c>
      <c r="G253" s="5">
        <v>900.0</v>
      </c>
      <c r="H253" s="5">
        <v>33.33333</v>
      </c>
    </row>
    <row r="254">
      <c r="B254" s="5" t="s">
        <v>20</v>
      </c>
      <c r="C254" s="5">
        <v>216.0</v>
      </c>
      <c r="D254" s="5">
        <v>159.9074</v>
      </c>
      <c r="E254" s="5">
        <v>112.5</v>
      </c>
      <c r="F254" s="5">
        <v>0.0</v>
      </c>
      <c r="G254" s="5">
        <v>900.0</v>
      </c>
      <c r="H254" s="5">
        <v>1.851852</v>
      </c>
    </row>
  </sheetData>
  <mergeCells count="1">
    <mergeCell ref="B2:H2"/>
  </mergeCells>
  <conditionalFormatting sqref="G4:G246">
    <cfRule type="cellIs" dxfId="1" priority="1" operator="equal">
      <formula>1</formula>
    </cfRule>
  </conditionalFormatting>
  <conditionalFormatting sqref="G4:G246">
    <cfRule type="cellIs" dxfId="2" priority="2" operator="equal">
      <formula>0</formula>
    </cfRule>
  </conditionalFormatting>
  <conditionalFormatting sqref="D4:D246">
    <cfRule type="cellIs" dxfId="1" priority="3" operator="equal">
      <formula>1</formula>
    </cfRule>
  </conditionalFormatting>
  <conditionalFormatting sqref="D4:D246">
    <cfRule type="cellIs" dxfId="2" priority="4" operator="equal">
      <formula>0</formula>
    </cfRule>
  </conditionalFormatting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26</v>
      </c>
      <c r="C2" s="3"/>
      <c r="D2" s="3"/>
      <c r="E2" s="3"/>
      <c r="F2" s="3"/>
      <c r="G2" s="3"/>
      <c r="H2" s="4"/>
    </row>
    <row r="3">
      <c r="B3" s="66" t="s">
        <v>64</v>
      </c>
      <c r="C3" s="66" t="s">
        <v>65</v>
      </c>
      <c r="D3" s="67" t="s">
        <v>66</v>
      </c>
      <c r="E3" s="66" t="s">
        <v>67</v>
      </c>
      <c r="F3" s="66" t="s">
        <v>68</v>
      </c>
      <c r="G3" s="67" t="s">
        <v>69</v>
      </c>
      <c r="H3" s="68" t="s">
        <v>70</v>
      </c>
    </row>
    <row r="4">
      <c r="B4" s="69" t="s">
        <v>71</v>
      </c>
      <c r="C4" s="70">
        <v>1.0</v>
      </c>
      <c r="D4" s="70">
        <v>0.0</v>
      </c>
      <c r="E4" s="70">
        <v>3.0</v>
      </c>
      <c r="F4" s="70">
        <v>4.0</v>
      </c>
      <c r="G4" s="70">
        <v>1.0</v>
      </c>
      <c r="H4" s="71">
        <v>900.0</v>
      </c>
    </row>
    <row r="5">
      <c r="B5" s="72" t="s">
        <v>71</v>
      </c>
      <c r="C5" s="73">
        <v>1.0</v>
      </c>
      <c r="D5" s="73">
        <v>1.0</v>
      </c>
      <c r="E5" s="73">
        <v>1.0</v>
      </c>
      <c r="F5" s="73">
        <v>5.0</v>
      </c>
      <c r="G5" s="73">
        <v>1.0</v>
      </c>
      <c r="H5" s="74">
        <v>373.0</v>
      </c>
    </row>
    <row r="6">
      <c r="B6" s="72" t="s">
        <v>71</v>
      </c>
      <c r="C6" s="73">
        <v>1.0</v>
      </c>
      <c r="D6" s="73">
        <v>1.0</v>
      </c>
      <c r="E6" s="73">
        <v>2.0</v>
      </c>
      <c r="F6" s="73">
        <v>1.0</v>
      </c>
      <c r="G6" s="73">
        <v>1.0</v>
      </c>
      <c r="H6" s="74">
        <v>389.0</v>
      </c>
    </row>
    <row r="7">
      <c r="B7" s="72" t="s">
        <v>71</v>
      </c>
      <c r="C7" s="73">
        <v>1.0</v>
      </c>
      <c r="D7" s="73">
        <v>1.0</v>
      </c>
      <c r="E7" s="73">
        <v>7.0</v>
      </c>
      <c r="F7" s="73">
        <v>2.0</v>
      </c>
      <c r="G7" s="73">
        <v>1.0</v>
      </c>
      <c r="H7" s="74">
        <v>384.0</v>
      </c>
    </row>
    <row r="8">
      <c r="B8" s="72" t="s">
        <v>71</v>
      </c>
      <c r="C8" s="73">
        <v>1.0</v>
      </c>
      <c r="D8" s="73">
        <v>1.0</v>
      </c>
      <c r="E8" s="73">
        <v>5.0</v>
      </c>
      <c r="F8" s="73">
        <v>1.0</v>
      </c>
      <c r="G8" s="73">
        <v>1.0</v>
      </c>
      <c r="H8" s="74">
        <v>322.0</v>
      </c>
    </row>
    <row r="9">
      <c r="B9" s="72" t="s">
        <v>71</v>
      </c>
      <c r="C9" s="73">
        <v>1.0</v>
      </c>
      <c r="D9" s="73">
        <v>1.0</v>
      </c>
      <c r="E9" s="73">
        <v>6.0</v>
      </c>
      <c r="F9" s="73">
        <v>3.0</v>
      </c>
      <c r="G9" s="73">
        <v>1.0</v>
      </c>
      <c r="H9" s="74">
        <v>410.0</v>
      </c>
    </row>
    <row r="10">
      <c r="B10" s="72" t="s">
        <v>71</v>
      </c>
      <c r="C10" s="73">
        <v>1.0</v>
      </c>
      <c r="D10" s="73">
        <v>1.0</v>
      </c>
      <c r="E10" s="73">
        <v>7.0</v>
      </c>
      <c r="F10" s="73">
        <v>2.0</v>
      </c>
      <c r="G10" s="73">
        <v>1.0</v>
      </c>
      <c r="H10" s="74">
        <v>443.0</v>
      </c>
    </row>
    <row r="11">
      <c r="B11" s="72" t="s">
        <v>71</v>
      </c>
      <c r="C11" s="73">
        <v>1.0</v>
      </c>
      <c r="D11" s="73">
        <v>1.0</v>
      </c>
      <c r="E11" s="73">
        <v>8.0</v>
      </c>
      <c r="F11" s="73">
        <v>5.0</v>
      </c>
      <c r="G11" s="73">
        <v>1.0</v>
      </c>
      <c r="H11" s="74">
        <v>351.0</v>
      </c>
    </row>
    <row r="12">
      <c r="B12" s="72" t="s">
        <v>71</v>
      </c>
      <c r="C12" s="73">
        <v>1.0</v>
      </c>
      <c r="D12" s="73">
        <v>1.0</v>
      </c>
      <c r="E12" s="73">
        <v>9.0</v>
      </c>
      <c r="F12" s="73">
        <v>3.0</v>
      </c>
      <c r="G12" s="73">
        <v>1.0</v>
      </c>
      <c r="H12" s="74">
        <v>240.0</v>
      </c>
    </row>
    <row r="13">
      <c r="B13" s="72" t="s">
        <v>71</v>
      </c>
      <c r="C13" s="73">
        <v>1.0</v>
      </c>
      <c r="D13" s="73">
        <v>1.0</v>
      </c>
      <c r="E13" s="73">
        <v>6.0</v>
      </c>
      <c r="F13" s="73">
        <v>4.0</v>
      </c>
      <c r="G13" s="73">
        <v>1.0</v>
      </c>
      <c r="H13" s="74">
        <v>153.0</v>
      </c>
    </row>
    <row r="14">
      <c r="B14" s="72" t="s">
        <v>71</v>
      </c>
      <c r="C14" s="73">
        <v>1.0</v>
      </c>
      <c r="D14" s="73">
        <v>1.0</v>
      </c>
      <c r="E14" s="73">
        <v>5.0</v>
      </c>
      <c r="F14" s="73">
        <v>2.0</v>
      </c>
      <c r="G14" s="73">
        <v>1.0</v>
      </c>
      <c r="H14" s="74">
        <v>101.0</v>
      </c>
    </row>
    <row r="15">
      <c r="B15" s="72" t="s">
        <v>71</v>
      </c>
      <c r="C15" s="73">
        <v>1.0</v>
      </c>
      <c r="D15" s="73">
        <v>1.0</v>
      </c>
      <c r="E15" s="73">
        <v>8.0</v>
      </c>
      <c r="F15" s="73">
        <v>4.0</v>
      </c>
      <c r="G15" s="73">
        <v>1.0</v>
      </c>
      <c r="H15" s="74">
        <v>106.0</v>
      </c>
    </row>
    <row r="16">
      <c r="B16" s="72" t="s">
        <v>71</v>
      </c>
      <c r="C16" s="73">
        <v>1.0</v>
      </c>
      <c r="D16" s="73">
        <v>1.0</v>
      </c>
      <c r="E16" s="73">
        <v>4.0</v>
      </c>
      <c r="F16" s="73">
        <v>4.0</v>
      </c>
      <c r="G16" s="73">
        <v>1.0</v>
      </c>
      <c r="H16" s="74">
        <v>103.0</v>
      </c>
    </row>
    <row r="17">
      <c r="B17" s="72" t="s">
        <v>71</v>
      </c>
      <c r="C17" s="73">
        <v>1.0</v>
      </c>
      <c r="D17" s="73">
        <v>1.0</v>
      </c>
      <c r="E17" s="73">
        <v>2.0</v>
      </c>
      <c r="F17" s="73">
        <v>3.0</v>
      </c>
      <c r="G17" s="73">
        <v>1.0</v>
      </c>
      <c r="H17" s="74">
        <v>92.0</v>
      </c>
    </row>
    <row r="18">
      <c r="B18" s="72" t="s">
        <v>71</v>
      </c>
      <c r="C18" s="73">
        <v>1.0</v>
      </c>
      <c r="D18" s="73">
        <v>1.0</v>
      </c>
      <c r="E18" s="73">
        <v>9.0</v>
      </c>
      <c r="F18" s="73">
        <v>5.0</v>
      </c>
      <c r="G18" s="73">
        <v>1.0</v>
      </c>
      <c r="H18" s="74">
        <v>39.0</v>
      </c>
    </row>
    <row r="19">
      <c r="B19" s="72" t="s">
        <v>71</v>
      </c>
      <c r="C19" s="73">
        <v>1.0</v>
      </c>
      <c r="D19" s="73">
        <v>1.0</v>
      </c>
      <c r="E19" s="73">
        <v>4.0</v>
      </c>
      <c r="F19" s="73">
        <v>1.0</v>
      </c>
      <c r="G19" s="73">
        <v>1.0</v>
      </c>
      <c r="H19" s="74">
        <v>71.0</v>
      </c>
    </row>
    <row r="20">
      <c r="B20" s="72" t="s">
        <v>71</v>
      </c>
      <c r="C20" s="73">
        <v>1.0</v>
      </c>
      <c r="D20" s="73">
        <v>1.0</v>
      </c>
      <c r="E20" s="73">
        <v>1.0</v>
      </c>
      <c r="F20" s="73">
        <v>3.0</v>
      </c>
      <c r="G20" s="73">
        <v>1.0</v>
      </c>
      <c r="H20" s="74">
        <v>242.0</v>
      </c>
    </row>
    <row r="21">
      <c r="B21" s="72" t="s">
        <v>71</v>
      </c>
      <c r="C21" s="73">
        <v>1.0</v>
      </c>
      <c r="D21" s="73">
        <v>0.0</v>
      </c>
      <c r="E21" s="73">
        <v>3.0</v>
      </c>
      <c r="F21" s="73">
        <v>3.0</v>
      </c>
      <c r="G21" s="73">
        <v>0.0</v>
      </c>
      <c r="H21" s="74">
        <v>191.0</v>
      </c>
    </row>
    <row r="22">
      <c r="B22" s="72" t="s">
        <v>72</v>
      </c>
      <c r="C22" s="73">
        <v>2.0</v>
      </c>
      <c r="D22" s="73">
        <v>1.0</v>
      </c>
      <c r="E22" s="73">
        <v>9.0</v>
      </c>
      <c r="F22" s="73">
        <v>1.0</v>
      </c>
      <c r="G22" s="73">
        <v>1.0</v>
      </c>
      <c r="H22" s="74">
        <v>416.0</v>
      </c>
    </row>
    <row r="23">
      <c r="B23" s="72" t="s">
        <v>72</v>
      </c>
      <c r="C23" s="73">
        <v>2.0</v>
      </c>
      <c r="D23" s="73">
        <v>1.0</v>
      </c>
      <c r="E23" s="73">
        <v>6.0</v>
      </c>
      <c r="F23" s="73">
        <v>1.0</v>
      </c>
      <c r="G23" s="73">
        <v>1.0</v>
      </c>
      <c r="H23" s="74">
        <v>133.0</v>
      </c>
    </row>
    <row r="24">
      <c r="B24" s="72" t="s">
        <v>72</v>
      </c>
      <c r="C24" s="73">
        <v>2.0</v>
      </c>
      <c r="D24" s="73">
        <v>0.0</v>
      </c>
      <c r="E24" s="73">
        <v>3.0</v>
      </c>
      <c r="F24" s="73">
        <v>1.0</v>
      </c>
      <c r="G24" s="73">
        <v>1.0</v>
      </c>
      <c r="H24" s="74">
        <v>900.0</v>
      </c>
    </row>
    <row r="25">
      <c r="B25" s="72" t="s">
        <v>72</v>
      </c>
      <c r="C25" s="73">
        <v>2.0</v>
      </c>
      <c r="D25" s="73">
        <v>1.0</v>
      </c>
      <c r="E25" s="73">
        <v>9.0</v>
      </c>
      <c r="F25" s="73">
        <v>1.0</v>
      </c>
      <c r="G25" s="73">
        <v>1.0</v>
      </c>
      <c r="H25" s="74">
        <v>131.0</v>
      </c>
    </row>
    <row r="26">
      <c r="B26" s="72" t="s">
        <v>72</v>
      </c>
      <c r="C26" s="73">
        <v>2.0</v>
      </c>
      <c r="D26" s="73">
        <v>1.0</v>
      </c>
      <c r="E26" s="73">
        <v>8.0</v>
      </c>
      <c r="F26" s="73">
        <v>4.0</v>
      </c>
      <c r="G26" s="73">
        <v>1.0</v>
      </c>
      <c r="H26" s="74">
        <v>282.0</v>
      </c>
    </row>
    <row r="27">
      <c r="B27" s="72" t="s">
        <v>72</v>
      </c>
      <c r="C27" s="73">
        <v>2.0</v>
      </c>
      <c r="D27" s="73">
        <v>1.0</v>
      </c>
      <c r="E27" s="73">
        <v>4.0</v>
      </c>
      <c r="F27" s="73">
        <v>4.0</v>
      </c>
      <c r="G27" s="73">
        <v>1.0</v>
      </c>
      <c r="H27" s="74">
        <v>239.0</v>
      </c>
    </row>
    <row r="28">
      <c r="B28" s="72" t="s">
        <v>72</v>
      </c>
      <c r="C28" s="73">
        <v>2.0</v>
      </c>
      <c r="D28" s="73">
        <v>1.0</v>
      </c>
      <c r="E28" s="73">
        <v>1.0</v>
      </c>
      <c r="F28" s="73">
        <v>1.0</v>
      </c>
      <c r="G28" s="73">
        <v>1.0</v>
      </c>
      <c r="H28" s="74">
        <v>209.0</v>
      </c>
    </row>
    <row r="29">
      <c r="B29" s="72" t="s">
        <v>72</v>
      </c>
      <c r="C29" s="73">
        <v>2.0</v>
      </c>
      <c r="D29" s="73">
        <v>0.0</v>
      </c>
      <c r="E29" s="73">
        <v>3.0</v>
      </c>
      <c r="F29" s="73">
        <v>1.0</v>
      </c>
      <c r="G29" s="73">
        <v>1.0</v>
      </c>
      <c r="H29" s="74">
        <v>900.0</v>
      </c>
    </row>
    <row r="30">
      <c r="B30" s="72" t="s">
        <v>72</v>
      </c>
      <c r="C30" s="73">
        <v>2.0</v>
      </c>
      <c r="D30" s="73">
        <v>1.0</v>
      </c>
      <c r="E30" s="73">
        <v>2.0</v>
      </c>
      <c r="F30" s="73">
        <v>5.0</v>
      </c>
      <c r="G30" s="73">
        <v>1.0</v>
      </c>
      <c r="H30" s="74">
        <v>230.0</v>
      </c>
    </row>
    <row r="31">
      <c r="B31" s="72" t="s">
        <v>72</v>
      </c>
      <c r="C31" s="73">
        <v>2.0</v>
      </c>
      <c r="D31" s="73">
        <v>1.0</v>
      </c>
      <c r="E31" s="73">
        <v>8.0</v>
      </c>
      <c r="F31" s="73">
        <v>4.0</v>
      </c>
      <c r="G31" s="73">
        <v>1.0</v>
      </c>
      <c r="H31" s="74">
        <v>301.0</v>
      </c>
    </row>
    <row r="32">
      <c r="B32" s="72" t="s">
        <v>72</v>
      </c>
      <c r="C32" s="73">
        <v>2.0</v>
      </c>
      <c r="D32" s="73">
        <v>1.0</v>
      </c>
      <c r="E32" s="73">
        <v>6.0</v>
      </c>
      <c r="F32" s="73">
        <v>4.0</v>
      </c>
      <c r="G32" s="73">
        <v>1.0</v>
      </c>
      <c r="H32" s="74">
        <v>291.0</v>
      </c>
    </row>
    <row r="33">
      <c r="B33" s="72" t="s">
        <v>72</v>
      </c>
      <c r="C33" s="73">
        <v>2.0</v>
      </c>
      <c r="D33" s="73">
        <v>1.0</v>
      </c>
      <c r="E33" s="73">
        <v>4.0</v>
      </c>
      <c r="F33" s="73">
        <v>1.0</v>
      </c>
      <c r="G33" s="73">
        <v>1.0</v>
      </c>
      <c r="H33" s="74">
        <v>197.0</v>
      </c>
    </row>
    <row r="34">
      <c r="B34" s="72" t="s">
        <v>72</v>
      </c>
      <c r="C34" s="73">
        <v>2.0</v>
      </c>
      <c r="D34" s="73">
        <v>0.0</v>
      </c>
      <c r="E34" s="73">
        <v>3.0</v>
      </c>
      <c r="F34" s="73">
        <v>4.0</v>
      </c>
      <c r="G34" s="73">
        <v>1.0</v>
      </c>
      <c r="H34" s="74">
        <v>900.0</v>
      </c>
    </row>
    <row r="35">
      <c r="B35" s="72" t="s">
        <v>72</v>
      </c>
      <c r="C35" s="73">
        <v>2.0</v>
      </c>
      <c r="D35" s="73">
        <v>1.0</v>
      </c>
      <c r="E35" s="73">
        <v>2.0</v>
      </c>
      <c r="F35" s="73">
        <v>3.0</v>
      </c>
      <c r="G35" s="73">
        <v>1.0</v>
      </c>
      <c r="H35" s="74">
        <v>255.0</v>
      </c>
    </row>
    <row r="36">
      <c r="B36" s="72" t="s">
        <v>72</v>
      </c>
      <c r="C36" s="73">
        <v>2.0</v>
      </c>
      <c r="D36" s="73">
        <v>0.0</v>
      </c>
      <c r="E36" s="73">
        <v>3.0</v>
      </c>
      <c r="F36" s="73">
        <v>3.0</v>
      </c>
      <c r="G36" s="73">
        <v>1.0</v>
      </c>
      <c r="H36" s="74">
        <v>900.0</v>
      </c>
    </row>
    <row r="37">
      <c r="B37" s="72" t="s">
        <v>72</v>
      </c>
      <c r="C37" s="73">
        <v>2.0</v>
      </c>
      <c r="D37" s="73">
        <v>1.0</v>
      </c>
      <c r="E37" s="73">
        <v>5.0</v>
      </c>
      <c r="F37" s="73">
        <v>2.0</v>
      </c>
      <c r="G37" s="73">
        <v>1.0</v>
      </c>
      <c r="H37" s="74">
        <v>275.0</v>
      </c>
    </row>
    <row r="38">
      <c r="B38" s="72" t="s">
        <v>72</v>
      </c>
      <c r="C38" s="73">
        <v>2.0</v>
      </c>
      <c r="D38" s="73">
        <v>1.0</v>
      </c>
      <c r="E38" s="73">
        <v>8.0</v>
      </c>
      <c r="F38" s="73">
        <v>5.0</v>
      </c>
      <c r="G38" s="73">
        <v>1.0</v>
      </c>
      <c r="H38" s="74">
        <v>318.0</v>
      </c>
    </row>
    <row r="39">
      <c r="B39" s="72" t="s">
        <v>72</v>
      </c>
      <c r="C39" s="73">
        <v>2.0</v>
      </c>
      <c r="D39" s="73">
        <v>1.0</v>
      </c>
      <c r="E39" s="73">
        <v>4.0</v>
      </c>
      <c r="F39" s="73">
        <v>4.0</v>
      </c>
      <c r="G39" s="73">
        <v>1.0</v>
      </c>
      <c r="H39" s="74">
        <v>289.0</v>
      </c>
    </row>
    <row r="40">
      <c r="B40" s="72" t="s">
        <v>72</v>
      </c>
      <c r="C40" s="73">
        <v>2.0</v>
      </c>
      <c r="D40" s="73">
        <v>1.0</v>
      </c>
      <c r="E40" s="73">
        <v>6.0</v>
      </c>
      <c r="F40" s="73">
        <v>5.0</v>
      </c>
      <c r="G40" s="73">
        <v>1.0</v>
      </c>
      <c r="H40" s="74">
        <v>425.0</v>
      </c>
    </row>
    <row r="41">
      <c r="B41" s="72" t="s">
        <v>72</v>
      </c>
      <c r="C41" s="73">
        <v>2.0</v>
      </c>
      <c r="D41" s="73">
        <v>1.0</v>
      </c>
      <c r="E41" s="73">
        <v>8.0</v>
      </c>
      <c r="F41" s="73">
        <v>5.0</v>
      </c>
      <c r="G41" s="73">
        <v>1.0</v>
      </c>
      <c r="H41" s="74">
        <v>350.0</v>
      </c>
    </row>
    <row r="42">
      <c r="B42" s="72" t="s">
        <v>72</v>
      </c>
      <c r="C42" s="73">
        <v>2.0</v>
      </c>
      <c r="D42" s="73">
        <v>0.0</v>
      </c>
      <c r="E42" s="73">
        <v>3.0</v>
      </c>
      <c r="F42" s="73">
        <v>1.0</v>
      </c>
      <c r="G42" s="73">
        <v>1.0</v>
      </c>
      <c r="H42" s="74">
        <v>900.0</v>
      </c>
    </row>
    <row r="43">
      <c r="B43" s="72" t="s">
        <v>72</v>
      </c>
      <c r="C43" s="73">
        <v>2.0</v>
      </c>
      <c r="D43" s="73">
        <v>1.0</v>
      </c>
      <c r="E43" s="73">
        <v>2.0</v>
      </c>
      <c r="F43" s="73">
        <v>1.0</v>
      </c>
      <c r="G43" s="73">
        <v>1.0</v>
      </c>
      <c r="H43" s="74">
        <v>299.0</v>
      </c>
    </row>
    <row r="44">
      <c r="B44" s="72" t="s">
        <v>72</v>
      </c>
      <c r="C44" s="73">
        <v>2.0</v>
      </c>
      <c r="D44" s="73">
        <v>1.0</v>
      </c>
      <c r="E44" s="73">
        <v>9.0</v>
      </c>
      <c r="F44" s="73">
        <v>5.0</v>
      </c>
      <c r="G44" s="73">
        <v>1.0</v>
      </c>
      <c r="H44" s="74">
        <v>384.0</v>
      </c>
    </row>
    <row r="45">
      <c r="B45" s="72" t="s">
        <v>72</v>
      </c>
      <c r="C45" s="73">
        <v>2.0</v>
      </c>
      <c r="D45" s="73">
        <v>0.0</v>
      </c>
      <c r="E45" s="73">
        <v>3.0</v>
      </c>
      <c r="F45" s="73">
        <v>3.0</v>
      </c>
      <c r="G45" s="73">
        <v>1.0</v>
      </c>
      <c r="H45" s="74">
        <v>900.0</v>
      </c>
    </row>
    <row r="46">
      <c r="B46" s="72" t="s">
        <v>72</v>
      </c>
      <c r="C46" s="73">
        <v>2.0</v>
      </c>
      <c r="D46" s="73">
        <v>1.0</v>
      </c>
      <c r="E46" s="73">
        <v>6.0</v>
      </c>
      <c r="F46" s="73">
        <v>3.0</v>
      </c>
      <c r="G46" s="73">
        <v>1.0</v>
      </c>
      <c r="H46" s="74">
        <v>359.0</v>
      </c>
    </row>
    <row r="47">
      <c r="B47" s="72" t="s">
        <v>72</v>
      </c>
      <c r="C47" s="73">
        <v>2.0</v>
      </c>
      <c r="D47" s="73">
        <v>1.0</v>
      </c>
      <c r="E47" s="73">
        <v>5.0</v>
      </c>
      <c r="F47" s="73">
        <v>2.0</v>
      </c>
      <c r="G47" s="73">
        <v>1.0</v>
      </c>
      <c r="H47" s="74">
        <v>365.0</v>
      </c>
    </row>
    <row r="48">
      <c r="B48" s="72" t="s">
        <v>72</v>
      </c>
      <c r="C48" s="73">
        <v>2.0</v>
      </c>
      <c r="D48" s="73">
        <v>1.0</v>
      </c>
      <c r="E48" s="73">
        <v>7.0</v>
      </c>
      <c r="F48" s="73">
        <v>2.0</v>
      </c>
      <c r="G48" s="73">
        <v>1.0</v>
      </c>
      <c r="H48" s="74">
        <v>334.0</v>
      </c>
    </row>
    <row r="49">
      <c r="B49" s="72" t="s">
        <v>72</v>
      </c>
      <c r="C49" s="73">
        <v>2.0</v>
      </c>
      <c r="D49" s="73">
        <v>1.0</v>
      </c>
      <c r="E49" s="73">
        <v>1.0</v>
      </c>
      <c r="F49" s="73">
        <v>3.0</v>
      </c>
      <c r="G49" s="73">
        <v>1.0</v>
      </c>
      <c r="H49" s="74">
        <v>335.0</v>
      </c>
    </row>
    <row r="50">
      <c r="B50" s="72" t="s">
        <v>72</v>
      </c>
      <c r="C50" s="73">
        <v>2.0</v>
      </c>
      <c r="D50" s="73">
        <v>1.0</v>
      </c>
      <c r="E50" s="73">
        <v>8.0</v>
      </c>
      <c r="F50" s="73">
        <v>2.0</v>
      </c>
      <c r="G50" s="73">
        <v>1.0</v>
      </c>
      <c r="H50" s="74">
        <v>315.0</v>
      </c>
    </row>
    <row r="51">
      <c r="B51" s="72" t="s">
        <v>72</v>
      </c>
      <c r="C51" s="73">
        <v>2.0</v>
      </c>
      <c r="D51" s="73">
        <v>1.0</v>
      </c>
      <c r="E51" s="73">
        <v>1.0</v>
      </c>
      <c r="F51" s="73">
        <v>4.0</v>
      </c>
      <c r="G51" s="73">
        <v>1.0</v>
      </c>
      <c r="H51" s="74">
        <v>354.0</v>
      </c>
    </row>
    <row r="52">
      <c r="B52" s="72" t="s">
        <v>72</v>
      </c>
      <c r="C52" s="73">
        <v>2.0</v>
      </c>
      <c r="D52" s="73">
        <v>1.0</v>
      </c>
      <c r="E52" s="73">
        <v>4.0</v>
      </c>
      <c r="F52" s="73">
        <v>5.0</v>
      </c>
      <c r="G52" s="73">
        <v>1.0</v>
      </c>
      <c r="H52" s="74">
        <v>372.0</v>
      </c>
    </row>
    <row r="53">
      <c r="B53" s="72" t="s">
        <v>72</v>
      </c>
      <c r="C53" s="73">
        <v>2.0</v>
      </c>
      <c r="D53" s="73">
        <v>1.0</v>
      </c>
      <c r="E53" s="73">
        <v>5.0</v>
      </c>
      <c r="F53" s="73">
        <v>2.0</v>
      </c>
      <c r="G53" s="73">
        <v>1.0</v>
      </c>
      <c r="H53" s="74">
        <v>353.0</v>
      </c>
    </row>
    <row r="54">
      <c r="B54" s="72" t="s">
        <v>72</v>
      </c>
      <c r="C54" s="73">
        <v>2.0</v>
      </c>
      <c r="D54" s="73">
        <v>1.0</v>
      </c>
      <c r="E54" s="73">
        <v>9.0</v>
      </c>
      <c r="F54" s="73">
        <v>4.0</v>
      </c>
      <c r="G54" s="73">
        <v>1.0</v>
      </c>
      <c r="H54" s="74">
        <v>338.0</v>
      </c>
    </row>
    <row r="55">
      <c r="B55" s="72" t="s">
        <v>72</v>
      </c>
      <c r="C55" s="73">
        <v>2.0</v>
      </c>
      <c r="D55" s="73">
        <v>1.0</v>
      </c>
      <c r="E55" s="73">
        <v>5.0</v>
      </c>
      <c r="F55" s="73">
        <v>3.0</v>
      </c>
      <c r="G55" s="73">
        <v>1.0</v>
      </c>
      <c r="H55" s="74">
        <v>304.0</v>
      </c>
    </row>
    <row r="56">
      <c r="B56" s="72" t="s">
        <v>72</v>
      </c>
      <c r="C56" s="73">
        <v>2.0</v>
      </c>
      <c r="D56" s="73">
        <v>1.0</v>
      </c>
      <c r="E56" s="73">
        <v>9.0</v>
      </c>
      <c r="F56" s="73">
        <v>3.0</v>
      </c>
      <c r="G56" s="73">
        <v>1.0</v>
      </c>
      <c r="H56" s="74">
        <v>293.0</v>
      </c>
    </row>
    <row r="57">
      <c r="B57" s="72" t="s">
        <v>72</v>
      </c>
      <c r="C57" s="73">
        <v>2.0</v>
      </c>
      <c r="D57" s="73">
        <v>1.0</v>
      </c>
      <c r="E57" s="73">
        <v>2.0</v>
      </c>
      <c r="F57" s="73">
        <v>1.0</v>
      </c>
      <c r="G57" s="73">
        <v>1.0</v>
      </c>
      <c r="H57" s="74">
        <v>307.0</v>
      </c>
    </row>
    <row r="58">
      <c r="B58" s="72" t="s">
        <v>72</v>
      </c>
      <c r="C58" s="73">
        <v>2.0</v>
      </c>
      <c r="D58" s="73">
        <v>1.0</v>
      </c>
      <c r="E58" s="73">
        <v>1.0</v>
      </c>
      <c r="F58" s="73">
        <v>1.0</v>
      </c>
      <c r="G58" s="73">
        <v>1.0</v>
      </c>
      <c r="H58" s="74">
        <v>249.0</v>
      </c>
    </row>
    <row r="59">
      <c r="B59" s="72" t="s">
        <v>72</v>
      </c>
      <c r="C59" s="73">
        <v>2.0</v>
      </c>
      <c r="D59" s="73">
        <v>1.0</v>
      </c>
      <c r="E59" s="73">
        <v>2.0</v>
      </c>
      <c r="F59" s="73">
        <v>3.0</v>
      </c>
      <c r="G59" s="73">
        <v>1.0</v>
      </c>
      <c r="H59" s="74">
        <v>319.0</v>
      </c>
    </row>
    <row r="60">
      <c r="B60" s="72" t="s">
        <v>72</v>
      </c>
      <c r="C60" s="73">
        <v>2.0</v>
      </c>
      <c r="D60" s="73">
        <v>1.0</v>
      </c>
      <c r="E60" s="73">
        <v>4.0</v>
      </c>
      <c r="F60" s="73">
        <v>4.0</v>
      </c>
      <c r="G60" s="73">
        <v>1.0</v>
      </c>
      <c r="H60" s="74">
        <v>307.0</v>
      </c>
    </row>
    <row r="61">
      <c r="B61" s="72" t="s">
        <v>72</v>
      </c>
      <c r="C61" s="73">
        <v>2.0</v>
      </c>
      <c r="D61" s="73">
        <v>0.0</v>
      </c>
      <c r="E61" s="73">
        <v>3.0</v>
      </c>
      <c r="F61" s="73">
        <v>1.0</v>
      </c>
      <c r="G61" s="73">
        <v>1.0</v>
      </c>
      <c r="H61" s="74">
        <v>900.0</v>
      </c>
    </row>
    <row r="62">
      <c r="B62" s="72" t="s">
        <v>72</v>
      </c>
      <c r="C62" s="73">
        <v>2.0</v>
      </c>
      <c r="D62" s="73">
        <v>1.0</v>
      </c>
      <c r="E62" s="73">
        <v>5.0</v>
      </c>
      <c r="F62" s="73">
        <v>5.0</v>
      </c>
      <c r="G62" s="73">
        <v>1.0</v>
      </c>
      <c r="H62" s="74">
        <v>307.0</v>
      </c>
    </row>
    <row r="63">
      <c r="B63" s="72" t="s">
        <v>72</v>
      </c>
      <c r="C63" s="73">
        <v>2.0</v>
      </c>
      <c r="D63" s="73">
        <v>1.0</v>
      </c>
      <c r="E63" s="73">
        <v>6.0</v>
      </c>
      <c r="F63" s="73">
        <v>3.0</v>
      </c>
      <c r="G63" s="73">
        <v>1.0</v>
      </c>
      <c r="H63" s="74">
        <v>359.0</v>
      </c>
    </row>
    <row r="64">
      <c r="B64" s="72" t="s">
        <v>72</v>
      </c>
      <c r="C64" s="73">
        <v>2.0</v>
      </c>
      <c r="D64" s="73">
        <v>1.0</v>
      </c>
      <c r="E64" s="73">
        <v>1.0</v>
      </c>
      <c r="F64" s="73">
        <v>2.0</v>
      </c>
      <c r="G64" s="73">
        <v>1.0</v>
      </c>
      <c r="H64" s="74">
        <v>279.0</v>
      </c>
    </row>
    <row r="65">
      <c r="B65" s="72" t="s">
        <v>72</v>
      </c>
      <c r="C65" s="73">
        <v>2.0</v>
      </c>
      <c r="D65" s="73">
        <v>1.0</v>
      </c>
      <c r="E65" s="73">
        <v>2.0</v>
      </c>
      <c r="F65" s="73">
        <v>5.0</v>
      </c>
      <c r="G65" s="73">
        <v>1.0</v>
      </c>
      <c r="H65" s="74">
        <v>270.0</v>
      </c>
    </row>
    <row r="66">
      <c r="B66" s="72" t="s">
        <v>72</v>
      </c>
      <c r="C66" s="73">
        <v>2.0</v>
      </c>
      <c r="D66" s="73">
        <v>1.0</v>
      </c>
      <c r="E66" s="73">
        <v>7.0</v>
      </c>
      <c r="F66" s="73">
        <v>2.0</v>
      </c>
      <c r="G66" s="73">
        <v>1.0</v>
      </c>
      <c r="H66" s="74">
        <v>299.0</v>
      </c>
    </row>
    <row r="67">
      <c r="B67" s="72" t="s">
        <v>72</v>
      </c>
      <c r="C67" s="73">
        <v>2.0</v>
      </c>
      <c r="D67" s="73">
        <v>0.0</v>
      </c>
      <c r="E67" s="73">
        <v>3.0</v>
      </c>
      <c r="F67" s="73">
        <v>4.0</v>
      </c>
      <c r="G67" s="73">
        <v>1.0</v>
      </c>
      <c r="H67" s="74">
        <v>900.0</v>
      </c>
    </row>
    <row r="68">
      <c r="B68" s="72" t="s">
        <v>72</v>
      </c>
      <c r="C68" s="73">
        <v>2.0</v>
      </c>
      <c r="D68" s="73">
        <v>1.0</v>
      </c>
      <c r="E68" s="73">
        <v>6.0</v>
      </c>
      <c r="F68" s="73">
        <v>4.0</v>
      </c>
      <c r="G68" s="73">
        <v>1.0</v>
      </c>
      <c r="H68" s="74">
        <v>293.0</v>
      </c>
    </row>
    <row r="69">
      <c r="B69" s="72" t="s">
        <v>72</v>
      </c>
      <c r="C69" s="73">
        <v>2.0</v>
      </c>
      <c r="D69" s="73">
        <v>1.0</v>
      </c>
      <c r="E69" s="73">
        <v>5.0</v>
      </c>
      <c r="F69" s="73">
        <v>5.0</v>
      </c>
      <c r="G69" s="73">
        <v>1.0</v>
      </c>
      <c r="H69" s="74">
        <v>282.0</v>
      </c>
    </row>
    <row r="70">
      <c r="B70" s="72" t="s">
        <v>72</v>
      </c>
      <c r="C70" s="73">
        <v>2.0</v>
      </c>
      <c r="D70" s="73">
        <v>1.0</v>
      </c>
      <c r="E70" s="73">
        <v>6.0</v>
      </c>
      <c r="F70" s="73">
        <v>1.0</v>
      </c>
      <c r="G70" s="73">
        <v>1.0</v>
      </c>
      <c r="H70" s="74">
        <v>258.0</v>
      </c>
    </row>
    <row r="71">
      <c r="B71" s="72" t="s">
        <v>72</v>
      </c>
      <c r="C71" s="73">
        <v>2.0</v>
      </c>
      <c r="D71" s="73">
        <v>0.0</v>
      </c>
      <c r="E71" s="73">
        <v>3.0</v>
      </c>
      <c r="F71" s="73">
        <v>3.0</v>
      </c>
      <c r="G71" s="73">
        <v>0.0</v>
      </c>
      <c r="H71" s="74">
        <v>53.0</v>
      </c>
    </row>
    <row r="72">
      <c r="B72" s="72" t="s">
        <v>72</v>
      </c>
      <c r="C72" s="73">
        <v>2.0</v>
      </c>
      <c r="D72" s="73">
        <v>1.0</v>
      </c>
      <c r="E72" s="73">
        <v>7.0</v>
      </c>
      <c r="F72" s="73">
        <v>2.0</v>
      </c>
      <c r="G72" s="73">
        <v>1.0</v>
      </c>
      <c r="H72" s="74">
        <v>312.0</v>
      </c>
    </row>
    <row r="73">
      <c r="B73" s="72" t="s">
        <v>72</v>
      </c>
      <c r="C73" s="73">
        <v>2.0</v>
      </c>
      <c r="D73" s="73">
        <v>1.0</v>
      </c>
      <c r="E73" s="73">
        <v>6.0</v>
      </c>
      <c r="F73" s="73">
        <v>5.0</v>
      </c>
      <c r="G73" s="73">
        <v>1.0</v>
      </c>
      <c r="H73" s="74">
        <v>249.0</v>
      </c>
    </row>
    <row r="74">
      <c r="B74" s="72" t="s">
        <v>72</v>
      </c>
      <c r="C74" s="73">
        <v>2.0</v>
      </c>
      <c r="D74" s="73">
        <v>1.0</v>
      </c>
      <c r="E74" s="73">
        <v>7.0</v>
      </c>
      <c r="F74" s="73">
        <v>3.0</v>
      </c>
      <c r="G74" s="73">
        <v>1.0</v>
      </c>
      <c r="H74" s="74">
        <v>181.0</v>
      </c>
    </row>
    <row r="75">
      <c r="B75" s="72" t="s">
        <v>72</v>
      </c>
      <c r="C75" s="73">
        <v>2.0</v>
      </c>
      <c r="D75" s="73">
        <v>1.0</v>
      </c>
      <c r="E75" s="73">
        <v>4.0</v>
      </c>
      <c r="F75" s="73">
        <v>2.0</v>
      </c>
      <c r="G75" s="73">
        <v>1.0</v>
      </c>
      <c r="H75" s="74">
        <v>320.0</v>
      </c>
    </row>
    <row r="76">
      <c r="B76" s="72" t="s">
        <v>72</v>
      </c>
      <c r="C76" s="73">
        <v>2.0</v>
      </c>
      <c r="D76" s="73">
        <v>1.0</v>
      </c>
      <c r="E76" s="73">
        <v>9.0</v>
      </c>
      <c r="F76" s="73">
        <v>3.0</v>
      </c>
      <c r="G76" s="73">
        <v>1.0</v>
      </c>
      <c r="H76" s="74">
        <v>220.0</v>
      </c>
    </row>
    <row r="77">
      <c r="B77" s="72" t="s">
        <v>72</v>
      </c>
      <c r="C77" s="73">
        <v>2.0</v>
      </c>
      <c r="D77" s="73">
        <v>1.0</v>
      </c>
      <c r="E77" s="73">
        <v>5.0</v>
      </c>
      <c r="F77" s="73">
        <v>1.0</v>
      </c>
      <c r="G77" s="73">
        <v>1.0</v>
      </c>
      <c r="H77" s="74">
        <v>149.0</v>
      </c>
    </row>
    <row r="78">
      <c r="B78" s="72" t="s">
        <v>72</v>
      </c>
      <c r="C78" s="73">
        <v>2.0</v>
      </c>
      <c r="D78" s="73">
        <v>0.0</v>
      </c>
      <c r="E78" s="73">
        <v>3.0</v>
      </c>
      <c r="F78" s="73">
        <v>2.0</v>
      </c>
      <c r="G78" s="73">
        <v>1.0</v>
      </c>
      <c r="H78" s="74">
        <v>900.0</v>
      </c>
    </row>
    <row r="79">
      <c r="B79" s="72" t="s">
        <v>72</v>
      </c>
      <c r="C79" s="73">
        <v>2.0</v>
      </c>
      <c r="D79" s="73">
        <v>1.0</v>
      </c>
      <c r="E79" s="73">
        <v>9.0</v>
      </c>
      <c r="F79" s="73">
        <v>1.0</v>
      </c>
      <c r="G79" s="73">
        <v>1.0</v>
      </c>
      <c r="H79" s="74">
        <v>281.0</v>
      </c>
    </row>
    <row r="80">
      <c r="B80" s="72" t="s">
        <v>72</v>
      </c>
      <c r="C80" s="73">
        <v>2.0</v>
      </c>
      <c r="D80" s="73">
        <v>1.0</v>
      </c>
      <c r="E80" s="73">
        <v>4.0</v>
      </c>
      <c r="F80" s="73">
        <v>2.0</v>
      </c>
      <c r="G80" s="73">
        <v>1.0</v>
      </c>
      <c r="H80" s="74">
        <v>296.0</v>
      </c>
    </row>
    <row r="81">
      <c r="B81" s="72" t="s">
        <v>72</v>
      </c>
      <c r="C81" s="73">
        <v>2.0</v>
      </c>
      <c r="D81" s="73">
        <v>1.0</v>
      </c>
      <c r="E81" s="73">
        <v>8.0</v>
      </c>
      <c r="F81" s="73">
        <v>3.0</v>
      </c>
      <c r="G81" s="73">
        <v>1.0</v>
      </c>
      <c r="H81" s="74">
        <v>265.0</v>
      </c>
    </row>
    <row r="82">
      <c r="B82" s="72" t="s">
        <v>72</v>
      </c>
      <c r="C82" s="73">
        <v>2.0</v>
      </c>
      <c r="D82" s="73">
        <v>1.0</v>
      </c>
      <c r="E82" s="73">
        <v>7.0</v>
      </c>
      <c r="F82" s="73">
        <v>1.0</v>
      </c>
      <c r="G82" s="73">
        <v>1.0</v>
      </c>
      <c r="H82" s="74">
        <v>327.0</v>
      </c>
    </row>
    <row r="83">
      <c r="B83" s="72" t="s">
        <v>72</v>
      </c>
      <c r="C83" s="73">
        <v>2.0</v>
      </c>
      <c r="D83" s="73">
        <v>1.0</v>
      </c>
      <c r="E83" s="73">
        <v>8.0</v>
      </c>
      <c r="F83" s="73">
        <v>3.0</v>
      </c>
      <c r="G83" s="73">
        <v>1.0</v>
      </c>
      <c r="H83" s="74">
        <v>299.0</v>
      </c>
    </row>
    <row r="84">
      <c r="B84" s="72" t="s">
        <v>72</v>
      </c>
      <c r="C84" s="73">
        <v>2.0</v>
      </c>
      <c r="D84" s="73">
        <v>1.0</v>
      </c>
      <c r="E84" s="73">
        <v>4.0</v>
      </c>
      <c r="F84" s="73">
        <v>3.0</v>
      </c>
      <c r="G84" s="73">
        <v>1.0</v>
      </c>
      <c r="H84" s="74">
        <v>268.0</v>
      </c>
    </row>
    <row r="85">
      <c r="B85" s="72" t="s">
        <v>72</v>
      </c>
      <c r="C85" s="73">
        <v>2.0</v>
      </c>
      <c r="D85" s="73">
        <v>1.0</v>
      </c>
      <c r="E85" s="73">
        <v>7.0</v>
      </c>
      <c r="F85" s="73">
        <v>1.0</v>
      </c>
      <c r="G85" s="73">
        <v>1.0</v>
      </c>
      <c r="H85" s="74">
        <v>287.0</v>
      </c>
    </row>
    <row r="86">
      <c r="B86" s="72" t="s">
        <v>72</v>
      </c>
      <c r="C86" s="73">
        <v>2.0</v>
      </c>
      <c r="D86" s="73">
        <v>1.0</v>
      </c>
      <c r="E86" s="73">
        <v>2.0</v>
      </c>
      <c r="F86" s="73">
        <v>2.0</v>
      </c>
      <c r="G86" s="73">
        <v>1.0</v>
      </c>
      <c r="H86" s="74">
        <v>336.0</v>
      </c>
    </row>
    <row r="87">
      <c r="B87" s="72" t="s">
        <v>72</v>
      </c>
      <c r="C87" s="73">
        <v>2.0</v>
      </c>
      <c r="D87" s="73">
        <v>0.0</v>
      </c>
      <c r="E87" s="73">
        <v>3.0</v>
      </c>
      <c r="F87" s="73">
        <v>3.0</v>
      </c>
      <c r="G87" s="73">
        <v>1.0</v>
      </c>
      <c r="H87" s="74">
        <v>900.0</v>
      </c>
    </row>
    <row r="88">
      <c r="B88" s="72" t="s">
        <v>72</v>
      </c>
      <c r="C88" s="73">
        <v>2.0</v>
      </c>
      <c r="D88" s="73">
        <v>1.0</v>
      </c>
      <c r="E88" s="73">
        <v>1.0</v>
      </c>
      <c r="F88" s="73">
        <v>1.0</v>
      </c>
      <c r="G88" s="73">
        <v>1.0</v>
      </c>
      <c r="H88" s="74">
        <v>284.0</v>
      </c>
    </row>
    <row r="89">
      <c r="B89" s="72" t="s">
        <v>72</v>
      </c>
      <c r="C89" s="73">
        <v>2.0</v>
      </c>
      <c r="D89" s="73">
        <v>1.0</v>
      </c>
      <c r="E89" s="73">
        <v>9.0</v>
      </c>
      <c r="F89" s="73">
        <v>3.0</v>
      </c>
      <c r="G89" s="73">
        <v>1.0</v>
      </c>
      <c r="H89" s="74">
        <v>362.0</v>
      </c>
    </row>
    <row r="90">
      <c r="B90" s="72" t="s">
        <v>72</v>
      </c>
      <c r="C90" s="73">
        <v>2.0</v>
      </c>
      <c r="D90" s="73">
        <v>1.0</v>
      </c>
      <c r="E90" s="73">
        <v>6.0</v>
      </c>
      <c r="F90" s="73">
        <v>5.0</v>
      </c>
      <c r="G90" s="73">
        <v>1.0</v>
      </c>
      <c r="H90" s="74">
        <v>353.0</v>
      </c>
    </row>
    <row r="91">
      <c r="B91" s="72" t="s">
        <v>72</v>
      </c>
      <c r="C91" s="73">
        <v>2.0</v>
      </c>
      <c r="D91" s="73">
        <v>1.0</v>
      </c>
      <c r="E91" s="73">
        <v>5.0</v>
      </c>
      <c r="F91" s="73">
        <v>3.0</v>
      </c>
      <c r="G91" s="73">
        <v>1.0</v>
      </c>
      <c r="H91" s="74">
        <v>337.0</v>
      </c>
    </row>
    <row r="92">
      <c r="B92" s="72" t="s">
        <v>72</v>
      </c>
      <c r="C92" s="73">
        <v>2.0</v>
      </c>
      <c r="D92" s="73">
        <v>1.0</v>
      </c>
      <c r="E92" s="73">
        <v>1.0</v>
      </c>
      <c r="F92" s="73">
        <v>5.0</v>
      </c>
      <c r="G92" s="73">
        <v>1.0</v>
      </c>
      <c r="H92" s="74">
        <v>311.0</v>
      </c>
    </row>
    <row r="93">
      <c r="B93" s="72" t="s">
        <v>72</v>
      </c>
      <c r="C93" s="73">
        <v>2.0</v>
      </c>
      <c r="D93" s="73">
        <v>1.0</v>
      </c>
      <c r="E93" s="73">
        <v>7.0</v>
      </c>
      <c r="F93" s="73">
        <v>3.0</v>
      </c>
      <c r="G93" s="73">
        <v>1.0</v>
      </c>
      <c r="H93" s="74">
        <v>304.0</v>
      </c>
    </row>
    <row r="94">
      <c r="B94" s="72" t="s">
        <v>72</v>
      </c>
      <c r="C94" s="73">
        <v>2.0</v>
      </c>
      <c r="D94" s="73">
        <v>1.0</v>
      </c>
      <c r="E94" s="73">
        <v>6.0</v>
      </c>
      <c r="F94" s="73">
        <v>1.0</v>
      </c>
      <c r="G94" s="73">
        <v>1.0</v>
      </c>
      <c r="H94" s="74">
        <v>344.0</v>
      </c>
    </row>
    <row r="95">
      <c r="B95" s="72" t="s">
        <v>72</v>
      </c>
      <c r="C95" s="73">
        <v>2.0</v>
      </c>
      <c r="D95" s="73">
        <v>1.0</v>
      </c>
      <c r="E95" s="73">
        <v>9.0</v>
      </c>
      <c r="F95" s="73">
        <v>4.0</v>
      </c>
      <c r="G95" s="73">
        <v>1.0</v>
      </c>
      <c r="H95" s="74">
        <v>325.0</v>
      </c>
    </row>
    <row r="96">
      <c r="B96" s="72" t="s">
        <v>72</v>
      </c>
      <c r="C96" s="73">
        <v>2.0</v>
      </c>
      <c r="D96" s="73">
        <v>1.0</v>
      </c>
      <c r="E96" s="73">
        <v>8.0</v>
      </c>
      <c r="F96" s="73">
        <v>2.0</v>
      </c>
      <c r="G96" s="73">
        <v>1.0</v>
      </c>
      <c r="H96" s="74">
        <v>392.0</v>
      </c>
    </row>
    <row r="97">
      <c r="B97" s="72" t="s">
        <v>72</v>
      </c>
      <c r="C97" s="73">
        <v>2.0</v>
      </c>
      <c r="D97" s="73">
        <v>1.0</v>
      </c>
      <c r="E97" s="73">
        <v>6.0</v>
      </c>
      <c r="F97" s="73">
        <v>1.0</v>
      </c>
      <c r="G97" s="73">
        <v>1.0</v>
      </c>
      <c r="H97" s="74">
        <v>353.0</v>
      </c>
    </row>
    <row r="98">
      <c r="B98" s="72" t="s">
        <v>72</v>
      </c>
      <c r="C98" s="73">
        <v>2.0</v>
      </c>
      <c r="D98" s="73">
        <v>1.0</v>
      </c>
      <c r="E98" s="73">
        <v>8.0</v>
      </c>
      <c r="F98" s="73">
        <v>3.0</v>
      </c>
      <c r="G98" s="73">
        <v>1.0</v>
      </c>
      <c r="H98" s="74">
        <v>289.0</v>
      </c>
    </row>
    <row r="99">
      <c r="B99" s="72" t="s">
        <v>72</v>
      </c>
      <c r="C99" s="73">
        <v>2.0</v>
      </c>
      <c r="D99" s="73">
        <v>1.0</v>
      </c>
      <c r="E99" s="73">
        <v>7.0</v>
      </c>
      <c r="F99" s="73">
        <v>5.0</v>
      </c>
      <c r="G99" s="73">
        <v>1.0</v>
      </c>
      <c r="H99" s="74">
        <v>356.0</v>
      </c>
    </row>
    <row r="100">
      <c r="B100" s="72" t="s">
        <v>72</v>
      </c>
      <c r="C100" s="73">
        <v>2.0</v>
      </c>
      <c r="D100" s="73">
        <v>1.0</v>
      </c>
      <c r="E100" s="73">
        <v>8.0</v>
      </c>
      <c r="F100" s="73">
        <v>2.0</v>
      </c>
      <c r="G100" s="73">
        <v>1.0</v>
      </c>
      <c r="H100" s="74">
        <v>305.0</v>
      </c>
    </row>
    <row r="101">
      <c r="B101" s="72" t="s">
        <v>72</v>
      </c>
      <c r="C101" s="73">
        <v>2.0</v>
      </c>
      <c r="D101" s="73">
        <v>1.0</v>
      </c>
      <c r="E101" s="73">
        <v>2.0</v>
      </c>
      <c r="F101" s="73">
        <v>1.0</v>
      </c>
      <c r="G101" s="73">
        <v>1.0</v>
      </c>
      <c r="H101" s="74">
        <v>325.0</v>
      </c>
    </row>
    <row r="102">
      <c r="B102" s="72" t="s">
        <v>72</v>
      </c>
      <c r="C102" s="73">
        <v>2.0</v>
      </c>
      <c r="D102" s="73">
        <v>1.0</v>
      </c>
      <c r="E102" s="73">
        <v>5.0</v>
      </c>
      <c r="F102" s="73">
        <v>3.0</v>
      </c>
      <c r="G102" s="73">
        <v>1.0</v>
      </c>
      <c r="H102" s="74">
        <v>307.0</v>
      </c>
    </row>
    <row r="103">
      <c r="B103" s="72" t="s">
        <v>72</v>
      </c>
      <c r="C103" s="73">
        <v>2.0</v>
      </c>
      <c r="D103" s="73">
        <v>1.0</v>
      </c>
      <c r="E103" s="73">
        <v>2.0</v>
      </c>
      <c r="F103" s="73">
        <v>1.0</v>
      </c>
      <c r="G103" s="73">
        <v>1.0</v>
      </c>
      <c r="H103" s="74">
        <v>343.0</v>
      </c>
    </row>
    <row r="104">
      <c r="B104" s="72" t="s">
        <v>72</v>
      </c>
      <c r="C104" s="73">
        <v>2.0</v>
      </c>
      <c r="D104" s="73">
        <v>0.0</v>
      </c>
      <c r="E104" s="73">
        <v>3.0</v>
      </c>
      <c r="F104" s="73">
        <v>2.0</v>
      </c>
      <c r="G104" s="73">
        <v>1.0</v>
      </c>
      <c r="H104" s="74">
        <v>900.0</v>
      </c>
    </row>
    <row r="105">
      <c r="B105" s="72" t="s">
        <v>72</v>
      </c>
      <c r="C105" s="73">
        <v>2.0</v>
      </c>
      <c r="D105" s="73">
        <v>1.0</v>
      </c>
      <c r="E105" s="73">
        <v>1.0</v>
      </c>
      <c r="F105" s="73">
        <v>2.0</v>
      </c>
      <c r="G105" s="73">
        <v>1.0</v>
      </c>
      <c r="H105" s="74">
        <v>281.0</v>
      </c>
    </row>
    <row r="106">
      <c r="B106" s="72" t="s">
        <v>72</v>
      </c>
      <c r="C106" s="73">
        <v>2.0</v>
      </c>
      <c r="D106" s="73">
        <v>0.0</v>
      </c>
      <c r="E106" s="73">
        <v>3.0</v>
      </c>
      <c r="F106" s="73">
        <v>3.0</v>
      </c>
      <c r="G106" s="73">
        <v>1.0</v>
      </c>
      <c r="H106" s="74">
        <v>900.0</v>
      </c>
    </row>
    <row r="107">
      <c r="B107" s="72" t="s">
        <v>72</v>
      </c>
      <c r="C107" s="73">
        <v>2.0</v>
      </c>
      <c r="D107" s="73">
        <v>1.0</v>
      </c>
      <c r="E107" s="73">
        <v>5.0</v>
      </c>
      <c r="F107" s="73">
        <v>1.0</v>
      </c>
      <c r="G107" s="73">
        <v>1.0</v>
      </c>
      <c r="H107" s="74">
        <v>257.0</v>
      </c>
    </row>
    <row r="108">
      <c r="B108" s="72" t="s">
        <v>72</v>
      </c>
      <c r="C108" s="73">
        <v>2.0</v>
      </c>
      <c r="D108" s="73">
        <v>1.0</v>
      </c>
      <c r="E108" s="73">
        <v>2.0</v>
      </c>
      <c r="F108" s="73">
        <v>2.0</v>
      </c>
      <c r="G108" s="73">
        <v>1.0</v>
      </c>
      <c r="H108" s="74">
        <v>423.0</v>
      </c>
    </row>
    <row r="109">
      <c r="B109" s="72" t="s">
        <v>72</v>
      </c>
      <c r="C109" s="73">
        <v>2.0</v>
      </c>
      <c r="D109" s="73">
        <v>1.0</v>
      </c>
      <c r="E109" s="73">
        <v>5.0</v>
      </c>
      <c r="F109" s="73">
        <v>1.0</v>
      </c>
      <c r="G109" s="73">
        <v>1.0</v>
      </c>
      <c r="H109" s="74">
        <v>344.0</v>
      </c>
    </row>
    <row r="110">
      <c r="B110" s="72" t="s">
        <v>72</v>
      </c>
      <c r="C110" s="73">
        <v>2.0</v>
      </c>
      <c r="D110" s="73">
        <v>1.0</v>
      </c>
      <c r="E110" s="73">
        <v>1.0</v>
      </c>
      <c r="F110" s="73">
        <v>5.0</v>
      </c>
      <c r="G110" s="73">
        <v>1.0</v>
      </c>
      <c r="H110" s="74">
        <v>343.0</v>
      </c>
    </row>
    <row r="111">
      <c r="B111" s="72" t="s">
        <v>72</v>
      </c>
      <c r="C111" s="73">
        <v>2.0</v>
      </c>
      <c r="D111" s="73">
        <v>1.0</v>
      </c>
      <c r="E111" s="73">
        <v>5.0</v>
      </c>
      <c r="F111" s="73">
        <v>1.0</v>
      </c>
      <c r="G111" s="73">
        <v>1.0</v>
      </c>
      <c r="H111" s="74">
        <v>333.0</v>
      </c>
    </row>
    <row r="112">
      <c r="B112" s="72" t="s">
        <v>72</v>
      </c>
      <c r="C112" s="73">
        <v>2.0</v>
      </c>
      <c r="D112" s="73">
        <v>1.0</v>
      </c>
      <c r="E112" s="73">
        <v>9.0</v>
      </c>
      <c r="F112" s="73">
        <v>3.0</v>
      </c>
      <c r="G112" s="73">
        <v>1.0</v>
      </c>
      <c r="H112" s="74">
        <v>322.0</v>
      </c>
    </row>
    <row r="113">
      <c r="B113" s="72" t="s">
        <v>72</v>
      </c>
      <c r="C113" s="73">
        <v>2.0</v>
      </c>
      <c r="D113" s="73">
        <v>1.0</v>
      </c>
      <c r="E113" s="73">
        <v>5.0</v>
      </c>
      <c r="F113" s="73">
        <v>1.0</v>
      </c>
      <c r="G113" s="73">
        <v>1.0</v>
      </c>
      <c r="H113" s="74">
        <v>265.0</v>
      </c>
    </row>
    <row r="114">
      <c r="B114" s="72" t="s">
        <v>72</v>
      </c>
      <c r="C114" s="73">
        <v>2.0</v>
      </c>
      <c r="D114" s="73">
        <v>1.0</v>
      </c>
      <c r="E114" s="73">
        <v>8.0</v>
      </c>
      <c r="F114" s="73">
        <v>3.0</v>
      </c>
      <c r="G114" s="73">
        <v>1.0</v>
      </c>
      <c r="H114" s="74">
        <v>288.0</v>
      </c>
    </row>
    <row r="115">
      <c r="B115" s="72" t="s">
        <v>72</v>
      </c>
      <c r="C115" s="73">
        <v>2.0</v>
      </c>
      <c r="D115" s="73">
        <v>1.0</v>
      </c>
      <c r="E115" s="73">
        <v>6.0</v>
      </c>
      <c r="F115" s="73">
        <v>4.0</v>
      </c>
      <c r="G115" s="73">
        <v>1.0</v>
      </c>
      <c r="H115" s="74">
        <v>198.0</v>
      </c>
    </row>
    <row r="116">
      <c r="B116" s="72" t="s">
        <v>72</v>
      </c>
      <c r="C116" s="73">
        <v>2.0</v>
      </c>
      <c r="D116" s="73">
        <v>1.0</v>
      </c>
      <c r="E116" s="73">
        <v>4.0</v>
      </c>
      <c r="F116" s="73">
        <v>3.0</v>
      </c>
      <c r="G116" s="73">
        <v>1.0</v>
      </c>
      <c r="H116" s="74">
        <v>166.0</v>
      </c>
    </row>
    <row r="117">
      <c r="B117" s="72" t="s">
        <v>72</v>
      </c>
      <c r="C117" s="73">
        <v>2.0</v>
      </c>
      <c r="D117" s="73">
        <v>1.0</v>
      </c>
      <c r="E117" s="73">
        <v>1.0</v>
      </c>
      <c r="F117" s="73">
        <v>2.0</v>
      </c>
      <c r="G117" s="73">
        <v>1.0</v>
      </c>
      <c r="H117" s="74">
        <v>308.0</v>
      </c>
    </row>
    <row r="118">
      <c r="B118" s="72" t="s">
        <v>72</v>
      </c>
      <c r="C118" s="73">
        <v>2.0</v>
      </c>
      <c r="D118" s="73">
        <v>1.0</v>
      </c>
      <c r="E118" s="73">
        <v>8.0</v>
      </c>
      <c r="F118" s="73">
        <v>5.0</v>
      </c>
      <c r="G118" s="73">
        <v>1.0</v>
      </c>
      <c r="H118" s="74">
        <v>328.0</v>
      </c>
    </row>
    <row r="119">
      <c r="B119" s="72" t="s">
        <v>72</v>
      </c>
      <c r="C119" s="73">
        <v>2.0</v>
      </c>
      <c r="D119" s="73">
        <v>1.0</v>
      </c>
      <c r="E119" s="73">
        <v>2.0</v>
      </c>
      <c r="F119" s="73">
        <v>3.0</v>
      </c>
      <c r="G119" s="73">
        <v>1.0</v>
      </c>
      <c r="H119" s="74">
        <v>267.0</v>
      </c>
    </row>
    <row r="120">
      <c r="B120" s="72" t="s">
        <v>72</v>
      </c>
      <c r="C120" s="73">
        <v>2.0</v>
      </c>
      <c r="D120" s="73">
        <v>1.0</v>
      </c>
      <c r="E120" s="73">
        <v>7.0</v>
      </c>
      <c r="F120" s="73">
        <v>1.0</v>
      </c>
      <c r="G120" s="73">
        <v>1.0</v>
      </c>
      <c r="H120" s="74">
        <v>222.0</v>
      </c>
    </row>
    <row r="121">
      <c r="B121" s="72" t="s">
        <v>72</v>
      </c>
      <c r="C121" s="73">
        <v>2.0</v>
      </c>
      <c r="D121" s="73">
        <v>1.0</v>
      </c>
      <c r="E121" s="73">
        <v>9.0</v>
      </c>
      <c r="F121" s="73">
        <v>3.0</v>
      </c>
      <c r="G121" s="73">
        <v>1.0</v>
      </c>
      <c r="H121" s="74">
        <v>228.0</v>
      </c>
    </row>
    <row r="122">
      <c r="B122" s="72" t="s">
        <v>72</v>
      </c>
      <c r="C122" s="73">
        <v>2.0</v>
      </c>
      <c r="D122" s="73">
        <v>1.0</v>
      </c>
      <c r="E122" s="73">
        <v>8.0</v>
      </c>
      <c r="F122" s="73">
        <v>4.0</v>
      </c>
      <c r="G122" s="73">
        <v>1.0</v>
      </c>
      <c r="H122" s="74">
        <v>171.0</v>
      </c>
    </row>
    <row r="123">
      <c r="B123" s="72" t="s">
        <v>72</v>
      </c>
      <c r="C123" s="73">
        <v>2.0</v>
      </c>
      <c r="D123" s="73">
        <v>1.0</v>
      </c>
      <c r="E123" s="73">
        <v>9.0</v>
      </c>
      <c r="F123" s="73">
        <v>2.0</v>
      </c>
      <c r="G123" s="73">
        <v>1.0</v>
      </c>
      <c r="H123" s="74">
        <v>222.0</v>
      </c>
    </row>
    <row r="124">
      <c r="B124" s="72" t="s">
        <v>72</v>
      </c>
      <c r="C124" s="73">
        <v>2.0</v>
      </c>
      <c r="D124" s="73">
        <v>1.0</v>
      </c>
      <c r="E124" s="73">
        <v>7.0</v>
      </c>
      <c r="F124" s="73">
        <v>3.0</v>
      </c>
      <c r="G124" s="73">
        <v>1.0</v>
      </c>
      <c r="H124" s="74">
        <v>351.0</v>
      </c>
    </row>
    <row r="125">
      <c r="B125" s="72" t="s">
        <v>72</v>
      </c>
      <c r="C125" s="73">
        <v>2.0</v>
      </c>
      <c r="D125" s="73">
        <v>1.0</v>
      </c>
      <c r="E125" s="73">
        <v>6.0</v>
      </c>
      <c r="F125" s="73">
        <v>2.0</v>
      </c>
      <c r="G125" s="73">
        <v>1.0</v>
      </c>
      <c r="H125" s="74">
        <v>520.0</v>
      </c>
    </row>
    <row r="126">
      <c r="B126" s="72" t="s">
        <v>72</v>
      </c>
      <c r="C126" s="73">
        <v>2.0</v>
      </c>
      <c r="D126" s="73">
        <v>1.0</v>
      </c>
      <c r="E126" s="73">
        <v>4.0</v>
      </c>
      <c r="F126" s="73">
        <v>1.0</v>
      </c>
      <c r="G126" s="73">
        <v>1.0</v>
      </c>
      <c r="H126" s="74">
        <v>559.0</v>
      </c>
    </row>
    <row r="127">
      <c r="B127" s="72" t="s">
        <v>72</v>
      </c>
      <c r="C127" s="73">
        <v>2.0</v>
      </c>
      <c r="D127" s="73">
        <v>1.0</v>
      </c>
      <c r="E127" s="73">
        <v>2.0</v>
      </c>
      <c r="F127" s="73">
        <v>2.0</v>
      </c>
      <c r="G127" s="73">
        <v>1.0</v>
      </c>
      <c r="H127" s="74">
        <v>551.0</v>
      </c>
    </row>
    <row r="128">
      <c r="B128" s="72" t="s">
        <v>72</v>
      </c>
      <c r="C128" s="73">
        <v>2.0</v>
      </c>
      <c r="D128" s="73">
        <v>1.0</v>
      </c>
      <c r="E128" s="73">
        <v>8.0</v>
      </c>
      <c r="F128" s="73">
        <v>2.0</v>
      </c>
      <c r="G128" s="73">
        <v>1.0</v>
      </c>
      <c r="H128" s="74">
        <v>412.0</v>
      </c>
    </row>
    <row r="129">
      <c r="B129" s="72" t="s">
        <v>72</v>
      </c>
      <c r="C129" s="73">
        <v>2.0</v>
      </c>
      <c r="D129" s="73">
        <v>1.0</v>
      </c>
      <c r="E129" s="73">
        <v>9.0</v>
      </c>
      <c r="F129" s="73">
        <v>3.0</v>
      </c>
      <c r="G129" s="73">
        <v>0.0</v>
      </c>
      <c r="H129" s="74">
        <v>900.0</v>
      </c>
    </row>
    <row r="130">
      <c r="B130" s="72" t="s">
        <v>72</v>
      </c>
      <c r="C130" s="73">
        <v>2.0</v>
      </c>
      <c r="D130" s="73">
        <v>1.0</v>
      </c>
      <c r="E130" s="73">
        <v>2.0</v>
      </c>
      <c r="F130" s="73">
        <v>4.0</v>
      </c>
      <c r="G130" s="73">
        <v>1.0</v>
      </c>
      <c r="H130" s="74">
        <v>286.0</v>
      </c>
    </row>
    <row r="131">
      <c r="B131" s="72" t="s">
        <v>72</v>
      </c>
      <c r="C131" s="73">
        <v>2.0</v>
      </c>
      <c r="D131" s="73">
        <v>1.0</v>
      </c>
      <c r="E131" s="73">
        <v>8.0</v>
      </c>
      <c r="F131" s="73">
        <v>5.0</v>
      </c>
      <c r="G131" s="73">
        <v>1.0</v>
      </c>
      <c r="H131" s="74">
        <v>162.0</v>
      </c>
    </row>
    <row r="132">
      <c r="B132" s="72" t="s">
        <v>72</v>
      </c>
      <c r="C132" s="73">
        <v>2.0</v>
      </c>
      <c r="D132" s="73">
        <v>0.0</v>
      </c>
      <c r="E132" s="73">
        <v>3.0</v>
      </c>
      <c r="F132" s="73">
        <v>1.0</v>
      </c>
      <c r="G132" s="73">
        <v>1.0</v>
      </c>
      <c r="H132" s="74">
        <v>900.0</v>
      </c>
    </row>
    <row r="133">
      <c r="B133" s="72" t="s">
        <v>72</v>
      </c>
      <c r="C133" s="73">
        <v>2.0</v>
      </c>
      <c r="D133" s="73">
        <v>1.0</v>
      </c>
      <c r="E133" s="73">
        <v>8.0</v>
      </c>
      <c r="F133" s="73">
        <v>4.0</v>
      </c>
      <c r="G133" s="73">
        <v>1.0</v>
      </c>
      <c r="H133" s="74">
        <v>249.0</v>
      </c>
    </row>
    <row r="134">
      <c r="B134" s="72" t="s">
        <v>72</v>
      </c>
      <c r="C134" s="73">
        <v>2.0</v>
      </c>
      <c r="D134" s="73">
        <v>1.0</v>
      </c>
      <c r="E134" s="73">
        <v>5.0</v>
      </c>
      <c r="F134" s="73">
        <v>1.0</v>
      </c>
      <c r="G134" s="73">
        <v>1.0</v>
      </c>
      <c r="H134" s="74">
        <v>297.0</v>
      </c>
    </row>
    <row r="135">
      <c r="B135" s="72" t="s">
        <v>72</v>
      </c>
      <c r="C135" s="73">
        <v>2.0</v>
      </c>
      <c r="D135" s="73">
        <v>1.0</v>
      </c>
      <c r="E135" s="73">
        <v>4.0</v>
      </c>
      <c r="F135" s="73">
        <v>4.0</v>
      </c>
      <c r="G135" s="73">
        <v>1.0</v>
      </c>
      <c r="H135" s="74">
        <v>177.0</v>
      </c>
    </row>
    <row r="136">
      <c r="B136" s="72" t="s">
        <v>72</v>
      </c>
      <c r="C136" s="73">
        <v>2.0</v>
      </c>
      <c r="D136" s="73">
        <v>0.0</v>
      </c>
      <c r="E136" s="73">
        <v>3.0</v>
      </c>
      <c r="F136" s="73">
        <v>1.0</v>
      </c>
      <c r="G136" s="73">
        <v>0.0</v>
      </c>
      <c r="H136" s="74">
        <v>177.0</v>
      </c>
    </row>
    <row r="137">
      <c r="B137" s="72" t="s">
        <v>72</v>
      </c>
      <c r="C137" s="73">
        <v>2.0</v>
      </c>
      <c r="D137" s="73">
        <v>1.0</v>
      </c>
      <c r="E137" s="73">
        <v>1.0</v>
      </c>
      <c r="F137" s="73">
        <v>4.0</v>
      </c>
      <c r="G137" s="73">
        <v>1.0</v>
      </c>
      <c r="H137" s="74">
        <v>314.0</v>
      </c>
    </row>
    <row r="138">
      <c r="B138" s="72" t="s">
        <v>72</v>
      </c>
      <c r="C138" s="73">
        <v>2.0</v>
      </c>
      <c r="D138" s="73">
        <v>1.0</v>
      </c>
      <c r="E138" s="73">
        <v>6.0</v>
      </c>
      <c r="F138" s="73">
        <v>5.0</v>
      </c>
      <c r="G138" s="73">
        <v>1.0</v>
      </c>
      <c r="H138" s="74">
        <v>77.0</v>
      </c>
    </row>
    <row r="139">
      <c r="B139" s="72" t="s">
        <v>72</v>
      </c>
      <c r="C139" s="73">
        <v>2.0</v>
      </c>
      <c r="D139" s="73">
        <v>1.0</v>
      </c>
      <c r="E139" s="73">
        <v>5.0</v>
      </c>
      <c r="F139" s="73">
        <v>4.0</v>
      </c>
      <c r="G139" s="73">
        <v>1.0</v>
      </c>
      <c r="H139" s="74">
        <v>44.0</v>
      </c>
    </row>
    <row r="140">
      <c r="B140" s="72" t="s">
        <v>72</v>
      </c>
      <c r="C140" s="73">
        <v>2.0</v>
      </c>
      <c r="D140" s="73">
        <v>1.0</v>
      </c>
      <c r="E140" s="73">
        <v>7.0</v>
      </c>
      <c r="F140" s="73">
        <v>2.0</v>
      </c>
      <c r="G140" s="73">
        <v>1.0</v>
      </c>
      <c r="H140" s="74">
        <v>71.0</v>
      </c>
    </row>
    <row r="141">
      <c r="B141" s="72" t="s">
        <v>72</v>
      </c>
      <c r="C141" s="73">
        <v>2.0</v>
      </c>
      <c r="D141" s="73">
        <v>0.0</v>
      </c>
      <c r="E141" s="73">
        <v>3.0</v>
      </c>
      <c r="F141" s="73">
        <v>3.0</v>
      </c>
      <c r="G141" s="73">
        <v>0.0</v>
      </c>
      <c r="H141" s="74">
        <v>166.0</v>
      </c>
    </row>
    <row r="142">
      <c r="B142" s="72" t="s">
        <v>72</v>
      </c>
      <c r="C142" s="73">
        <v>2.0</v>
      </c>
      <c r="D142" s="73">
        <v>1.0</v>
      </c>
      <c r="E142" s="73">
        <v>9.0</v>
      </c>
      <c r="F142" s="73">
        <v>2.0</v>
      </c>
      <c r="G142" s="73">
        <v>1.0</v>
      </c>
      <c r="H142" s="74">
        <v>338.0</v>
      </c>
    </row>
    <row r="143">
      <c r="B143" s="72" t="s">
        <v>72</v>
      </c>
      <c r="C143" s="73">
        <v>2.0</v>
      </c>
      <c r="D143" s="73">
        <v>1.0</v>
      </c>
      <c r="E143" s="73">
        <v>5.0</v>
      </c>
      <c r="F143" s="73">
        <v>5.0</v>
      </c>
      <c r="G143" s="73">
        <v>1.0</v>
      </c>
      <c r="H143" s="74">
        <v>531.0</v>
      </c>
    </row>
    <row r="144">
      <c r="B144" s="72" t="s">
        <v>72</v>
      </c>
      <c r="C144" s="73">
        <v>2.0</v>
      </c>
      <c r="D144" s="73">
        <v>1.0</v>
      </c>
      <c r="E144" s="73">
        <v>2.0</v>
      </c>
      <c r="F144" s="73">
        <v>3.0</v>
      </c>
      <c r="G144" s="73">
        <v>1.0</v>
      </c>
      <c r="H144" s="74">
        <v>597.0</v>
      </c>
    </row>
    <row r="145">
      <c r="B145" s="72" t="s">
        <v>72</v>
      </c>
      <c r="C145" s="73">
        <v>2.0</v>
      </c>
      <c r="D145" s="73">
        <v>1.0</v>
      </c>
      <c r="E145" s="73">
        <v>6.0</v>
      </c>
      <c r="F145" s="73">
        <v>3.0</v>
      </c>
      <c r="G145" s="73">
        <v>1.0</v>
      </c>
      <c r="H145" s="74">
        <v>321.0</v>
      </c>
    </row>
    <row r="146">
      <c r="B146" s="72" t="s">
        <v>72</v>
      </c>
      <c r="C146" s="73">
        <v>2.0</v>
      </c>
      <c r="D146" s="73">
        <v>0.0</v>
      </c>
      <c r="E146" s="73">
        <v>3.0</v>
      </c>
      <c r="F146" s="73">
        <v>3.0</v>
      </c>
      <c r="G146" s="73">
        <v>1.0</v>
      </c>
      <c r="H146" s="74">
        <v>900.0</v>
      </c>
    </row>
    <row r="147">
      <c r="B147" s="72" t="s">
        <v>72</v>
      </c>
      <c r="C147" s="73">
        <v>2.0</v>
      </c>
      <c r="D147" s="73">
        <v>1.0</v>
      </c>
      <c r="E147" s="73">
        <v>6.0</v>
      </c>
      <c r="F147" s="73">
        <v>5.0</v>
      </c>
      <c r="G147" s="73">
        <v>1.0</v>
      </c>
      <c r="H147" s="74">
        <v>336.0</v>
      </c>
    </row>
    <row r="148">
      <c r="B148" s="72" t="s">
        <v>72</v>
      </c>
      <c r="C148" s="73">
        <v>2.0</v>
      </c>
      <c r="D148" s="73">
        <v>0.0</v>
      </c>
      <c r="E148" s="73">
        <v>3.0</v>
      </c>
      <c r="F148" s="73">
        <v>3.0</v>
      </c>
      <c r="G148" s="73">
        <v>1.0</v>
      </c>
      <c r="H148" s="74">
        <v>900.0</v>
      </c>
    </row>
    <row r="149">
      <c r="B149" s="72" t="s">
        <v>72</v>
      </c>
      <c r="C149" s="73">
        <v>2.0</v>
      </c>
      <c r="D149" s="73">
        <v>1.0</v>
      </c>
      <c r="E149" s="73">
        <v>5.0</v>
      </c>
      <c r="F149" s="73">
        <v>1.0</v>
      </c>
      <c r="G149" s="73">
        <v>1.0</v>
      </c>
      <c r="H149" s="74">
        <v>366.0</v>
      </c>
    </row>
    <row r="150">
      <c r="B150" s="72" t="s">
        <v>72</v>
      </c>
      <c r="C150" s="73">
        <v>2.0</v>
      </c>
      <c r="D150" s="73">
        <v>1.0</v>
      </c>
      <c r="E150" s="73">
        <v>6.0</v>
      </c>
      <c r="F150" s="73">
        <v>4.0</v>
      </c>
      <c r="G150" s="73">
        <v>1.0</v>
      </c>
      <c r="H150" s="74">
        <v>254.0</v>
      </c>
    </row>
    <row r="151">
      <c r="B151" s="72" t="s">
        <v>72</v>
      </c>
      <c r="C151" s="73">
        <v>2.0</v>
      </c>
      <c r="D151" s="73">
        <v>1.0</v>
      </c>
      <c r="E151" s="73">
        <v>9.0</v>
      </c>
      <c r="F151" s="73">
        <v>4.0</v>
      </c>
      <c r="G151" s="73">
        <v>1.0</v>
      </c>
      <c r="H151" s="74">
        <v>374.0</v>
      </c>
    </row>
    <row r="152">
      <c r="B152" s="72" t="s">
        <v>72</v>
      </c>
      <c r="C152" s="73">
        <v>2.0</v>
      </c>
      <c r="D152" s="73">
        <v>1.0</v>
      </c>
      <c r="E152" s="73">
        <v>1.0</v>
      </c>
      <c r="F152" s="73">
        <v>3.0</v>
      </c>
      <c r="G152" s="73">
        <v>1.0</v>
      </c>
      <c r="H152" s="74">
        <v>391.0</v>
      </c>
    </row>
    <row r="153">
      <c r="B153" s="72" t="s">
        <v>72</v>
      </c>
      <c r="C153" s="73">
        <v>2.0</v>
      </c>
      <c r="D153" s="73">
        <v>1.0</v>
      </c>
      <c r="E153" s="73">
        <v>9.0</v>
      </c>
      <c r="F153" s="73">
        <v>3.0</v>
      </c>
      <c r="G153" s="73">
        <v>1.0</v>
      </c>
      <c r="H153" s="74">
        <v>368.0</v>
      </c>
    </row>
    <row r="154">
      <c r="B154" s="72" t="s">
        <v>72</v>
      </c>
      <c r="C154" s="73">
        <v>2.0</v>
      </c>
      <c r="D154" s="73">
        <v>1.0</v>
      </c>
      <c r="E154" s="73">
        <v>8.0</v>
      </c>
      <c r="F154" s="73">
        <v>5.0</v>
      </c>
      <c r="G154" s="73">
        <v>1.0</v>
      </c>
      <c r="H154" s="74">
        <v>310.0</v>
      </c>
    </row>
    <row r="155">
      <c r="B155" s="72" t="s">
        <v>72</v>
      </c>
      <c r="C155" s="73">
        <v>2.0</v>
      </c>
      <c r="D155" s="73">
        <v>1.0</v>
      </c>
      <c r="E155" s="73">
        <v>9.0</v>
      </c>
      <c r="F155" s="73">
        <v>4.0</v>
      </c>
      <c r="G155" s="73">
        <v>1.0</v>
      </c>
      <c r="H155" s="74">
        <v>256.0</v>
      </c>
    </row>
    <row r="156">
      <c r="B156" s="72" t="s">
        <v>72</v>
      </c>
      <c r="C156" s="73">
        <v>2.0</v>
      </c>
      <c r="D156" s="73">
        <v>1.0</v>
      </c>
      <c r="E156" s="73">
        <v>6.0</v>
      </c>
      <c r="F156" s="73">
        <v>5.0</v>
      </c>
      <c r="G156" s="73">
        <v>1.0</v>
      </c>
      <c r="H156" s="74">
        <v>300.0</v>
      </c>
    </row>
    <row r="157">
      <c r="B157" s="72" t="s">
        <v>72</v>
      </c>
      <c r="C157" s="73">
        <v>2.0</v>
      </c>
      <c r="D157" s="73">
        <v>1.0</v>
      </c>
      <c r="E157" s="73">
        <v>7.0</v>
      </c>
      <c r="F157" s="73">
        <v>4.0</v>
      </c>
      <c r="G157" s="73">
        <v>1.0</v>
      </c>
      <c r="H157" s="74">
        <v>375.0</v>
      </c>
    </row>
    <row r="158">
      <c r="B158" s="72" t="s">
        <v>72</v>
      </c>
      <c r="C158" s="73">
        <v>2.0</v>
      </c>
      <c r="D158" s="73">
        <v>1.0</v>
      </c>
      <c r="E158" s="73">
        <v>1.0</v>
      </c>
      <c r="F158" s="73">
        <v>4.0</v>
      </c>
      <c r="G158" s="73">
        <v>1.0</v>
      </c>
      <c r="H158" s="74">
        <v>280.0</v>
      </c>
    </row>
    <row r="159">
      <c r="B159" s="72" t="s">
        <v>72</v>
      </c>
      <c r="C159" s="73">
        <v>2.0</v>
      </c>
      <c r="D159" s="73">
        <v>1.0</v>
      </c>
      <c r="E159" s="73">
        <v>2.0</v>
      </c>
      <c r="F159" s="73">
        <v>5.0</v>
      </c>
      <c r="G159" s="73">
        <v>1.0</v>
      </c>
      <c r="H159" s="74">
        <v>175.0</v>
      </c>
    </row>
    <row r="160">
      <c r="B160" s="72" t="s">
        <v>72</v>
      </c>
      <c r="C160" s="73">
        <v>2.0</v>
      </c>
      <c r="D160" s="73">
        <v>1.0</v>
      </c>
      <c r="E160" s="73">
        <v>4.0</v>
      </c>
      <c r="F160" s="73">
        <v>3.0</v>
      </c>
      <c r="G160" s="73">
        <v>1.0</v>
      </c>
      <c r="H160" s="74">
        <v>212.0</v>
      </c>
    </row>
    <row r="161">
      <c r="B161" s="72" t="s">
        <v>72</v>
      </c>
      <c r="C161" s="73">
        <v>2.0</v>
      </c>
      <c r="D161" s="73">
        <v>1.0</v>
      </c>
      <c r="E161" s="73">
        <v>2.0</v>
      </c>
      <c r="F161" s="73">
        <v>2.0</v>
      </c>
      <c r="G161" s="73">
        <v>1.0</v>
      </c>
      <c r="H161" s="74">
        <v>268.0</v>
      </c>
    </row>
    <row r="162">
      <c r="B162" s="72" t="s">
        <v>72</v>
      </c>
      <c r="C162" s="73">
        <v>2.0</v>
      </c>
      <c r="D162" s="73">
        <v>1.0</v>
      </c>
      <c r="E162" s="73">
        <v>1.0</v>
      </c>
      <c r="F162" s="73">
        <v>4.0</v>
      </c>
      <c r="G162" s="73">
        <v>1.0</v>
      </c>
      <c r="H162" s="74">
        <v>228.0</v>
      </c>
    </row>
    <row r="163">
      <c r="B163" s="72" t="s">
        <v>72</v>
      </c>
      <c r="C163" s="73">
        <v>2.0</v>
      </c>
      <c r="D163" s="73">
        <v>1.0</v>
      </c>
      <c r="E163" s="73">
        <v>5.0</v>
      </c>
      <c r="F163" s="73">
        <v>5.0</v>
      </c>
      <c r="G163" s="73">
        <v>1.0</v>
      </c>
      <c r="H163" s="74">
        <v>239.0</v>
      </c>
    </row>
    <row r="164">
      <c r="B164" s="72" t="s">
        <v>72</v>
      </c>
      <c r="C164" s="73">
        <v>2.0</v>
      </c>
      <c r="D164" s="73">
        <v>1.0</v>
      </c>
      <c r="E164" s="73">
        <v>4.0</v>
      </c>
      <c r="F164" s="73">
        <v>1.0</v>
      </c>
      <c r="G164" s="73">
        <v>1.0</v>
      </c>
      <c r="H164" s="74">
        <v>194.0</v>
      </c>
    </row>
    <row r="165">
      <c r="B165" s="72" t="s">
        <v>72</v>
      </c>
      <c r="C165" s="73">
        <v>2.0</v>
      </c>
      <c r="D165" s="73">
        <v>1.0</v>
      </c>
      <c r="E165" s="73">
        <v>1.0</v>
      </c>
      <c r="F165" s="73">
        <v>3.0</v>
      </c>
      <c r="G165" s="73">
        <v>1.0</v>
      </c>
      <c r="H165" s="74">
        <v>160.0</v>
      </c>
    </row>
    <row r="166">
      <c r="B166" s="72" t="s">
        <v>72</v>
      </c>
      <c r="C166" s="73">
        <v>2.0</v>
      </c>
      <c r="D166" s="73">
        <v>1.0</v>
      </c>
      <c r="E166" s="73">
        <v>9.0</v>
      </c>
      <c r="F166" s="73">
        <v>1.0</v>
      </c>
      <c r="G166" s="73">
        <v>1.0</v>
      </c>
      <c r="H166" s="74">
        <v>280.0</v>
      </c>
    </row>
    <row r="167">
      <c r="B167" s="72" t="s">
        <v>72</v>
      </c>
      <c r="C167" s="73">
        <v>2.0</v>
      </c>
      <c r="D167" s="73">
        <v>1.0</v>
      </c>
      <c r="E167" s="73">
        <v>6.0</v>
      </c>
      <c r="F167" s="73">
        <v>3.0</v>
      </c>
      <c r="G167" s="73">
        <v>1.0</v>
      </c>
      <c r="H167" s="74">
        <v>257.0</v>
      </c>
    </row>
    <row r="168">
      <c r="B168" s="72" t="s">
        <v>72</v>
      </c>
      <c r="C168" s="73">
        <v>2.0</v>
      </c>
      <c r="D168" s="73">
        <v>1.0</v>
      </c>
      <c r="E168" s="73">
        <v>1.0</v>
      </c>
      <c r="F168" s="73">
        <v>3.0</v>
      </c>
      <c r="G168" s="73">
        <v>1.0</v>
      </c>
      <c r="H168" s="74">
        <v>281.0</v>
      </c>
    </row>
    <row r="169">
      <c r="B169" s="72" t="s">
        <v>72</v>
      </c>
      <c r="C169" s="73">
        <v>2.0</v>
      </c>
      <c r="D169" s="73">
        <v>1.0</v>
      </c>
      <c r="E169" s="73">
        <v>2.0</v>
      </c>
      <c r="F169" s="73">
        <v>2.0</v>
      </c>
      <c r="G169" s="73">
        <v>1.0</v>
      </c>
      <c r="H169" s="74">
        <v>304.0</v>
      </c>
    </row>
    <row r="170">
      <c r="B170" s="72" t="s">
        <v>72</v>
      </c>
      <c r="C170" s="73">
        <v>2.0</v>
      </c>
      <c r="D170" s="73">
        <v>1.0</v>
      </c>
      <c r="E170" s="73">
        <v>5.0</v>
      </c>
      <c r="F170" s="73">
        <v>1.0</v>
      </c>
      <c r="G170" s="73">
        <v>1.0</v>
      </c>
      <c r="H170" s="74">
        <v>287.0</v>
      </c>
    </row>
    <row r="171">
      <c r="B171" s="72" t="s">
        <v>72</v>
      </c>
      <c r="C171" s="73">
        <v>2.0</v>
      </c>
      <c r="D171" s="73">
        <v>1.0</v>
      </c>
      <c r="E171" s="73">
        <v>7.0</v>
      </c>
      <c r="F171" s="73">
        <v>5.0</v>
      </c>
      <c r="G171" s="73">
        <v>1.0</v>
      </c>
      <c r="H171" s="74">
        <v>350.0</v>
      </c>
    </row>
    <row r="172">
      <c r="B172" s="72" t="s">
        <v>72</v>
      </c>
      <c r="C172" s="73">
        <v>2.0</v>
      </c>
      <c r="D172" s="73">
        <v>1.0</v>
      </c>
      <c r="E172" s="73">
        <v>4.0</v>
      </c>
      <c r="F172" s="73">
        <v>2.0</v>
      </c>
      <c r="G172" s="73">
        <v>1.0</v>
      </c>
      <c r="H172" s="74">
        <v>453.0</v>
      </c>
    </row>
    <row r="173">
      <c r="B173" s="72" t="s">
        <v>72</v>
      </c>
      <c r="C173" s="73">
        <v>2.0</v>
      </c>
      <c r="D173" s="73">
        <v>0.0</v>
      </c>
      <c r="E173" s="73">
        <v>3.0</v>
      </c>
      <c r="F173" s="73">
        <v>3.0</v>
      </c>
      <c r="G173" s="73">
        <v>1.0</v>
      </c>
      <c r="H173" s="74">
        <v>900.0</v>
      </c>
    </row>
    <row r="174">
      <c r="B174" s="72" t="s">
        <v>72</v>
      </c>
      <c r="C174" s="73">
        <v>2.0</v>
      </c>
      <c r="D174" s="73">
        <v>1.0</v>
      </c>
      <c r="E174" s="73">
        <v>4.0</v>
      </c>
      <c r="F174" s="73">
        <v>5.0</v>
      </c>
      <c r="G174" s="73">
        <v>1.0</v>
      </c>
      <c r="H174" s="74">
        <v>288.0</v>
      </c>
    </row>
    <row r="175">
      <c r="B175" s="72" t="s">
        <v>72</v>
      </c>
      <c r="C175" s="73">
        <v>2.0</v>
      </c>
      <c r="D175" s="73">
        <v>1.0</v>
      </c>
      <c r="E175" s="73">
        <v>2.0</v>
      </c>
      <c r="F175" s="73">
        <v>5.0</v>
      </c>
      <c r="G175" s="73">
        <v>1.0</v>
      </c>
      <c r="H175" s="74">
        <v>347.0</v>
      </c>
    </row>
    <row r="176">
      <c r="B176" s="72" t="s">
        <v>72</v>
      </c>
      <c r="C176" s="73">
        <v>2.0</v>
      </c>
      <c r="D176" s="73">
        <v>1.0</v>
      </c>
      <c r="E176" s="73">
        <v>1.0</v>
      </c>
      <c r="F176" s="73">
        <v>5.0</v>
      </c>
      <c r="G176" s="73">
        <v>1.0</v>
      </c>
      <c r="H176" s="74">
        <v>312.0</v>
      </c>
    </row>
    <row r="177">
      <c r="B177" s="72" t="s">
        <v>72</v>
      </c>
      <c r="C177" s="73">
        <v>2.0</v>
      </c>
      <c r="D177" s="73">
        <v>1.0</v>
      </c>
      <c r="E177" s="73">
        <v>7.0</v>
      </c>
      <c r="F177" s="73">
        <v>3.0</v>
      </c>
      <c r="G177" s="73">
        <v>1.0</v>
      </c>
      <c r="H177" s="74">
        <v>189.0</v>
      </c>
    </row>
    <row r="178">
      <c r="B178" s="72" t="s">
        <v>72</v>
      </c>
      <c r="C178" s="73">
        <v>2.0</v>
      </c>
      <c r="D178" s="73">
        <v>1.0</v>
      </c>
      <c r="E178" s="73">
        <v>8.0</v>
      </c>
      <c r="F178" s="73">
        <v>1.0</v>
      </c>
      <c r="G178" s="73">
        <v>1.0</v>
      </c>
      <c r="H178" s="74">
        <v>204.0</v>
      </c>
    </row>
    <row r="179">
      <c r="B179" s="72" t="s">
        <v>72</v>
      </c>
      <c r="C179" s="73">
        <v>2.0</v>
      </c>
      <c r="D179" s="73">
        <v>1.0</v>
      </c>
      <c r="E179" s="73">
        <v>7.0</v>
      </c>
      <c r="F179" s="73">
        <v>4.0</v>
      </c>
      <c r="G179" s="73">
        <v>1.0</v>
      </c>
      <c r="H179" s="74">
        <v>278.0</v>
      </c>
    </row>
    <row r="180">
      <c r="B180" s="72" t="s">
        <v>72</v>
      </c>
      <c r="C180" s="73">
        <v>2.0</v>
      </c>
      <c r="D180" s="73">
        <v>1.0</v>
      </c>
      <c r="E180" s="73">
        <v>2.0</v>
      </c>
      <c r="F180" s="73">
        <v>4.0</v>
      </c>
      <c r="G180" s="73">
        <v>1.0</v>
      </c>
      <c r="H180" s="74">
        <v>345.0</v>
      </c>
    </row>
    <row r="181">
      <c r="B181" s="72" t="s">
        <v>72</v>
      </c>
      <c r="C181" s="73">
        <v>2.0</v>
      </c>
      <c r="D181" s="73">
        <v>1.0</v>
      </c>
      <c r="E181" s="73">
        <v>6.0</v>
      </c>
      <c r="F181" s="73">
        <v>1.0</v>
      </c>
      <c r="G181" s="73">
        <v>1.0</v>
      </c>
      <c r="H181" s="74">
        <v>407.0</v>
      </c>
    </row>
    <row r="182">
      <c r="B182" s="72" t="s">
        <v>72</v>
      </c>
      <c r="C182" s="73">
        <v>2.0</v>
      </c>
      <c r="D182" s="73">
        <v>1.0</v>
      </c>
      <c r="E182" s="73">
        <v>2.0</v>
      </c>
      <c r="F182" s="73">
        <v>3.0</v>
      </c>
      <c r="G182" s="73">
        <v>1.0</v>
      </c>
      <c r="H182" s="74">
        <v>299.0</v>
      </c>
    </row>
    <row r="183">
      <c r="B183" s="72" t="s">
        <v>72</v>
      </c>
      <c r="C183" s="73">
        <v>2.0</v>
      </c>
      <c r="D183" s="73">
        <v>1.0</v>
      </c>
      <c r="E183" s="73">
        <v>6.0</v>
      </c>
      <c r="F183" s="73">
        <v>2.0</v>
      </c>
      <c r="G183" s="73">
        <v>1.0</v>
      </c>
      <c r="H183" s="74">
        <v>271.0</v>
      </c>
    </row>
    <row r="184">
      <c r="B184" s="72" t="s">
        <v>72</v>
      </c>
      <c r="C184" s="73">
        <v>2.0</v>
      </c>
      <c r="D184" s="73">
        <v>1.0</v>
      </c>
      <c r="E184" s="73">
        <v>2.0</v>
      </c>
      <c r="F184" s="73">
        <v>5.0</v>
      </c>
      <c r="G184" s="73">
        <v>1.0</v>
      </c>
      <c r="H184" s="74">
        <v>329.0</v>
      </c>
    </row>
    <row r="185">
      <c r="B185" s="72" t="s">
        <v>72</v>
      </c>
      <c r="C185" s="73">
        <v>2.0</v>
      </c>
      <c r="D185" s="73">
        <v>1.0</v>
      </c>
      <c r="E185" s="73">
        <v>8.0</v>
      </c>
      <c r="F185" s="73">
        <v>1.0</v>
      </c>
      <c r="G185" s="73">
        <v>1.0</v>
      </c>
      <c r="H185" s="74">
        <v>332.0</v>
      </c>
    </row>
    <row r="186">
      <c r="B186" s="72" t="s">
        <v>72</v>
      </c>
      <c r="C186" s="73">
        <v>2.0</v>
      </c>
      <c r="D186" s="73">
        <v>1.0</v>
      </c>
      <c r="E186" s="73">
        <v>9.0</v>
      </c>
      <c r="F186" s="73">
        <v>5.0</v>
      </c>
      <c r="G186" s="73">
        <v>1.0</v>
      </c>
      <c r="H186" s="74">
        <v>498.0</v>
      </c>
    </row>
    <row r="187">
      <c r="B187" s="72" t="s">
        <v>72</v>
      </c>
      <c r="C187" s="73">
        <v>2.0</v>
      </c>
      <c r="D187" s="73">
        <v>1.0</v>
      </c>
      <c r="E187" s="73">
        <v>7.0</v>
      </c>
      <c r="F187" s="73">
        <v>4.0</v>
      </c>
      <c r="G187" s="73">
        <v>1.0</v>
      </c>
      <c r="H187" s="74">
        <v>298.0</v>
      </c>
    </row>
    <row r="188">
      <c r="B188" s="72" t="s">
        <v>72</v>
      </c>
      <c r="C188" s="73">
        <v>2.0</v>
      </c>
      <c r="D188" s="73">
        <v>1.0</v>
      </c>
      <c r="E188" s="73">
        <v>4.0</v>
      </c>
      <c r="F188" s="73">
        <v>3.0</v>
      </c>
      <c r="G188" s="73">
        <v>1.0</v>
      </c>
      <c r="H188" s="74">
        <v>305.0</v>
      </c>
    </row>
    <row r="189">
      <c r="B189" s="72" t="s">
        <v>72</v>
      </c>
      <c r="C189" s="73">
        <v>2.0</v>
      </c>
      <c r="D189" s="73">
        <v>1.0</v>
      </c>
      <c r="E189" s="73">
        <v>1.0</v>
      </c>
      <c r="F189" s="73">
        <v>4.0</v>
      </c>
      <c r="G189" s="73">
        <v>1.0</v>
      </c>
      <c r="H189" s="74">
        <v>309.0</v>
      </c>
    </row>
    <row r="190">
      <c r="B190" s="72" t="s">
        <v>72</v>
      </c>
      <c r="C190" s="73">
        <v>2.0</v>
      </c>
      <c r="D190" s="73">
        <v>1.0</v>
      </c>
      <c r="E190" s="73">
        <v>9.0</v>
      </c>
      <c r="F190" s="73">
        <v>2.0</v>
      </c>
      <c r="G190" s="73">
        <v>1.0</v>
      </c>
      <c r="H190" s="74">
        <v>262.0</v>
      </c>
    </row>
    <row r="191">
      <c r="B191" s="72" t="s">
        <v>72</v>
      </c>
      <c r="C191" s="73">
        <v>2.0</v>
      </c>
      <c r="D191" s="73">
        <v>0.0</v>
      </c>
      <c r="E191" s="73">
        <v>3.0</v>
      </c>
      <c r="F191" s="73">
        <v>2.0</v>
      </c>
      <c r="G191" s="73">
        <v>1.0</v>
      </c>
      <c r="H191" s="74">
        <v>900.0</v>
      </c>
    </row>
    <row r="192">
      <c r="B192" s="72" t="s">
        <v>72</v>
      </c>
      <c r="C192" s="73">
        <v>2.0</v>
      </c>
      <c r="D192" s="73">
        <v>1.0</v>
      </c>
      <c r="E192" s="73">
        <v>2.0</v>
      </c>
      <c r="F192" s="73">
        <v>2.0</v>
      </c>
      <c r="G192" s="73">
        <v>1.0</v>
      </c>
      <c r="H192" s="74">
        <v>348.0</v>
      </c>
    </row>
    <row r="193">
      <c r="B193" s="72" t="s">
        <v>72</v>
      </c>
      <c r="C193" s="73">
        <v>2.0</v>
      </c>
      <c r="D193" s="73">
        <v>0.0</v>
      </c>
      <c r="E193" s="73">
        <v>3.0</v>
      </c>
      <c r="F193" s="73">
        <v>5.0</v>
      </c>
      <c r="G193" s="73">
        <v>0.0</v>
      </c>
      <c r="H193" s="74">
        <v>264.0</v>
      </c>
    </row>
    <row r="194">
      <c r="B194" s="72" t="s">
        <v>72</v>
      </c>
      <c r="C194" s="73">
        <v>2.0</v>
      </c>
      <c r="D194" s="73">
        <v>1.0</v>
      </c>
      <c r="E194" s="73">
        <v>4.0</v>
      </c>
      <c r="F194" s="73">
        <v>1.0</v>
      </c>
      <c r="G194" s="73">
        <v>1.0</v>
      </c>
      <c r="H194" s="74">
        <v>364.0</v>
      </c>
    </row>
    <row r="195">
      <c r="B195" s="72" t="s">
        <v>72</v>
      </c>
      <c r="C195" s="73">
        <v>2.0</v>
      </c>
      <c r="D195" s="73">
        <v>1.0</v>
      </c>
      <c r="E195" s="73">
        <v>1.0</v>
      </c>
      <c r="F195" s="73">
        <v>1.0</v>
      </c>
      <c r="G195" s="73">
        <v>1.0</v>
      </c>
      <c r="H195" s="74">
        <v>262.0</v>
      </c>
    </row>
    <row r="196">
      <c r="B196" s="72" t="s">
        <v>72</v>
      </c>
      <c r="C196" s="73">
        <v>2.0</v>
      </c>
      <c r="D196" s="73">
        <v>1.0</v>
      </c>
      <c r="E196" s="73">
        <v>6.0</v>
      </c>
      <c r="F196" s="73">
        <v>5.0</v>
      </c>
      <c r="G196" s="73">
        <v>1.0</v>
      </c>
      <c r="H196" s="74">
        <v>246.0</v>
      </c>
    </row>
    <row r="197">
      <c r="B197" s="72" t="s">
        <v>72</v>
      </c>
      <c r="C197" s="73">
        <v>2.0</v>
      </c>
      <c r="D197" s="73">
        <v>1.0</v>
      </c>
      <c r="E197" s="73">
        <v>1.0</v>
      </c>
      <c r="F197" s="73">
        <v>3.0</v>
      </c>
      <c r="G197" s="73">
        <v>1.0</v>
      </c>
      <c r="H197" s="74">
        <v>238.0</v>
      </c>
    </row>
    <row r="198">
      <c r="B198" s="72" t="s">
        <v>72</v>
      </c>
      <c r="C198" s="73">
        <v>2.0</v>
      </c>
      <c r="D198" s="73">
        <v>1.0</v>
      </c>
      <c r="E198" s="73">
        <v>6.0</v>
      </c>
      <c r="F198" s="73">
        <v>3.0</v>
      </c>
      <c r="G198" s="73">
        <v>1.0</v>
      </c>
      <c r="H198" s="74">
        <v>265.0</v>
      </c>
    </row>
    <row r="199">
      <c r="B199" s="72" t="s">
        <v>72</v>
      </c>
      <c r="C199" s="73">
        <v>2.0</v>
      </c>
      <c r="D199" s="73">
        <v>1.0</v>
      </c>
      <c r="E199" s="73">
        <v>8.0</v>
      </c>
      <c r="F199" s="73">
        <v>5.0</v>
      </c>
      <c r="G199" s="73">
        <v>1.0</v>
      </c>
      <c r="H199" s="74">
        <v>273.0</v>
      </c>
    </row>
    <row r="200">
      <c r="B200" s="72" t="s">
        <v>72</v>
      </c>
      <c r="C200" s="73">
        <v>2.0</v>
      </c>
      <c r="D200" s="73">
        <v>1.0</v>
      </c>
      <c r="E200" s="73">
        <v>4.0</v>
      </c>
      <c r="F200" s="73">
        <v>2.0</v>
      </c>
      <c r="G200" s="73">
        <v>1.0</v>
      </c>
      <c r="H200" s="74">
        <v>269.0</v>
      </c>
    </row>
    <row r="201">
      <c r="B201" s="72" t="s">
        <v>72</v>
      </c>
      <c r="C201" s="73">
        <v>2.0</v>
      </c>
      <c r="D201" s="73">
        <v>0.0</v>
      </c>
      <c r="E201" s="73">
        <v>3.0</v>
      </c>
      <c r="F201" s="73">
        <v>4.0</v>
      </c>
      <c r="G201" s="73">
        <v>1.0</v>
      </c>
      <c r="H201" s="74">
        <v>900.0</v>
      </c>
    </row>
    <row r="202">
      <c r="B202" s="72" t="s">
        <v>72</v>
      </c>
      <c r="C202" s="73">
        <v>2.0</v>
      </c>
      <c r="D202" s="73">
        <v>1.0</v>
      </c>
      <c r="E202" s="73">
        <v>8.0</v>
      </c>
      <c r="F202" s="73">
        <v>4.0</v>
      </c>
      <c r="G202" s="73">
        <v>1.0</v>
      </c>
      <c r="H202" s="74">
        <v>264.0</v>
      </c>
    </row>
    <row r="203">
      <c r="B203" s="72" t="s">
        <v>72</v>
      </c>
      <c r="C203" s="73">
        <v>2.0</v>
      </c>
      <c r="D203" s="73">
        <v>1.0</v>
      </c>
      <c r="E203" s="73">
        <v>2.0</v>
      </c>
      <c r="F203" s="73">
        <v>3.0</v>
      </c>
      <c r="G203" s="73">
        <v>1.0</v>
      </c>
      <c r="H203" s="74">
        <v>294.0</v>
      </c>
    </row>
    <row r="204">
      <c r="B204" s="72" t="s">
        <v>72</v>
      </c>
      <c r="C204" s="73">
        <v>2.0</v>
      </c>
      <c r="D204" s="73">
        <v>1.0</v>
      </c>
      <c r="E204" s="73">
        <v>4.0</v>
      </c>
      <c r="F204" s="73">
        <v>5.0</v>
      </c>
      <c r="G204" s="73">
        <v>1.0</v>
      </c>
      <c r="H204" s="74">
        <v>294.0</v>
      </c>
    </row>
    <row r="205">
      <c r="B205" s="72" t="s">
        <v>72</v>
      </c>
      <c r="C205" s="73">
        <v>2.0</v>
      </c>
      <c r="D205" s="73">
        <v>1.0</v>
      </c>
      <c r="E205" s="73">
        <v>9.0</v>
      </c>
      <c r="F205" s="73">
        <v>4.0</v>
      </c>
      <c r="G205" s="73">
        <v>1.0</v>
      </c>
      <c r="H205" s="74">
        <v>349.0</v>
      </c>
    </row>
    <row r="206">
      <c r="B206" s="72" t="s">
        <v>72</v>
      </c>
      <c r="C206" s="73">
        <v>2.0</v>
      </c>
      <c r="D206" s="73">
        <v>1.0</v>
      </c>
      <c r="E206" s="73">
        <v>2.0</v>
      </c>
      <c r="F206" s="73">
        <v>5.0</v>
      </c>
      <c r="G206" s="73">
        <v>1.0</v>
      </c>
      <c r="H206" s="74">
        <v>329.0</v>
      </c>
    </row>
    <row r="207">
      <c r="B207" s="72" t="s">
        <v>72</v>
      </c>
      <c r="C207" s="73">
        <v>2.0</v>
      </c>
      <c r="D207" s="73">
        <v>1.0</v>
      </c>
      <c r="E207" s="73">
        <v>6.0</v>
      </c>
      <c r="F207" s="73">
        <v>4.0</v>
      </c>
      <c r="G207" s="73">
        <v>1.0</v>
      </c>
      <c r="H207" s="74">
        <v>287.0</v>
      </c>
    </row>
    <row r="208">
      <c r="B208" s="72" t="s">
        <v>72</v>
      </c>
      <c r="C208" s="73">
        <v>2.0</v>
      </c>
      <c r="D208" s="73">
        <v>1.0</v>
      </c>
      <c r="E208" s="73">
        <v>5.0</v>
      </c>
      <c r="F208" s="73">
        <v>4.0</v>
      </c>
      <c r="G208" s="73">
        <v>1.0</v>
      </c>
      <c r="H208" s="74">
        <v>235.0</v>
      </c>
    </row>
    <row r="209">
      <c r="B209" s="72" t="s">
        <v>72</v>
      </c>
      <c r="C209" s="73">
        <v>2.0</v>
      </c>
      <c r="D209" s="73">
        <v>1.0</v>
      </c>
      <c r="E209" s="73">
        <v>7.0</v>
      </c>
      <c r="F209" s="73">
        <v>4.0</v>
      </c>
      <c r="G209" s="73">
        <v>1.0</v>
      </c>
      <c r="H209" s="74">
        <v>226.0</v>
      </c>
    </row>
    <row r="210">
      <c r="B210" s="72" t="s">
        <v>72</v>
      </c>
      <c r="C210" s="73">
        <v>2.0</v>
      </c>
      <c r="D210" s="73">
        <v>1.0</v>
      </c>
      <c r="E210" s="73">
        <v>4.0</v>
      </c>
      <c r="F210" s="73">
        <v>5.0</v>
      </c>
      <c r="G210" s="73">
        <v>1.0</v>
      </c>
      <c r="H210" s="74">
        <v>246.0</v>
      </c>
    </row>
    <row r="211">
      <c r="B211" s="72" t="s">
        <v>72</v>
      </c>
      <c r="C211" s="73">
        <v>2.0</v>
      </c>
      <c r="D211" s="73">
        <v>1.0</v>
      </c>
      <c r="E211" s="73">
        <v>7.0</v>
      </c>
      <c r="F211" s="73">
        <v>2.0</v>
      </c>
      <c r="G211" s="73">
        <v>1.0</v>
      </c>
      <c r="H211" s="74">
        <v>266.0</v>
      </c>
    </row>
    <row r="212">
      <c r="B212" s="72" t="s">
        <v>72</v>
      </c>
      <c r="C212" s="73">
        <v>2.0</v>
      </c>
      <c r="D212" s="73">
        <v>1.0</v>
      </c>
      <c r="E212" s="73">
        <v>4.0</v>
      </c>
      <c r="F212" s="73">
        <v>5.0</v>
      </c>
      <c r="G212" s="73">
        <v>1.0</v>
      </c>
      <c r="H212" s="74">
        <v>333.0</v>
      </c>
    </row>
    <row r="213">
      <c r="B213" s="72" t="s">
        <v>72</v>
      </c>
      <c r="C213" s="73">
        <v>2.0</v>
      </c>
      <c r="D213" s="73">
        <v>1.0</v>
      </c>
      <c r="E213" s="73">
        <v>1.0</v>
      </c>
      <c r="F213" s="73">
        <v>3.0</v>
      </c>
      <c r="G213" s="73">
        <v>1.0</v>
      </c>
      <c r="H213" s="74">
        <v>460.0</v>
      </c>
    </row>
    <row r="214">
      <c r="B214" s="72" t="s">
        <v>72</v>
      </c>
      <c r="C214" s="73">
        <v>2.0</v>
      </c>
      <c r="D214" s="73">
        <v>1.0</v>
      </c>
      <c r="E214" s="73">
        <v>5.0</v>
      </c>
      <c r="F214" s="73">
        <v>5.0</v>
      </c>
      <c r="G214" s="73">
        <v>1.0</v>
      </c>
      <c r="H214" s="74">
        <v>401.0</v>
      </c>
    </row>
    <row r="215">
      <c r="B215" s="72" t="s">
        <v>72</v>
      </c>
      <c r="C215" s="73">
        <v>2.0</v>
      </c>
      <c r="D215" s="73">
        <v>1.0</v>
      </c>
      <c r="E215" s="73">
        <v>1.0</v>
      </c>
      <c r="F215" s="73">
        <v>5.0</v>
      </c>
      <c r="G215" s="73">
        <v>1.0</v>
      </c>
      <c r="H215" s="74">
        <v>323.0</v>
      </c>
    </row>
    <row r="216">
      <c r="B216" s="72" t="s">
        <v>72</v>
      </c>
      <c r="C216" s="73">
        <v>2.0</v>
      </c>
      <c r="D216" s="73">
        <v>1.0</v>
      </c>
      <c r="E216" s="73">
        <v>7.0</v>
      </c>
      <c r="F216" s="73">
        <v>2.0</v>
      </c>
      <c r="G216" s="73">
        <v>1.0</v>
      </c>
      <c r="H216" s="74">
        <v>293.0</v>
      </c>
    </row>
    <row r="217">
      <c r="B217" s="72" t="s">
        <v>72</v>
      </c>
      <c r="C217" s="73">
        <v>2.0</v>
      </c>
      <c r="D217" s="73">
        <v>1.0</v>
      </c>
      <c r="E217" s="73">
        <v>5.0</v>
      </c>
      <c r="F217" s="73">
        <v>2.0</v>
      </c>
      <c r="G217" s="73">
        <v>1.0</v>
      </c>
      <c r="H217" s="74">
        <v>327.0</v>
      </c>
    </row>
    <row r="218">
      <c r="B218" s="72" t="s">
        <v>72</v>
      </c>
      <c r="C218" s="73">
        <v>2.0</v>
      </c>
      <c r="D218" s="73">
        <v>0.0</v>
      </c>
      <c r="E218" s="73">
        <v>3.0</v>
      </c>
      <c r="F218" s="73">
        <v>3.0</v>
      </c>
      <c r="G218" s="73">
        <v>1.0</v>
      </c>
      <c r="H218" s="74">
        <v>900.0</v>
      </c>
    </row>
    <row r="219">
      <c r="B219" s="72" t="s">
        <v>72</v>
      </c>
      <c r="C219" s="73">
        <v>2.0</v>
      </c>
      <c r="D219" s="73">
        <v>1.0</v>
      </c>
      <c r="E219" s="73">
        <v>7.0</v>
      </c>
      <c r="F219" s="73">
        <v>4.0</v>
      </c>
      <c r="G219" s="73">
        <v>1.0</v>
      </c>
      <c r="H219" s="74">
        <v>358.0</v>
      </c>
    </row>
    <row r="220">
      <c r="B220" s="72" t="s">
        <v>72</v>
      </c>
      <c r="C220" s="73">
        <v>2.0</v>
      </c>
      <c r="D220" s="73">
        <v>1.0</v>
      </c>
      <c r="E220" s="73">
        <v>6.0</v>
      </c>
      <c r="F220" s="73">
        <v>1.0</v>
      </c>
      <c r="G220" s="73">
        <v>1.0</v>
      </c>
      <c r="H220" s="74">
        <v>353.0</v>
      </c>
    </row>
    <row r="221">
      <c r="B221" s="72" t="s">
        <v>72</v>
      </c>
      <c r="C221" s="73">
        <v>2.0</v>
      </c>
      <c r="D221" s="73">
        <v>0.0</v>
      </c>
      <c r="E221" s="73">
        <v>3.0</v>
      </c>
      <c r="F221" s="73">
        <v>4.0</v>
      </c>
      <c r="G221" s="73">
        <v>1.0</v>
      </c>
      <c r="H221" s="74">
        <v>900.0</v>
      </c>
    </row>
    <row r="222">
      <c r="B222" s="72" t="s">
        <v>72</v>
      </c>
      <c r="C222" s="73">
        <v>2.0</v>
      </c>
      <c r="D222" s="73">
        <v>1.0</v>
      </c>
      <c r="E222" s="73">
        <v>8.0</v>
      </c>
      <c r="F222" s="73">
        <v>4.0</v>
      </c>
      <c r="G222" s="73">
        <v>1.0</v>
      </c>
      <c r="H222" s="74">
        <v>404.0</v>
      </c>
    </row>
    <row r="223">
      <c r="B223" s="72" t="s">
        <v>72</v>
      </c>
      <c r="C223" s="73">
        <v>2.0</v>
      </c>
      <c r="D223" s="73">
        <v>1.0</v>
      </c>
      <c r="E223" s="73">
        <v>5.0</v>
      </c>
      <c r="F223" s="73">
        <v>5.0</v>
      </c>
      <c r="G223" s="73">
        <v>1.0</v>
      </c>
      <c r="H223" s="74">
        <v>451.0</v>
      </c>
    </row>
    <row r="224">
      <c r="B224" s="72" t="s">
        <v>72</v>
      </c>
      <c r="C224" s="73">
        <v>2.0</v>
      </c>
      <c r="D224" s="73">
        <v>1.0</v>
      </c>
      <c r="E224" s="73">
        <v>1.0</v>
      </c>
      <c r="F224" s="73">
        <v>1.0</v>
      </c>
      <c r="G224" s="73">
        <v>1.0</v>
      </c>
      <c r="H224" s="74">
        <v>431.0</v>
      </c>
    </row>
    <row r="225">
      <c r="B225" s="72" t="s">
        <v>72</v>
      </c>
      <c r="C225" s="73">
        <v>2.0</v>
      </c>
      <c r="D225" s="73">
        <v>1.0</v>
      </c>
      <c r="E225" s="73">
        <v>4.0</v>
      </c>
      <c r="F225" s="73">
        <v>1.0</v>
      </c>
      <c r="G225" s="73">
        <v>1.0</v>
      </c>
      <c r="H225" s="74">
        <v>361.0</v>
      </c>
    </row>
    <row r="226">
      <c r="B226" s="72" t="s">
        <v>72</v>
      </c>
      <c r="C226" s="73">
        <v>2.0</v>
      </c>
      <c r="D226" s="73">
        <v>1.0</v>
      </c>
      <c r="E226" s="73">
        <v>7.0</v>
      </c>
      <c r="F226" s="73">
        <v>4.0</v>
      </c>
      <c r="G226" s="73">
        <v>1.0</v>
      </c>
      <c r="H226" s="74">
        <v>346.0</v>
      </c>
    </row>
    <row r="227">
      <c r="B227" s="72" t="s">
        <v>72</v>
      </c>
      <c r="C227" s="73">
        <v>2.0</v>
      </c>
      <c r="D227" s="73">
        <v>1.0</v>
      </c>
      <c r="E227" s="73">
        <v>5.0</v>
      </c>
      <c r="F227" s="73">
        <v>2.0</v>
      </c>
      <c r="G227" s="73">
        <v>1.0</v>
      </c>
      <c r="H227" s="74">
        <v>385.0</v>
      </c>
    </row>
    <row r="228">
      <c r="B228" s="72" t="s">
        <v>72</v>
      </c>
      <c r="C228" s="73">
        <v>2.0</v>
      </c>
      <c r="D228" s="73">
        <v>1.0</v>
      </c>
      <c r="E228" s="73">
        <v>4.0</v>
      </c>
      <c r="F228" s="73">
        <v>2.0</v>
      </c>
      <c r="G228" s="73">
        <v>1.0</v>
      </c>
      <c r="H228" s="74">
        <v>366.0</v>
      </c>
    </row>
    <row r="229">
      <c r="B229" s="72" t="s">
        <v>72</v>
      </c>
      <c r="C229" s="73">
        <v>2.0</v>
      </c>
      <c r="D229" s="73">
        <v>1.0</v>
      </c>
      <c r="E229" s="73">
        <v>9.0</v>
      </c>
      <c r="F229" s="73">
        <v>2.0</v>
      </c>
      <c r="G229" s="73">
        <v>1.0</v>
      </c>
      <c r="H229" s="74">
        <v>294.0</v>
      </c>
    </row>
    <row r="230">
      <c r="B230" s="72" t="s">
        <v>72</v>
      </c>
      <c r="C230" s="73">
        <v>2.0</v>
      </c>
      <c r="D230" s="73">
        <v>1.0</v>
      </c>
      <c r="E230" s="73">
        <v>2.0</v>
      </c>
      <c r="F230" s="73">
        <v>3.0</v>
      </c>
      <c r="G230" s="73">
        <v>1.0</v>
      </c>
      <c r="H230" s="74">
        <v>348.0</v>
      </c>
    </row>
    <row r="231">
      <c r="B231" s="72" t="s">
        <v>72</v>
      </c>
      <c r="C231" s="73">
        <v>2.0</v>
      </c>
      <c r="D231" s="73">
        <v>1.0</v>
      </c>
      <c r="E231" s="73">
        <v>1.0</v>
      </c>
      <c r="F231" s="73">
        <v>2.0</v>
      </c>
      <c r="G231" s="73">
        <v>1.0</v>
      </c>
      <c r="H231" s="74">
        <v>345.0</v>
      </c>
    </row>
    <row r="232">
      <c r="B232" s="72" t="s">
        <v>72</v>
      </c>
      <c r="C232" s="73">
        <v>2.0</v>
      </c>
      <c r="D232" s="73">
        <v>1.0</v>
      </c>
      <c r="E232" s="73">
        <v>8.0</v>
      </c>
      <c r="F232" s="73">
        <v>3.0</v>
      </c>
      <c r="G232" s="73">
        <v>1.0</v>
      </c>
      <c r="H232" s="74">
        <v>318.0</v>
      </c>
    </row>
    <row r="233">
      <c r="B233" s="72" t="s">
        <v>72</v>
      </c>
      <c r="C233" s="73">
        <v>2.0</v>
      </c>
      <c r="D233" s="73">
        <v>1.0</v>
      </c>
      <c r="E233" s="73">
        <v>4.0</v>
      </c>
      <c r="F233" s="73">
        <v>3.0</v>
      </c>
      <c r="G233" s="73">
        <v>1.0</v>
      </c>
      <c r="H233" s="74">
        <v>288.0</v>
      </c>
    </row>
    <row r="234">
      <c r="B234" s="72" t="s">
        <v>72</v>
      </c>
      <c r="C234" s="73">
        <v>2.0</v>
      </c>
      <c r="D234" s="73">
        <v>1.0</v>
      </c>
      <c r="E234" s="73">
        <v>8.0</v>
      </c>
      <c r="F234" s="73">
        <v>1.0</v>
      </c>
      <c r="G234" s="73">
        <v>1.0</v>
      </c>
      <c r="H234" s="74">
        <v>273.0</v>
      </c>
    </row>
    <row r="235">
      <c r="B235" s="72" t="s">
        <v>72</v>
      </c>
      <c r="C235" s="73">
        <v>2.0</v>
      </c>
      <c r="D235" s="73">
        <v>1.0</v>
      </c>
      <c r="E235" s="73">
        <v>9.0</v>
      </c>
      <c r="F235" s="73">
        <v>4.0</v>
      </c>
      <c r="G235" s="73">
        <v>1.0</v>
      </c>
      <c r="H235" s="74">
        <v>227.0</v>
      </c>
    </row>
    <row r="236">
      <c r="B236" s="72" t="s">
        <v>72</v>
      </c>
      <c r="C236" s="73">
        <v>2.0</v>
      </c>
      <c r="D236" s="73">
        <v>1.0</v>
      </c>
      <c r="E236" s="73">
        <v>8.0</v>
      </c>
      <c r="F236" s="73">
        <v>5.0</v>
      </c>
      <c r="G236" s="73">
        <v>1.0</v>
      </c>
      <c r="H236" s="74">
        <v>296.0</v>
      </c>
    </row>
    <row r="237">
      <c r="B237" s="72" t="s">
        <v>72</v>
      </c>
      <c r="C237" s="73">
        <v>2.0</v>
      </c>
      <c r="D237" s="73">
        <v>1.0</v>
      </c>
      <c r="E237" s="73">
        <v>9.0</v>
      </c>
      <c r="F237" s="73">
        <v>3.0</v>
      </c>
      <c r="G237" s="73">
        <v>1.0</v>
      </c>
      <c r="H237" s="74">
        <v>395.0</v>
      </c>
    </row>
    <row r="238">
      <c r="B238" s="72" t="s">
        <v>72</v>
      </c>
      <c r="C238" s="73">
        <v>2.0</v>
      </c>
      <c r="D238" s="73">
        <v>1.0</v>
      </c>
      <c r="E238" s="73">
        <v>7.0</v>
      </c>
      <c r="F238" s="73">
        <v>3.0</v>
      </c>
      <c r="G238" s="73">
        <v>1.0</v>
      </c>
      <c r="H238" s="74">
        <v>363.0</v>
      </c>
    </row>
    <row r="239">
      <c r="B239" s="72" t="s">
        <v>72</v>
      </c>
      <c r="C239" s="73">
        <v>2.0</v>
      </c>
      <c r="D239" s="73">
        <v>1.0</v>
      </c>
      <c r="E239" s="73">
        <v>1.0</v>
      </c>
      <c r="F239" s="73">
        <v>2.0</v>
      </c>
      <c r="G239" s="73">
        <v>1.0</v>
      </c>
      <c r="H239" s="74">
        <v>422.0</v>
      </c>
    </row>
    <row r="240">
      <c r="B240" s="72" t="s">
        <v>72</v>
      </c>
      <c r="C240" s="73">
        <v>2.0</v>
      </c>
      <c r="D240" s="73">
        <v>1.0</v>
      </c>
      <c r="E240" s="73">
        <v>7.0</v>
      </c>
      <c r="F240" s="73">
        <v>2.0</v>
      </c>
      <c r="G240" s="73">
        <v>1.0</v>
      </c>
      <c r="H240" s="74">
        <v>290.0</v>
      </c>
    </row>
    <row r="241">
      <c r="B241" s="72" t="s">
        <v>72</v>
      </c>
      <c r="C241" s="73">
        <v>2.0</v>
      </c>
      <c r="D241" s="73">
        <v>0.0</v>
      </c>
      <c r="E241" s="73">
        <v>3.0</v>
      </c>
      <c r="F241" s="73">
        <v>2.0</v>
      </c>
      <c r="G241" s="73">
        <v>1.0</v>
      </c>
      <c r="H241" s="74">
        <v>900.0</v>
      </c>
    </row>
    <row r="242">
      <c r="B242" s="72" t="s">
        <v>72</v>
      </c>
      <c r="C242" s="73">
        <v>2.0</v>
      </c>
      <c r="D242" s="73">
        <v>1.0</v>
      </c>
      <c r="E242" s="73">
        <v>7.0</v>
      </c>
      <c r="F242" s="73">
        <v>1.0</v>
      </c>
      <c r="G242" s="73">
        <v>1.0</v>
      </c>
      <c r="H242" s="74">
        <v>381.0</v>
      </c>
    </row>
    <row r="243">
      <c r="B243" s="72" t="s">
        <v>72</v>
      </c>
      <c r="C243" s="73">
        <v>2.0</v>
      </c>
      <c r="D243" s="73">
        <v>1.0</v>
      </c>
      <c r="E243" s="73">
        <v>4.0</v>
      </c>
      <c r="F243" s="73">
        <v>5.0</v>
      </c>
      <c r="G243" s="73">
        <v>1.0</v>
      </c>
      <c r="H243" s="74">
        <v>281.0</v>
      </c>
    </row>
    <row r="244">
      <c r="B244" s="72" t="s">
        <v>72</v>
      </c>
      <c r="C244" s="73">
        <v>2.0</v>
      </c>
      <c r="D244" s="73">
        <v>1.0</v>
      </c>
      <c r="E244" s="73">
        <v>7.0</v>
      </c>
      <c r="F244" s="73">
        <v>4.0</v>
      </c>
      <c r="G244" s="73">
        <v>1.0</v>
      </c>
      <c r="H244" s="74">
        <v>333.0</v>
      </c>
    </row>
    <row r="245">
      <c r="B245" s="72" t="s">
        <v>72</v>
      </c>
      <c r="C245" s="73">
        <v>2.0</v>
      </c>
      <c r="D245" s="73">
        <v>1.0</v>
      </c>
      <c r="E245" s="73">
        <v>5.0</v>
      </c>
      <c r="F245" s="73">
        <v>2.0</v>
      </c>
      <c r="G245" s="73">
        <v>1.0</v>
      </c>
      <c r="H245" s="74">
        <v>361.0</v>
      </c>
    </row>
    <row r="246">
      <c r="B246" s="75" t="s">
        <v>72</v>
      </c>
      <c r="C246" s="76">
        <v>2.0</v>
      </c>
      <c r="D246" s="76">
        <v>1.0</v>
      </c>
      <c r="E246" s="76">
        <v>9.0</v>
      </c>
      <c r="F246" s="76">
        <v>1.0</v>
      </c>
      <c r="G246" s="76">
        <v>1.0</v>
      </c>
      <c r="H246" s="77">
        <v>431.0</v>
      </c>
    </row>
    <row r="248">
      <c r="C248" s="32" t="s">
        <v>28</v>
      </c>
      <c r="D248" s="32" t="s">
        <v>25</v>
      </c>
      <c r="E248" s="32" t="s">
        <v>17</v>
      </c>
      <c r="F248" s="32" t="s">
        <v>18</v>
      </c>
      <c r="G248" s="32" t="s">
        <v>19</v>
      </c>
      <c r="H248" s="32" t="s">
        <v>29</v>
      </c>
      <c r="I248" s="33" t="s">
        <v>14</v>
      </c>
      <c r="J248" s="78" t="s">
        <v>30</v>
      </c>
    </row>
    <row r="249">
      <c r="B249" s="34" t="s">
        <v>22</v>
      </c>
      <c r="C249" s="37">
        <f>countif(D4:D246, "0")</f>
        <v>27</v>
      </c>
      <c r="D249" s="37">
        <f>sumif(D4:D246, "0", H4:H246)/C249</f>
        <v>764.8518519</v>
      </c>
      <c r="E249" s="37">
        <f t="array" ref="E249">MEDIAN(IF($D$4:$D$246=0, $H$4:$H$246))</f>
        <v>900</v>
      </c>
      <c r="F249" s="62">
        <f>MINIFS( H4:H246, D4:D246, "0", D4:D246, "0")</f>
        <v>53</v>
      </c>
      <c r="G249" s="62">
        <f>MAXIFS( H4:H246, D4:D246, "0", D4:D246, "0")</f>
        <v>900</v>
      </c>
      <c r="H249" s="37">
        <f t="shared" ref="H249:H250" si="1">(C249-I249)/C249*100</f>
        <v>18.51851852</v>
      </c>
      <c r="I249" s="63">
        <f>countifs(D4:D246, "0", G4:G246, "1")</f>
        <v>22</v>
      </c>
      <c r="J249" s="38">
        <f t="array" ref="J249">stdev(if(D4:D246=0, H4:H246))</f>
        <v>290.4184916</v>
      </c>
    </row>
    <row r="250">
      <c r="B250" s="34" t="s">
        <v>20</v>
      </c>
      <c r="C250" s="37">
        <f>countif(D4:D246, "1")</f>
        <v>216</v>
      </c>
      <c r="D250" s="37">
        <f>sumif(D4:D246, "1", H4:H246)/C250</f>
        <v>304.4490741</v>
      </c>
      <c r="E250" s="37">
        <f t="array" ref="E250">MEDIAN(IF($D$4:$D$246=1, $H$4:$H$246))</f>
        <v>304</v>
      </c>
      <c r="F250" s="62">
        <f>MINIFS( H4:H246, D4:D246, "1", D4:D246, "1")</f>
        <v>39</v>
      </c>
      <c r="G250" s="62">
        <f>MAXIFS( H4:H246, D4:D246, "1", D4:D246, "1")</f>
        <v>900</v>
      </c>
      <c r="H250" s="37">
        <f t="shared" si="1"/>
        <v>0.462962963</v>
      </c>
      <c r="I250" s="63">
        <f>countifs(D4:D246, "1", G4:G246, "1")</f>
        <v>215</v>
      </c>
      <c r="J250" s="38">
        <f t="array" ref="J250">stdev(if(D4:D246=1, H4:H246))</f>
        <v>96.77664142</v>
      </c>
    </row>
    <row r="252">
      <c r="C252" s="5" t="s">
        <v>28</v>
      </c>
      <c r="D252" s="5" t="s">
        <v>25</v>
      </c>
      <c r="E252" s="5" t="s">
        <v>17</v>
      </c>
      <c r="F252" s="5" t="s">
        <v>18</v>
      </c>
      <c r="G252" s="5" t="s">
        <v>19</v>
      </c>
      <c r="H252" s="5" t="s">
        <v>29</v>
      </c>
    </row>
    <row r="253">
      <c r="B253" s="5" t="s">
        <v>22</v>
      </c>
      <c r="C253" s="5">
        <v>27.0</v>
      </c>
      <c r="D253" s="5">
        <v>651.5926</v>
      </c>
      <c r="E253" s="5">
        <v>900.0</v>
      </c>
      <c r="F253" s="5">
        <v>18.0</v>
      </c>
      <c r="G253" s="5">
        <v>900.0</v>
      </c>
      <c r="H253" s="5">
        <v>33.33333</v>
      </c>
    </row>
    <row r="254">
      <c r="B254" s="5" t="s">
        <v>20</v>
      </c>
      <c r="C254" s="5">
        <v>216.0</v>
      </c>
      <c r="D254" s="5">
        <v>159.9074</v>
      </c>
      <c r="E254" s="5">
        <v>112.5</v>
      </c>
      <c r="F254" s="5">
        <v>0.0</v>
      </c>
      <c r="G254" s="5">
        <v>900.0</v>
      </c>
      <c r="H254" s="5">
        <v>1.851852</v>
      </c>
    </row>
  </sheetData>
  <mergeCells count="1">
    <mergeCell ref="B2:H2"/>
  </mergeCells>
  <conditionalFormatting sqref="G4:G246">
    <cfRule type="cellIs" dxfId="1" priority="1" operator="equal">
      <formula>1</formula>
    </cfRule>
  </conditionalFormatting>
  <conditionalFormatting sqref="G4:G246">
    <cfRule type="cellIs" dxfId="2" priority="2" operator="equal">
      <formula>0</formula>
    </cfRule>
  </conditionalFormatting>
  <conditionalFormatting sqref="D4:D246">
    <cfRule type="cellIs" dxfId="1" priority="3" operator="equal">
      <formula>1</formula>
    </cfRule>
  </conditionalFormatting>
  <conditionalFormatting sqref="D4:D246">
    <cfRule type="cellIs" dxfId="2" priority="4" operator="equal">
      <formula>0</formula>
    </cfRule>
  </conditionalFormatting>
  <drawing r:id="rId1"/>
</worksheet>
</file>