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<sst xmlns="http://schemas.openxmlformats.org/spreadsheetml/2006/main" count="2464" uniqueCount="73">
  <si>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P035_1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</si>
  <si>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</si>
  <si>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</si>
  <si>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</si>
  <si>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</si>
  <si>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</si>
  <si>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</si>
  <si>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</si>
  <si>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</si>
  <si>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</si>
  <si>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</si>
  <si>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</si>
  <si>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</si>
  <si>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</si>
  <si>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</si>
  <si>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</si>
  <si>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</si>
  <si>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</si>
  <si>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</si>
  <si>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</si>
  <si>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</si>
  <si>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</si>
  <si>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</si>
  <si>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</si>
  <si>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P035_2</t>
  </si>
  <si>
    <t>mean</t>
  </si>
  <si>
    <t>P035_3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</si>
  <si>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</si>
  <si>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</si>
  <si>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</si>
  <si>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</si>
  <si>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</si>
  <si>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</si>
  <si>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</si>
  <si>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</si>
  <si>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</si>
  <si>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</si>
  <si>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</si>
  <si>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P035_4</t>
  </si>
  <si>
    <t>P035_5</t>
  </si>
  <si>
    <t>P035_6</t>
  </si>
  <si>
    <t>P035_7</t>
  </si>
  <si>
    <t>P035_8</t>
  </si>
  <si>
    <t>P035_9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</si>
  <si>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</si>
  <si>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</si>
  <si>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</si>
  <si>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</si>
  <si>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</si>
  <si>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</si>
  <si>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</si>
  <si>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</si>
  <si>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</si>
  <si>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incongruent</t>
  </si>
  <si>
    <t>left</t>
  </si>
  <si>
    <t>shape</t>
  </si>
  <si>
    <t>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</si>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</sst>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5" fillId="6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6" fillId="6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7" fillId="6" fontId="5" numFmtId="0" xfId="0" applyAlignment="1" applyBorder="1" applyFont="1">
      <alignment horizontal="right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5.0</v>
      </c>
      <c r="K3" s="13">
        <v>5.0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1.0</v>
      </c>
      <c r="K4" s="13">
        <v>1.0</v>
      </c>
      <c r="L4" s="13">
        <v>5.0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9.0</v>
      </c>
      <c r="K5" s="13">
        <v>9.0</v>
      </c>
      <c r="L5" s="13">
        <v>1.0</v>
      </c>
      <c r="M5" s="5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15.0</v>
      </c>
      <c r="K6" s="13">
        <v>15.0</v>
      </c>
      <c r="L6" s="13">
        <v>9.0</v>
      </c>
      <c r="M6" s="5">
        <v>1.0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4.0</v>
      </c>
      <c r="K7" s="13">
        <v>4.0</v>
      </c>
      <c r="L7" s="13">
        <v>15.0</v>
      </c>
      <c r="M7" s="5">
        <v>9.0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5.0</v>
      </c>
      <c r="K8" s="13">
        <v>5.0</v>
      </c>
      <c r="L8" s="13">
        <v>4.0</v>
      </c>
      <c r="M8" s="5">
        <v>15.0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436.0</v>
      </c>
      <c r="I9" s="13">
        <v>1.0</v>
      </c>
      <c r="J9" s="13">
        <v>15.0</v>
      </c>
      <c r="K9" s="13">
        <v>15.0</v>
      </c>
      <c r="L9" s="13">
        <v>5.0</v>
      </c>
      <c r="M9" s="5">
        <v>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10.0</v>
      </c>
      <c r="K10" s="13">
        <v>10.0</v>
      </c>
      <c r="L10" s="13">
        <v>15.0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371.0</v>
      </c>
      <c r="I11" s="13">
        <v>1.0</v>
      </c>
      <c r="J11" s="13">
        <v>5.0</v>
      </c>
      <c r="K11" s="13">
        <v>5.0</v>
      </c>
      <c r="L11" s="13">
        <v>10.0</v>
      </c>
      <c r="M11" s="5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556.0</v>
      </c>
      <c r="I12" s="13">
        <v>1.0</v>
      </c>
      <c r="J12" s="13">
        <v>15.0</v>
      </c>
      <c r="K12" s="13">
        <v>15.0</v>
      </c>
      <c r="L12" s="13">
        <v>5.0</v>
      </c>
      <c r="M12" s="5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13.0</v>
      </c>
      <c r="K13" s="13">
        <v>13.0</v>
      </c>
      <c r="L13" s="13">
        <v>15.0</v>
      </c>
      <c r="M13" s="5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401.0</v>
      </c>
      <c r="I14" s="13">
        <v>1.0</v>
      </c>
      <c r="J14" s="13">
        <v>5.0</v>
      </c>
      <c r="K14" s="13">
        <v>5.0</v>
      </c>
      <c r="L14" s="13">
        <v>13.0</v>
      </c>
      <c r="M14" s="5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1054.0</v>
      </c>
      <c r="I15" s="13">
        <v>1.0</v>
      </c>
      <c r="J15" s="13">
        <v>15.0</v>
      </c>
      <c r="K15" s="13">
        <v>15.0</v>
      </c>
      <c r="L15" s="13">
        <v>5.0</v>
      </c>
      <c r="M15" s="5">
        <v>13.0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10.0</v>
      </c>
      <c r="K16" s="13">
        <v>10.0</v>
      </c>
      <c r="L16" s="13">
        <v>15.0</v>
      </c>
      <c r="M16" s="5">
        <v>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6.0</v>
      </c>
      <c r="K17" s="13">
        <v>6.0</v>
      </c>
      <c r="L17" s="13">
        <v>10.0</v>
      </c>
      <c r="M17" s="5">
        <v>15.0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13.0</v>
      </c>
      <c r="K18" s="13">
        <v>13.0</v>
      </c>
      <c r="L18" s="13">
        <v>6.0</v>
      </c>
      <c r="M18" s="5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5.0</v>
      </c>
      <c r="K19" s="13">
        <v>5.0</v>
      </c>
      <c r="L19" s="13">
        <v>13.0</v>
      </c>
      <c r="M19" s="5">
        <v>6.0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376.0</v>
      </c>
      <c r="I20" s="13">
        <v>1.0</v>
      </c>
      <c r="J20" s="13">
        <v>6.0</v>
      </c>
      <c r="K20" s="13">
        <v>6.0</v>
      </c>
      <c r="L20" s="13">
        <v>5.0</v>
      </c>
      <c r="M20" s="5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10.0</v>
      </c>
      <c r="K21" s="13">
        <v>10.0</v>
      </c>
      <c r="L21" s="13">
        <v>6.0</v>
      </c>
      <c r="M21" s="5">
        <v>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12.0</v>
      </c>
      <c r="K22" s="13">
        <v>12.0</v>
      </c>
      <c r="L22" s="13">
        <v>10.0</v>
      </c>
      <c r="M22" s="5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4.0</v>
      </c>
      <c r="K23" s="13">
        <v>4.0</v>
      </c>
      <c r="L23" s="13">
        <v>12.0</v>
      </c>
      <c r="M23" s="5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494.0</v>
      </c>
      <c r="I24" s="13">
        <v>1.0</v>
      </c>
      <c r="J24" s="13">
        <v>10.0</v>
      </c>
      <c r="K24" s="13">
        <v>10.0</v>
      </c>
      <c r="L24" s="13">
        <v>4.0</v>
      </c>
      <c r="M24" s="5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15.0</v>
      </c>
      <c r="K25" s="13">
        <v>15.0</v>
      </c>
      <c r="L25" s="13">
        <v>10.0</v>
      </c>
      <c r="M25" s="5">
        <v>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0.0</v>
      </c>
      <c r="E26" s="13">
        <v>0.0</v>
      </c>
      <c r="F26" s="13">
        <v>1.0</v>
      </c>
      <c r="G26" s="13">
        <v>0.0</v>
      </c>
      <c r="H26" s="13">
        <v>3000.0</v>
      </c>
      <c r="I26" s="13">
        <v>1.0</v>
      </c>
      <c r="J26" s="13">
        <v>4.0</v>
      </c>
      <c r="K26" s="13">
        <v>4.0</v>
      </c>
      <c r="L26" s="13">
        <v>15.0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0.0</v>
      </c>
      <c r="E27" s="13">
        <v>0.0</v>
      </c>
      <c r="F27" s="13">
        <v>0.0</v>
      </c>
      <c r="G27" s="13">
        <v>1.0</v>
      </c>
      <c r="H27" s="13">
        <v>723.0</v>
      </c>
      <c r="I27" s="13">
        <v>2.0</v>
      </c>
      <c r="J27" s="13">
        <v>15.0</v>
      </c>
      <c r="K27" s="13">
        <v>15.0</v>
      </c>
      <c r="L27" s="13">
        <v>4.0</v>
      </c>
      <c r="M27" s="5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7</v>
      </c>
      <c r="E29" s="5">
        <f>COUNTIFS(C3:C27, "1", D3:D27, "0")</f>
        <v>1</v>
      </c>
      <c r="F29" s="18">
        <f>sumif(C3:C27, "1", H3:H27 )</f>
        <v>6688</v>
      </c>
      <c r="G29" s="18">
        <f t="array" ref="G29">MEDIAN(IF(($C$3:$C$27=1), ($H$3:$H$27)))</f>
        <v>465</v>
      </c>
      <c r="H29" s="18">
        <f>minifs(H3:H27, C3:C27, "1",C3:C27, "1")</f>
        <v>371</v>
      </c>
      <c r="I29" s="19">
        <f>maxifs(H3:H27, C3:C27, "1",C3:C27, "1")</f>
        <v>3000</v>
      </c>
      <c r="Y29" s="5" t="s">
        <v>21</v>
      </c>
      <c r="AA29" s="18">
        <f>countif(C63:C87, "0")</f>
        <v>16</v>
      </c>
    </row>
    <row r="30">
      <c r="B30" s="5" t="s">
        <v>22</v>
      </c>
      <c r="C30" s="5">
        <f>COUNTIF(C3:C27, "0")</f>
        <v>17</v>
      </c>
      <c r="D30" s="5">
        <f>COUNTIFS(C3:C27, "0", D3:D27, "1")</f>
        <v>16</v>
      </c>
      <c r="E30" s="5">
        <f>COUNTIFS(C3:C27, "0", D3:D27, "0")</f>
        <v>1</v>
      </c>
      <c r="F30" s="18">
        <f>sumif(C3:C27, "0", H3:H27 )</f>
        <v>48723</v>
      </c>
      <c r="G30" s="18">
        <f t="array" ref="G30">MEDIAN(IF(($C$3:$C$27=0), ($H$3:$H$27)))</f>
        <v>3000</v>
      </c>
      <c r="H30" s="18">
        <f>minifs(H3:H27, C3:C27, "0",C3:C27, "0")</f>
        <v>723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8.0</v>
      </c>
      <c r="K33" s="14">
        <v>8.0</v>
      </c>
      <c r="L33" s="14">
        <v>15.0</v>
      </c>
      <c r="M33" s="5">
        <v>4.0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14.0</v>
      </c>
      <c r="K34" s="14">
        <v>14.0</v>
      </c>
      <c r="L34" s="14">
        <v>8.0</v>
      </c>
      <c r="M34" s="5">
        <v>15.0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8.0</v>
      </c>
      <c r="K35" s="14">
        <v>8.0</v>
      </c>
      <c r="L35" s="14">
        <v>14.0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10.0</v>
      </c>
      <c r="K36" s="14">
        <v>10.0</v>
      </c>
      <c r="L36" s="14">
        <v>8.0</v>
      </c>
      <c r="M36" s="5">
        <v>14.0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15.0</v>
      </c>
      <c r="K37" s="14">
        <v>15.0</v>
      </c>
      <c r="L37" s="14">
        <v>10.0</v>
      </c>
      <c r="M37" s="5">
        <v>8.0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15.0</v>
      </c>
      <c r="K38" s="14">
        <v>15.0</v>
      </c>
      <c r="L38" s="14">
        <v>15.0</v>
      </c>
      <c r="M38" s="5">
        <v>10.0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472.0</v>
      </c>
      <c r="I39" s="14">
        <v>1.0</v>
      </c>
      <c r="J39" s="14">
        <v>10.0</v>
      </c>
      <c r="K39" s="14">
        <v>10.0</v>
      </c>
      <c r="L39" s="14">
        <v>15.0</v>
      </c>
      <c r="M39" s="5">
        <v>15.0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10.0</v>
      </c>
      <c r="K40" s="14">
        <v>10.0</v>
      </c>
      <c r="L40" s="14">
        <v>10.0</v>
      </c>
      <c r="M40" s="5">
        <v>15.0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13.0</v>
      </c>
      <c r="K41" s="14">
        <v>13.0</v>
      </c>
      <c r="L41" s="14">
        <v>10.0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368.0</v>
      </c>
      <c r="I42" s="14">
        <v>1.0</v>
      </c>
      <c r="J42" s="14">
        <v>10.0</v>
      </c>
      <c r="K42" s="14">
        <v>10.0</v>
      </c>
      <c r="L42" s="14">
        <v>13.0</v>
      </c>
      <c r="M42" s="5">
        <v>10.0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14.0</v>
      </c>
      <c r="K43" s="14">
        <v>14.0</v>
      </c>
      <c r="L43" s="14">
        <v>10.0</v>
      </c>
      <c r="M43" s="5">
        <v>13.0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770.0</v>
      </c>
      <c r="I44" s="14">
        <v>1.0</v>
      </c>
      <c r="J44" s="14">
        <v>13.0</v>
      </c>
      <c r="K44" s="14">
        <v>13.0</v>
      </c>
      <c r="L44" s="14">
        <v>14.0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9.0</v>
      </c>
      <c r="K45" s="14">
        <v>9.0</v>
      </c>
      <c r="L45" s="14">
        <v>13.0</v>
      </c>
      <c r="M45" s="5">
        <v>14.0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472.0</v>
      </c>
      <c r="I46" s="14">
        <v>1.0</v>
      </c>
      <c r="J46" s="14">
        <v>14.0</v>
      </c>
      <c r="K46" s="14">
        <v>14.0</v>
      </c>
      <c r="L46" s="14">
        <v>9.0</v>
      </c>
      <c r="M46" s="5">
        <v>13.0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638.0</v>
      </c>
      <c r="I47" s="14">
        <v>1.0</v>
      </c>
      <c r="J47" s="14">
        <v>13.0</v>
      </c>
      <c r="K47" s="14">
        <v>13.0</v>
      </c>
      <c r="L47" s="14">
        <v>14.0</v>
      </c>
      <c r="M47" s="5">
        <v>9.0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4.0</v>
      </c>
      <c r="K48" s="14">
        <v>4.0</v>
      </c>
      <c r="L48" s="14">
        <v>13.0</v>
      </c>
      <c r="M48" s="5">
        <v>14.0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1.0</v>
      </c>
      <c r="K49" s="14">
        <v>1.0</v>
      </c>
      <c r="L49" s="14">
        <v>4.0</v>
      </c>
      <c r="M49" s="5">
        <v>13.0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1786.0</v>
      </c>
      <c r="I50" s="14">
        <v>1.0</v>
      </c>
      <c r="J50" s="14">
        <v>13.0</v>
      </c>
      <c r="K50" s="14">
        <v>13.0</v>
      </c>
      <c r="L50" s="14">
        <v>1.0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15.0</v>
      </c>
      <c r="K51" s="14">
        <v>15.0</v>
      </c>
      <c r="L51" s="14">
        <v>13.0</v>
      </c>
      <c r="M51" s="5">
        <v>1.0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917.0</v>
      </c>
      <c r="I52" s="14">
        <v>1.0</v>
      </c>
      <c r="J52" s="14">
        <v>1.0</v>
      </c>
      <c r="K52" s="14">
        <v>1.0</v>
      </c>
      <c r="L52" s="14">
        <v>15.0</v>
      </c>
      <c r="M52" s="5">
        <v>13.0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4.0</v>
      </c>
      <c r="K53" s="14">
        <v>4.0</v>
      </c>
      <c r="L53" s="14">
        <v>1.0</v>
      </c>
      <c r="M53" s="5">
        <v>15.0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1.0</v>
      </c>
      <c r="K54" s="14">
        <v>1.0</v>
      </c>
      <c r="L54" s="14">
        <v>4.0</v>
      </c>
      <c r="M54" s="5">
        <v>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6.0</v>
      </c>
      <c r="K55" s="14">
        <v>6.0</v>
      </c>
      <c r="L55" s="14">
        <v>1.0</v>
      </c>
      <c r="M55" s="5">
        <v>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8.0</v>
      </c>
      <c r="K56" s="14">
        <v>8.0</v>
      </c>
      <c r="L56" s="14">
        <v>6.0</v>
      </c>
      <c r="M56" s="5">
        <v>1.0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383.0</v>
      </c>
      <c r="I57" s="16">
        <v>1.0</v>
      </c>
      <c r="J57" s="16">
        <v>1.0</v>
      </c>
      <c r="K57" s="16">
        <v>1.0</v>
      </c>
      <c r="L57" s="16">
        <v>8.0</v>
      </c>
      <c r="M57" s="5">
        <v>6.0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18">
        <f>sumif(C33:C57, "1", H33:H57 )</f>
        <v>5806</v>
      </c>
      <c r="G59" s="18">
        <f t="array" ref="G59">MEDIAN(IF(($C$33:$C$57=1), ($H$33:$H$57)))</f>
        <v>555</v>
      </c>
      <c r="H59" s="18">
        <f>minifs(H33:H57, C33:C57, "1",C33:C57, "1")</f>
        <v>368</v>
      </c>
      <c r="I59" s="19">
        <f>maxifs(H33:H57, C33:C57, "1",C33:C57, "1")</f>
        <v>1786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9.0</v>
      </c>
      <c r="K63" s="14">
        <v>9.0</v>
      </c>
      <c r="L63" s="14">
        <v>1.0</v>
      </c>
      <c r="M63" s="5">
        <v>8.0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6.0</v>
      </c>
      <c r="K64" s="14">
        <v>6.0</v>
      </c>
      <c r="L64" s="14">
        <v>9.0</v>
      </c>
      <c r="M64" s="5">
        <v>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2.0</v>
      </c>
      <c r="K65" s="14">
        <v>2.0</v>
      </c>
      <c r="L65" s="14">
        <v>6.0</v>
      </c>
      <c r="M65" s="5">
        <v>9.0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1.0</v>
      </c>
      <c r="E66" s="29">
        <v>1.0</v>
      </c>
      <c r="F66" s="29">
        <v>0.0</v>
      </c>
      <c r="G66" s="29">
        <v>0.0</v>
      </c>
      <c r="H66" s="23">
        <v>563.0</v>
      </c>
      <c r="I66" s="14">
        <v>1.0</v>
      </c>
      <c r="J66" s="14">
        <v>9.0</v>
      </c>
      <c r="K66" s="14">
        <v>9.0</v>
      </c>
      <c r="L66" s="14">
        <v>2.0</v>
      </c>
      <c r="M66" s="5">
        <v>6.0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415.0</v>
      </c>
      <c r="I67" s="14">
        <v>1.0</v>
      </c>
      <c r="J67" s="14">
        <v>6.0</v>
      </c>
      <c r="K67" s="14">
        <v>6.0</v>
      </c>
      <c r="L67" s="14">
        <v>9.0</v>
      </c>
      <c r="M67" s="5">
        <v>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6.0</v>
      </c>
      <c r="K68" s="14">
        <v>6.0</v>
      </c>
      <c r="L68" s="14">
        <v>6.0</v>
      </c>
      <c r="M68" s="5">
        <v>9.0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442.0</v>
      </c>
      <c r="I69" s="14">
        <v>1.0</v>
      </c>
      <c r="J69" s="14">
        <v>9.0</v>
      </c>
      <c r="K69" s="14">
        <v>9.0</v>
      </c>
      <c r="L69" s="14">
        <v>6.0</v>
      </c>
      <c r="M69" s="5">
        <v>6.0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410.0</v>
      </c>
      <c r="I70" s="14">
        <v>1.0</v>
      </c>
      <c r="J70" s="14">
        <v>6.0</v>
      </c>
      <c r="K70" s="14">
        <v>6.0</v>
      </c>
      <c r="L70" s="14">
        <v>9.0</v>
      </c>
      <c r="M70" s="5">
        <v>6.0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629.0</v>
      </c>
      <c r="I71" s="14">
        <v>1.0</v>
      </c>
      <c r="J71" s="14">
        <v>6.0</v>
      </c>
      <c r="K71" s="14">
        <v>6.0</v>
      </c>
      <c r="L71" s="14">
        <v>6.0</v>
      </c>
      <c r="M71" s="5">
        <v>9.0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3.0</v>
      </c>
      <c r="K72" s="14">
        <v>3.0</v>
      </c>
      <c r="L72" s="14">
        <v>6.0</v>
      </c>
      <c r="M72" s="5">
        <v>6.0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12.0</v>
      </c>
      <c r="K73" s="14">
        <v>12.0</v>
      </c>
      <c r="L73" s="14">
        <v>3.0</v>
      </c>
      <c r="M73" s="5">
        <v>6.0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3.0</v>
      </c>
      <c r="J74" s="14">
        <v>7.0</v>
      </c>
      <c r="K74" s="14">
        <v>7.0</v>
      </c>
      <c r="L74" s="14">
        <v>12.0</v>
      </c>
      <c r="M74" s="5">
        <v>3.0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6.0</v>
      </c>
      <c r="K75" s="14">
        <v>6.0</v>
      </c>
      <c r="L75" s="14">
        <v>7.0</v>
      </c>
      <c r="M75" s="5">
        <v>12.0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601.0</v>
      </c>
      <c r="I76" s="14">
        <v>1.0</v>
      </c>
      <c r="J76" s="14">
        <v>12.0</v>
      </c>
      <c r="K76" s="14">
        <v>12.0</v>
      </c>
      <c r="L76" s="14">
        <v>6.0</v>
      </c>
      <c r="M76" s="5">
        <v>7.0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5.0</v>
      </c>
      <c r="K77" s="14">
        <v>5.0</v>
      </c>
      <c r="L77" s="14">
        <v>12.0</v>
      </c>
      <c r="M77" s="5">
        <v>6.0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8.0</v>
      </c>
      <c r="K78" s="14">
        <v>8.0</v>
      </c>
      <c r="L78" s="14">
        <v>5.0</v>
      </c>
      <c r="M78" s="5">
        <v>12.0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2.0</v>
      </c>
      <c r="K79" s="14">
        <v>2.0</v>
      </c>
      <c r="L79" s="14">
        <v>8.0</v>
      </c>
      <c r="M79" s="5">
        <v>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2.0</v>
      </c>
      <c r="K80" s="14">
        <v>2.0</v>
      </c>
      <c r="L80" s="14">
        <v>2.0</v>
      </c>
      <c r="M80" s="5">
        <v>8.0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0.0</v>
      </c>
      <c r="E81" s="14">
        <v>0.0</v>
      </c>
      <c r="F81" s="14">
        <v>0.0</v>
      </c>
      <c r="G81" s="14">
        <v>1.0</v>
      </c>
      <c r="H81" s="23">
        <v>718.0</v>
      </c>
      <c r="I81" s="14">
        <v>2.0</v>
      </c>
      <c r="J81" s="14">
        <v>5.0</v>
      </c>
      <c r="K81" s="14">
        <v>5.0</v>
      </c>
      <c r="L81" s="14">
        <v>2.0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1.0</v>
      </c>
      <c r="D82" s="22">
        <v>1.0</v>
      </c>
      <c r="E82" s="14">
        <v>1.0</v>
      </c>
      <c r="F82" s="14">
        <v>0.0</v>
      </c>
      <c r="G82" s="14">
        <v>0.0</v>
      </c>
      <c r="H82" s="23">
        <v>1136.0</v>
      </c>
      <c r="I82" s="14">
        <v>1.0</v>
      </c>
      <c r="J82" s="14">
        <v>2.0</v>
      </c>
      <c r="K82" s="14">
        <v>2.0</v>
      </c>
      <c r="L82" s="14">
        <v>5.0</v>
      </c>
      <c r="M82" s="5">
        <v>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9.0</v>
      </c>
      <c r="K83" s="14">
        <v>9.0</v>
      </c>
      <c r="L83" s="14">
        <v>2.0</v>
      </c>
      <c r="M83" s="5">
        <v>5.0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1.0</v>
      </c>
      <c r="E84" s="14">
        <v>1.0</v>
      </c>
      <c r="F84" s="14">
        <v>0.0</v>
      </c>
      <c r="G84" s="14">
        <v>0.0</v>
      </c>
      <c r="H84" s="23">
        <v>595.0</v>
      </c>
      <c r="I84" s="14">
        <v>1.0</v>
      </c>
      <c r="J84" s="14">
        <v>5.0</v>
      </c>
      <c r="K84" s="14">
        <v>5.0</v>
      </c>
      <c r="L84" s="14">
        <v>9.0</v>
      </c>
      <c r="M84" s="5">
        <v>2.0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4.0</v>
      </c>
      <c r="K85" s="14">
        <v>4.0</v>
      </c>
      <c r="L85" s="14">
        <v>5.0</v>
      </c>
      <c r="M85" s="5">
        <v>9.0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2.0</v>
      </c>
      <c r="K86" s="14">
        <v>2.0</v>
      </c>
      <c r="L86" s="14">
        <v>4.0</v>
      </c>
      <c r="M86" s="5">
        <v>5.0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553.0</v>
      </c>
      <c r="I87" s="16">
        <v>1.0</v>
      </c>
      <c r="J87" s="16">
        <v>5.0</v>
      </c>
      <c r="K87" s="16">
        <v>5.0</v>
      </c>
      <c r="L87" s="16">
        <v>2.0</v>
      </c>
      <c r="M87" s="5">
        <v>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18">
        <f>sumif(C63:C87, "1", H63:H87 )</f>
        <v>5344</v>
      </c>
      <c r="G89" s="18">
        <f t="array" ref="G89">MEDIAN(IF(($C$63:$C$87=1), ($H$63:$H$87)))</f>
        <v>563</v>
      </c>
      <c r="H89" s="18">
        <f>minifs(H63:H87, C63:C87, "1",C63:C87, "1")</f>
        <v>410</v>
      </c>
      <c r="I89" s="19">
        <f>maxifs(H63:H87, C63:C87, "1",C63:C87, "1")</f>
        <v>1136</v>
      </c>
    </row>
    <row r="90">
      <c r="B90" s="5" t="s">
        <v>22</v>
      </c>
      <c r="C90" s="31">
        <f>COUNTIF(C63:C87, "0")</f>
        <v>16</v>
      </c>
      <c r="D90" s="5">
        <f>COUNTIFS(C63:C87, "0", D63:D87, "1")</f>
        <v>15</v>
      </c>
      <c r="E90" s="5">
        <f>COUNTIFS(C63:C87, "0", D63:D87, "0")</f>
        <v>1</v>
      </c>
      <c r="F90" s="18">
        <f>sumif(C63:C87, "0", H63:H87 )</f>
        <v>45718</v>
      </c>
      <c r="G90" s="18">
        <f t="array" ref="G90">MEDIAN(IF(($C$3:$C$27=0), ($H$3:$H$27)))</f>
        <v>3000</v>
      </c>
      <c r="H90" s="18">
        <f>minifs(H63:H87, C63:C87, "0",C63:C87, "0")</f>
        <v>718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25</v>
      </c>
      <c r="D93" s="36">
        <f t="shared" si="1"/>
        <v>24</v>
      </c>
      <c r="E93" s="36">
        <f t="shared" si="1"/>
        <v>1</v>
      </c>
      <c r="F93" s="37">
        <f t="shared" ref="F93:F94" si="3">E93/C93*100</f>
        <v>4</v>
      </c>
      <c r="G93" s="37">
        <f t="shared" ref="G93:G94" si="4">sum(F89,F59,F29)/C93</f>
        <v>713.52</v>
      </c>
      <c r="H93" s="37">
        <f t="array" ref="H93">MEDIAN(IF(($C$63:$C$87=1), ($H$63:$H$87)),IF(($C$33:$C$57=1), ($H$33:$H$57)), IF(($C$3:$C$27=1), ($H$3:$H$27)))</f>
        <v>553</v>
      </c>
      <c r="I93" s="37">
        <f t="shared" ref="I93:I94" si="5">min(H89,H59,H29)</f>
        <v>368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573.1627256</v>
      </c>
    </row>
    <row r="94">
      <c r="B94" s="34" t="s">
        <v>22</v>
      </c>
      <c r="C94" s="35">
        <f t="shared" ref="C94:E94" si="2">C90+C60+C30</f>
        <v>50</v>
      </c>
      <c r="D94" s="36">
        <f t="shared" si="2"/>
        <v>48</v>
      </c>
      <c r="E94" s="36">
        <f t="shared" si="2"/>
        <v>2</v>
      </c>
      <c r="F94" s="37">
        <f t="shared" si="3"/>
        <v>4</v>
      </c>
      <c r="G94" s="37">
        <f t="shared" si="4"/>
        <v>2908.82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718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451.2242616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10.0</v>
      </c>
      <c r="K3" s="13">
        <v>10.0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1.0</v>
      </c>
      <c r="K4" s="13">
        <v>1.0</v>
      </c>
      <c r="L4" s="13">
        <v>10.0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13.0</v>
      </c>
      <c r="K5" s="13">
        <v>13.0</v>
      </c>
      <c r="L5" s="13">
        <v>1.0</v>
      </c>
      <c r="M5" s="5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4.0</v>
      </c>
      <c r="K6" s="13">
        <v>4.0</v>
      </c>
      <c r="L6" s="13">
        <v>13.0</v>
      </c>
      <c r="M6" s="5">
        <v>1.0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6.0</v>
      </c>
      <c r="K7" s="13">
        <v>6.0</v>
      </c>
      <c r="L7" s="13">
        <v>4.0</v>
      </c>
      <c r="M7" s="5">
        <v>13.0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561.0</v>
      </c>
      <c r="I8" s="13">
        <v>1.0</v>
      </c>
      <c r="J8" s="13">
        <v>13.0</v>
      </c>
      <c r="K8" s="13">
        <v>13.0</v>
      </c>
      <c r="L8" s="13">
        <v>6.0</v>
      </c>
      <c r="M8" s="5">
        <v>4.0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2.0</v>
      </c>
      <c r="K9" s="13">
        <v>2.0</v>
      </c>
      <c r="L9" s="13">
        <v>13.0</v>
      </c>
      <c r="M9" s="5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3.0</v>
      </c>
      <c r="K10" s="13">
        <v>3.0</v>
      </c>
      <c r="L10" s="13">
        <v>2.0</v>
      </c>
      <c r="M10" s="5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5.0</v>
      </c>
      <c r="K11" s="13">
        <v>5.0</v>
      </c>
      <c r="L11" s="13">
        <v>3.0</v>
      </c>
      <c r="M11" s="5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6.0</v>
      </c>
      <c r="K12" s="13">
        <v>6.0</v>
      </c>
      <c r="L12" s="13">
        <v>5.0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2.0</v>
      </c>
      <c r="K13" s="13">
        <v>2.0</v>
      </c>
      <c r="L13" s="13">
        <v>6.0</v>
      </c>
      <c r="M13" s="5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4.0</v>
      </c>
      <c r="K14" s="13">
        <v>4.0</v>
      </c>
      <c r="L14" s="13">
        <v>2.0</v>
      </c>
      <c r="M14" s="5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599.0</v>
      </c>
      <c r="I15" s="13">
        <v>1.0</v>
      </c>
      <c r="J15" s="13">
        <v>6.0</v>
      </c>
      <c r="K15" s="13">
        <v>6.0</v>
      </c>
      <c r="L15" s="13">
        <v>4.0</v>
      </c>
      <c r="M15" s="5">
        <v>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10.0</v>
      </c>
      <c r="K16" s="13">
        <v>10.0</v>
      </c>
      <c r="L16" s="13">
        <v>6.0</v>
      </c>
      <c r="M16" s="5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400.0</v>
      </c>
      <c r="I17" s="13">
        <v>1.0</v>
      </c>
      <c r="J17" s="13">
        <v>4.0</v>
      </c>
      <c r="K17" s="13">
        <v>4.0</v>
      </c>
      <c r="L17" s="13">
        <v>10.0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14.0</v>
      </c>
      <c r="K18" s="13">
        <v>14.0</v>
      </c>
      <c r="L18" s="13">
        <v>4.0</v>
      </c>
      <c r="M18" s="5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3.0</v>
      </c>
      <c r="K19" s="13">
        <v>3.0</v>
      </c>
      <c r="L19" s="13">
        <v>14.0</v>
      </c>
      <c r="M19" s="5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353.0</v>
      </c>
      <c r="I20" s="13">
        <v>1.0</v>
      </c>
      <c r="J20" s="13">
        <v>4.0</v>
      </c>
      <c r="K20" s="13">
        <v>4.0</v>
      </c>
      <c r="L20" s="13">
        <v>3.0</v>
      </c>
      <c r="M20" s="5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379.0</v>
      </c>
      <c r="I21" s="13">
        <v>1.0</v>
      </c>
      <c r="J21" s="13">
        <v>14.0</v>
      </c>
      <c r="K21" s="13">
        <v>14.0</v>
      </c>
      <c r="L21" s="13">
        <v>4.0</v>
      </c>
      <c r="M21" s="5">
        <v>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1.0</v>
      </c>
      <c r="K22" s="13">
        <v>1.0</v>
      </c>
      <c r="L22" s="13">
        <v>14.0</v>
      </c>
      <c r="M22" s="5">
        <v>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0.0</v>
      </c>
      <c r="E23" s="13">
        <v>0.0</v>
      </c>
      <c r="F23" s="13">
        <v>0.0</v>
      </c>
      <c r="G23" s="13">
        <v>1.0</v>
      </c>
      <c r="H23" s="13">
        <v>754.0</v>
      </c>
      <c r="I23" s="13">
        <v>3.0</v>
      </c>
      <c r="J23" s="13">
        <v>14.0</v>
      </c>
      <c r="K23" s="13">
        <v>14.0</v>
      </c>
      <c r="L23" s="13">
        <v>1.0</v>
      </c>
      <c r="M23" s="5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8.0</v>
      </c>
      <c r="K24" s="13">
        <v>8.0</v>
      </c>
      <c r="L24" s="13">
        <v>14.0</v>
      </c>
      <c r="M24" s="5">
        <v>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498.0</v>
      </c>
      <c r="I25" s="13">
        <v>1.0</v>
      </c>
      <c r="J25" s="13">
        <v>1.0</v>
      </c>
      <c r="K25" s="13">
        <v>1.0</v>
      </c>
      <c r="L25" s="13">
        <v>8.0</v>
      </c>
      <c r="M25" s="5">
        <v>14.0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10.0</v>
      </c>
      <c r="K26" s="13">
        <v>10.0</v>
      </c>
      <c r="L26" s="13">
        <v>1.0</v>
      </c>
      <c r="M26" s="5">
        <v>8.0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573.0</v>
      </c>
      <c r="I27" s="13">
        <v>1.0</v>
      </c>
      <c r="J27" s="13">
        <v>8.0</v>
      </c>
      <c r="K27" s="13">
        <v>8.0</v>
      </c>
      <c r="L27" s="13">
        <v>10.0</v>
      </c>
      <c r="M27" s="5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3363</v>
      </c>
      <c r="G29" s="18">
        <f t="array" ref="G29">MEDIAN(IF(($C$3:$C$27=1), ($H$3:$H$27)))</f>
        <v>498</v>
      </c>
      <c r="H29" s="18">
        <f>minifs(H3:H27, C3:C27, "1",C3:C27, "1")</f>
        <v>353</v>
      </c>
      <c r="I29" s="19">
        <f>maxifs(H3:H27, C3:C27, "1",C3:C27, "1")</f>
        <v>599</v>
      </c>
      <c r="Y29" s="5" t="s">
        <v>21</v>
      </c>
      <c r="AA29" s="18">
        <f>countif(C63:C87, "0")</f>
        <v>20</v>
      </c>
    </row>
    <row r="30">
      <c r="B30" s="5" t="s">
        <v>22</v>
      </c>
      <c r="C30" s="5">
        <f>COUNTIF(C3:C27, "0")</f>
        <v>18</v>
      </c>
      <c r="D30" s="5">
        <f>COUNTIFS(C3:C27, "0", D3:D27, "1")</f>
        <v>17</v>
      </c>
      <c r="E30" s="5">
        <f>COUNTIFS(C3:C27, "0", D3:D27, "0")</f>
        <v>1</v>
      </c>
      <c r="F30" s="18">
        <f>sumif(C3:C27, "0", H3:H27 )</f>
        <v>51754</v>
      </c>
      <c r="G30" s="18">
        <f t="array" ref="G30">MEDIAN(IF(($C$3:$C$27=0), ($H$3:$H$27)))</f>
        <v>3000</v>
      </c>
      <c r="H30" s="18">
        <f>minifs(H3:H27, C3:C27, "0",C3:C27, "0")</f>
        <v>754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7.0</v>
      </c>
      <c r="K33" s="14">
        <v>7.0</v>
      </c>
      <c r="L33" s="14">
        <v>8.0</v>
      </c>
      <c r="M33" s="5">
        <v>10.0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8.0</v>
      </c>
      <c r="K34" s="14">
        <v>8.0</v>
      </c>
      <c r="L34" s="14">
        <v>7.0</v>
      </c>
      <c r="M34" s="5">
        <v>8.0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15.0</v>
      </c>
      <c r="K35" s="14">
        <v>15.0</v>
      </c>
      <c r="L35" s="14">
        <v>8.0</v>
      </c>
      <c r="M35" s="5">
        <v>7.0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3.0</v>
      </c>
      <c r="K36" s="14">
        <v>3.0</v>
      </c>
      <c r="L36" s="14">
        <v>15.0</v>
      </c>
      <c r="M36" s="5">
        <v>8.0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909.0</v>
      </c>
      <c r="I37" s="14">
        <v>1.0</v>
      </c>
      <c r="J37" s="14">
        <v>8.0</v>
      </c>
      <c r="K37" s="14">
        <v>8.0</v>
      </c>
      <c r="L37" s="14">
        <v>3.0</v>
      </c>
      <c r="M37" s="5">
        <v>15.0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8.0</v>
      </c>
      <c r="K38" s="14">
        <v>8.0</v>
      </c>
      <c r="L38" s="14">
        <v>8.0</v>
      </c>
      <c r="M38" s="5">
        <v>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1.0</v>
      </c>
      <c r="K39" s="14">
        <v>1.0</v>
      </c>
      <c r="L39" s="14">
        <v>8.0</v>
      </c>
      <c r="M39" s="5">
        <v>8.0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15.0</v>
      </c>
      <c r="K40" s="14">
        <v>15.0</v>
      </c>
      <c r="L40" s="14">
        <v>1.0</v>
      </c>
      <c r="M40" s="5">
        <v>8.0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653.0</v>
      </c>
      <c r="I41" s="14">
        <v>1.0</v>
      </c>
      <c r="J41" s="14">
        <v>8.0</v>
      </c>
      <c r="K41" s="14">
        <v>8.0</v>
      </c>
      <c r="L41" s="14">
        <v>15.0</v>
      </c>
      <c r="M41" s="5">
        <v>1.0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6.0</v>
      </c>
      <c r="K42" s="14">
        <v>6.0</v>
      </c>
      <c r="L42" s="14">
        <v>8.0</v>
      </c>
      <c r="M42" s="5">
        <v>15.0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582.0</v>
      </c>
      <c r="I43" s="14">
        <v>1.0</v>
      </c>
      <c r="J43" s="14">
        <v>15.0</v>
      </c>
      <c r="K43" s="14">
        <v>15.0</v>
      </c>
      <c r="L43" s="14">
        <v>6.0</v>
      </c>
      <c r="M43" s="5">
        <v>8.0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407.0</v>
      </c>
      <c r="I44" s="14">
        <v>1.0</v>
      </c>
      <c r="J44" s="14">
        <v>8.0</v>
      </c>
      <c r="K44" s="14">
        <v>8.0</v>
      </c>
      <c r="L44" s="14">
        <v>15.0</v>
      </c>
      <c r="M44" s="5">
        <v>6.0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8.0</v>
      </c>
      <c r="K45" s="14">
        <v>8.0</v>
      </c>
      <c r="L45" s="14">
        <v>8.0</v>
      </c>
      <c r="M45" s="5">
        <v>15.0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736.0</v>
      </c>
      <c r="I46" s="14">
        <v>1.0</v>
      </c>
      <c r="J46" s="14">
        <v>15.0</v>
      </c>
      <c r="K46" s="14">
        <v>15.0</v>
      </c>
      <c r="L46" s="14">
        <v>8.0</v>
      </c>
      <c r="M46" s="5">
        <v>8.0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9.0</v>
      </c>
      <c r="K47" s="14">
        <v>9.0</v>
      </c>
      <c r="L47" s="14">
        <v>15.0</v>
      </c>
      <c r="M47" s="5">
        <v>8.0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11.0</v>
      </c>
      <c r="K48" s="14">
        <v>11.0</v>
      </c>
      <c r="L48" s="14">
        <v>9.0</v>
      </c>
      <c r="M48" s="5">
        <v>15.0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6.0</v>
      </c>
      <c r="K49" s="14">
        <v>6.0</v>
      </c>
      <c r="L49" s="14">
        <v>11.0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3.0</v>
      </c>
      <c r="K50" s="14">
        <v>3.0</v>
      </c>
      <c r="L50" s="14">
        <v>6.0</v>
      </c>
      <c r="M50" s="5">
        <v>11.0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394.0</v>
      </c>
      <c r="I51" s="14">
        <v>1.0</v>
      </c>
      <c r="J51" s="14">
        <v>11.0</v>
      </c>
      <c r="K51" s="14">
        <v>11.0</v>
      </c>
      <c r="L51" s="14">
        <v>3.0</v>
      </c>
      <c r="M51" s="5">
        <v>6.0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9.0</v>
      </c>
      <c r="K52" s="14">
        <v>9.0</v>
      </c>
      <c r="L52" s="14">
        <v>11.0</v>
      </c>
      <c r="M52" s="5">
        <v>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338.0</v>
      </c>
      <c r="I53" s="14">
        <v>1.0</v>
      </c>
      <c r="J53" s="14">
        <v>3.0</v>
      </c>
      <c r="K53" s="14">
        <v>3.0</v>
      </c>
      <c r="L53" s="14">
        <v>9.0</v>
      </c>
      <c r="M53" s="5">
        <v>11.0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508.0</v>
      </c>
      <c r="I54" s="14">
        <v>1.0</v>
      </c>
      <c r="J54" s="14">
        <v>11.0</v>
      </c>
      <c r="K54" s="14">
        <v>11.0</v>
      </c>
      <c r="L54" s="14">
        <v>3.0</v>
      </c>
      <c r="M54" s="5">
        <v>9.0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7.0</v>
      </c>
      <c r="K55" s="14">
        <v>7.0</v>
      </c>
      <c r="L55" s="14">
        <v>11.0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363.0</v>
      </c>
      <c r="I56" s="14">
        <v>1.0</v>
      </c>
      <c r="J56" s="14">
        <v>3.0</v>
      </c>
      <c r="K56" s="14">
        <v>3.0</v>
      </c>
      <c r="L56" s="14">
        <v>7.0</v>
      </c>
      <c r="M56" s="5">
        <v>11.0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458.0</v>
      </c>
      <c r="I57" s="16">
        <v>1.0</v>
      </c>
      <c r="J57" s="16">
        <v>11.0</v>
      </c>
      <c r="K57" s="16">
        <v>11.0</v>
      </c>
      <c r="L57" s="16">
        <v>3.0</v>
      </c>
      <c r="M57" s="5">
        <v>7.0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10</v>
      </c>
      <c r="D59" s="5">
        <f>COUNTIFS(C33:C57, "1", D33:D57, "1")</f>
        <v>10</v>
      </c>
      <c r="E59" s="5">
        <f>COUNTIFS(C33:C57, "1", D33:D57, "0")</f>
        <v>0</v>
      </c>
      <c r="F59" s="18">
        <f>sumif(C33:C57, "1", H33:H57 )</f>
        <v>5348</v>
      </c>
      <c r="G59" s="18">
        <f t="array" ref="G59">MEDIAN(IF(($C$33:$C$57=1), ($H$33:$H$57)))</f>
        <v>483</v>
      </c>
      <c r="H59" s="18">
        <f>minifs(H33:H57, C33:C57, "1",C33:C57, "1")</f>
        <v>338</v>
      </c>
      <c r="I59" s="19">
        <f>maxifs(H33:H57, C33:C57, "1",C33:C57, "1")</f>
        <v>909</v>
      </c>
    </row>
    <row r="60">
      <c r="B60" s="5" t="s">
        <v>22</v>
      </c>
      <c r="C60" s="28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18">
        <f>sumif(C33:C57, "0", H33:H57 )</f>
        <v>45000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10.0</v>
      </c>
      <c r="K63" s="14">
        <v>10.0</v>
      </c>
      <c r="L63" s="14">
        <v>11.0</v>
      </c>
      <c r="M63" s="5">
        <v>3.0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8.0</v>
      </c>
      <c r="K64" s="14">
        <v>8.0</v>
      </c>
      <c r="L64" s="14">
        <v>10.0</v>
      </c>
      <c r="M64" s="5">
        <v>11.0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13.0</v>
      </c>
      <c r="K65" s="14">
        <v>13.0</v>
      </c>
      <c r="L65" s="14">
        <v>8.0</v>
      </c>
      <c r="M65" s="5">
        <v>10.0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1.0</v>
      </c>
      <c r="E66" s="29">
        <v>1.0</v>
      </c>
      <c r="F66" s="29">
        <v>0.0</v>
      </c>
      <c r="G66" s="29">
        <v>0.0</v>
      </c>
      <c r="H66" s="23">
        <v>637.0</v>
      </c>
      <c r="I66" s="14">
        <v>1.0</v>
      </c>
      <c r="J66" s="14">
        <v>10.0</v>
      </c>
      <c r="K66" s="14">
        <v>10.0</v>
      </c>
      <c r="L66" s="14">
        <v>13.0</v>
      </c>
      <c r="M66" s="5">
        <v>8.0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3.0</v>
      </c>
      <c r="J67" s="14">
        <v>14.0</v>
      </c>
      <c r="K67" s="14">
        <v>14.0</v>
      </c>
      <c r="L67" s="14">
        <v>10.0</v>
      </c>
      <c r="M67" s="5">
        <v>13.0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2.0</v>
      </c>
      <c r="J68" s="14">
        <v>10.0</v>
      </c>
      <c r="K68" s="14">
        <v>10.0</v>
      </c>
      <c r="L68" s="14">
        <v>14.0</v>
      </c>
      <c r="M68" s="5">
        <v>10.0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2.0</v>
      </c>
      <c r="J69" s="14">
        <v>2.0</v>
      </c>
      <c r="K69" s="14">
        <v>2.0</v>
      </c>
      <c r="L69" s="14">
        <v>10.0</v>
      </c>
      <c r="M69" s="5">
        <v>14.0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13.0</v>
      </c>
      <c r="K70" s="14">
        <v>13.0</v>
      </c>
      <c r="L70" s="14">
        <v>2.0</v>
      </c>
      <c r="M70" s="5">
        <v>10.0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15.0</v>
      </c>
      <c r="K71" s="14">
        <v>15.0</v>
      </c>
      <c r="L71" s="14">
        <v>13.0</v>
      </c>
      <c r="M71" s="5">
        <v>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6.0</v>
      </c>
      <c r="K72" s="14">
        <v>6.0</v>
      </c>
      <c r="L72" s="14">
        <v>15.0</v>
      </c>
      <c r="M72" s="5">
        <v>13.0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4.0</v>
      </c>
      <c r="K73" s="14">
        <v>4.0</v>
      </c>
      <c r="L73" s="14">
        <v>6.0</v>
      </c>
      <c r="M73" s="5">
        <v>15.0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3.0</v>
      </c>
      <c r="J74" s="14">
        <v>10.0</v>
      </c>
      <c r="K74" s="14">
        <v>10.0</v>
      </c>
      <c r="L74" s="14">
        <v>4.0</v>
      </c>
      <c r="M74" s="5">
        <v>6.0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7.0</v>
      </c>
      <c r="K75" s="14">
        <v>7.0</v>
      </c>
      <c r="L75" s="14">
        <v>10.0</v>
      </c>
      <c r="M75" s="5">
        <v>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13.0</v>
      </c>
      <c r="K76" s="14">
        <v>13.0</v>
      </c>
      <c r="L76" s="14">
        <v>7.0</v>
      </c>
      <c r="M76" s="5">
        <v>10.0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13.0</v>
      </c>
      <c r="K77" s="14">
        <v>13.0</v>
      </c>
      <c r="L77" s="14">
        <v>13.0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548.0</v>
      </c>
      <c r="I78" s="14">
        <v>1.0</v>
      </c>
      <c r="J78" s="14">
        <v>7.0</v>
      </c>
      <c r="K78" s="14">
        <v>7.0</v>
      </c>
      <c r="L78" s="14">
        <v>13.0</v>
      </c>
      <c r="M78" s="5">
        <v>13.0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1.0</v>
      </c>
      <c r="D79" s="22">
        <v>1.0</v>
      </c>
      <c r="E79" s="14">
        <v>1.0</v>
      </c>
      <c r="F79" s="14">
        <v>0.0</v>
      </c>
      <c r="G79" s="14">
        <v>0.0</v>
      </c>
      <c r="H79" s="23">
        <v>420.0</v>
      </c>
      <c r="I79" s="14">
        <v>1.0</v>
      </c>
      <c r="J79" s="14">
        <v>13.0</v>
      </c>
      <c r="K79" s="14">
        <v>13.0</v>
      </c>
      <c r="L79" s="14">
        <v>7.0</v>
      </c>
      <c r="M79" s="5">
        <v>13.0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1.0</v>
      </c>
      <c r="K80" s="14">
        <v>1.0</v>
      </c>
      <c r="L80" s="14">
        <v>13.0</v>
      </c>
      <c r="M80" s="5">
        <v>7.0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2.0</v>
      </c>
      <c r="J81" s="14">
        <v>4.0</v>
      </c>
      <c r="K81" s="14">
        <v>4.0</v>
      </c>
      <c r="L81" s="14">
        <v>1.0</v>
      </c>
      <c r="M81" s="5">
        <v>13.0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1.0</v>
      </c>
      <c r="K82" s="14">
        <v>1.0</v>
      </c>
      <c r="L82" s="14">
        <v>4.0</v>
      </c>
      <c r="M82" s="5">
        <v>1.0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1880.0</v>
      </c>
      <c r="I83" s="14">
        <v>1.0</v>
      </c>
      <c r="J83" s="14">
        <v>1.0</v>
      </c>
      <c r="K83" s="14">
        <v>1.0</v>
      </c>
      <c r="L83" s="14">
        <v>1.0</v>
      </c>
      <c r="M83" s="5">
        <v>4.0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8.0</v>
      </c>
      <c r="K84" s="14">
        <v>8.0</v>
      </c>
      <c r="L84" s="14">
        <v>1.0</v>
      </c>
      <c r="M84" s="5">
        <v>1.0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1.0</v>
      </c>
      <c r="D85" s="22">
        <v>1.0</v>
      </c>
      <c r="E85" s="14">
        <v>1.0</v>
      </c>
      <c r="F85" s="14">
        <v>0.0</v>
      </c>
      <c r="G85" s="14">
        <v>0.0</v>
      </c>
      <c r="H85" s="23">
        <v>555.0</v>
      </c>
      <c r="I85" s="14">
        <v>1.0</v>
      </c>
      <c r="J85" s="14">
        <v>1.0</v>
      </c>
      <c r="K85" s="14">
        <v>1.0</v>
      </c>
      <c r="L85" s="14">
        <v>8.0</v>
      </c>
      <c r="M85" s="5">
        <v>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15.0</v>
      </c>
      <c r="K86" s="14">
        <v>15.0</v>
      </c>
      <c r="L86" s="14">
        <v>1.0</v>
      </c>
      <c r="M86" s="5">
        <v>8.0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3.0</v>
      </c>
      <c r="K87" s="16">
        <v>3.0</v>
      </c>
      <c r="L87" s="16">
        <v>15.0</v>
      </c>
      <c r="M87" s="5">
        <v>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5</v>
      </c>
      <c r="D89" s="5">
        <f>COUNTIFS(C63:C87, "1", D63:D87, "1")</f>
        <v>5</v>
      </c>
      <c r="E89" s="5">
        <f>COUNTIFS(C63:C87, "1", D63:D87, "0")</f>
        <v>0</v>
      </c>
      <c r="F89" s="18">
        <f>sumif(C63:C87, "1", H63:H87 )</f>
        <v>4040</v>
      </c>
      <c r="G89" s="18">
        <f t="array" ref="G89">MEDIAN(IF(($C$63:$C$87=1), ($H$63:$H$87)))</f>
        <v>555</v>
      </c>
      <c r="H89" s="18">
        <f>minifs(H63:H87, C63:C87, "1",C63:C87, "1")</f>
        <v>420</v>
      </c>
      <c r="I89" s="19">
        <f>maxifs(H63:H87, C63:C87, "1",C63:C87, "1")</f>
        <v>1880</v>
      </c>
    </row>
    <row r="90">
      <c r="B90" s="5" t="s">
        <v>22</v>
      </c>
      <c r="C90" s="31">
        <f>COUNTIF(C63:C87, "0")</f>
        <v>20</v>
      </c>
      <c r="D90" s="5">
        <f>COUNTIFS(C63:C87, "0", D63:D87, "1")</f>
        <v>20</v>
      </c>
      <c r="E90" s="5">
        <f>COUNTIFS(C63:C87, "0", D63:D87, "0")</f>
        <v>0</v>
      </c>
      <c r="F90" s="18">
        <f>sumif(C63:C87, "0", H63:H87 )</f>
        <v>60000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22</v>
      </c>
      <c r="D93" s="36">
        <f t="shared" si="1"/>
        <v>22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579.5909091</v>
      </c>
      <c r="H93" s="37">
        <f t="array" ref="H93">MEDIAN(IF(($C$63:$C$87=1), ($H$63:$H$87)),IF(($C$33:$C$57=1), ($H$33:$H$57)), IF(($C$3:$C$27=1), ($H$3:$H$27)))</f>
        <v>528</v>
      </c>
      <c r="I93" s="37">
        <f t="shared" ref="I93:I94" si="5">min(H89,H59,H29)</f>
        <v>338</v>
      </c>
      <c r="J93" s="37">
        <f t="shared" ref="J93:J94" si="6">max(I89,I59,I29)</f>
        <v>1880</v>
      </c>
      <c r="K93" s="38">
        <f t="array" ref="K93">STDEV(IF(($C$63:$C$87=1), ($H$63:$H$87)),IF(($C$33:$C$57=1), ($H$33:$H$57)), IF(($C$3:$C$27=1), ($H$3:$H$27)))</f>
        <v>322.2299769</v>
      </c>
    </row>
    <row r="94">
      <c r="B94" s="34" t="s">
        <v>22</v>
      </c>
      <c r="C94" s="35">
        <f t="shared" ref="C94:E94" si="2">C90+C60+C30</f>
        <v>53</v>
      </c>
      <c r="D94" s="36">
        <f t="shared" si="2"/>
        <v>52</v>
      </c>
      <c r="E94" s="36">
        <f t="shared" si="2"/>
        <v>1</v>
      </c>
      <c r="F94" s="37">
        <f t="shared" si="3"/>
        <v>1.886792453</v>
      </c>
      <c r="G94" s="37">
        <f t="shared" si="4"/>
        <v>2957.622642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754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308.5118266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9.0</v>
      </c>
      <c r="K3" s="13">
        <v>9.0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13.0</v>
      </c>
      <c r="K4" s="13">
        <v>13.0</v>
      </c>
      <c r="L4" s="13">
        <v>9.0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11.0</v>
      </c>
      <c r="K5" s="13">
        <v>11.0</v>
      </c>
      <c r="L5" s="13">
        <v>13.0</v>
      </c>
      <c r="M5" s="5">
        <v>9.0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5.0</v>
      </c>
      <c r="K6" s="13">
        <v>5.0</v>
      </c>
      <c r="L6" s="13">
        <v>11.0</v>
      </c>
      <c r="M6" s="5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12.0</v>
      </c>
      <c r="K7" s="13">
        <v>12.0</v>
      </c>
      <c r="L7" s="13">
        <v>5.0</v>
      </c>
      <c r="M7" s="5">
        <v>11.0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8.0</v>
      </c>
      <c r="K8" s="13">
        <v>8.0</v>
      </c>
      <c r="L8" s="13">
        <v>12.0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6.0</v>
      </c>
      <c r="K9" s="13">
        <v>6.0</v>
      </c>
      <c r="L9" s="13">
        <v>8.0</v>
      </c>
      <c r="M9" s="5">
        <v>12.0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388.0</v>
      </c>
      <c r="I10" s="13">
        <v>1.0</v>
      </c>
      <c r="J10" s="13">
        <v>12.0</v>
      </c>
      <c r="K10" s="13">
        <v>12.0</v>
      </c>
      <c r="L10" s="13">
        <v>6.0</v>
      </c>
      <c r="M10" s="5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1.0</v>
      </c>
      <c r="K11" s="13">
        <v>1.0</v>
      </c>
      <c r="L11" s="13">
        <v>12.0</v>
      </c>
      <c r="M11" s="5">
        <v>6.0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15.0</v>
      </c>
      <c r="K12" s="13">
        <v>15.0</v>
      </c>
      <c r="L12" s="13">
        <v>1.0</v>
      </c>
      <c r="M12" s="5">
        <v>12.0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6.0</v>
      </c>
      <c r="K13" s="13">
        <v>6.0</v>
      </c>
      <c r="L13" s="13">
        <v>15.0</v>
      </c>
      <c r="M13" s="5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12.0</v>
      </c>
      <c r="K14" s="13">
        <v>12.0</v>
      </c>
      <c r="L14" s="13">
        <v>6.0</v>
      </c>
      <c r="M14" s="5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5.0</v>
      </c>
      <c r="K15" s="13">
        <v>5.0</v>
      </c>
      <c r="L15" s="13">
        <v>12.0</v>
      </c>
      <c r="M15" s="5">
        <v>6.0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15.0</v>
      </c>
      <c r="K16" s="13">
        <v>15.0</v>
      </c>
      <c r="L16" s="13">
        <v>5.0</v>
      </c>
      <c r="M16" s="5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428.0</v>
      </c>
      <c r="I17" s="13">
        <v>1.0</v>
      </c>
      <c r="J17" s="13">
        <v>12.0</v>
      </c>
      <c r="K17" s="13">
        <v>12.0</v>
      </c>
      <c r="L17" s="13">
        <v>15.0</v>
      </c>
      <c r="M17" s="5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8.0</v>
      </c>
      <c r="K18" s="13">
        <v>8.0</v>
      </c>
      <c r="L18" s="13">
        <v>12.0</v>
      </c>
      <c r="M18" s="5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13.0</v>
      </c>
      <c r="K19" s="13">
        <v>13.0</v>
      </c>
      <c r="L19" s="13">
        <v>8.0</v>
      </c>
      <c r="M19" s="5">
        <v>12.0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471.0</v>
      </c>
      <c r="I20" s="13">
        <v>1.0</v>
      </c>
      <c r="J20" s="13">
        <v>12.0</v>
      </c>
      <c r="K20" s="13">
        <v>12.0</v>
      </c>
      <c r="L20" s="13">
        <v>13.0</v>
      </c>
      <c r="M20" s="5">
        <v>8.0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524.0</v>
      </c>
      <c r="I21" s="13">
        <v>1.0</v>
      </c>
      <c r="J21" s="13">
        <v>8.0</v>
      </c>
      <c r="K21" s="13">
        <v>8.0</v>
      </c>
      <c r="L21" s="13">
        <v>12.0</v>
      </c>
      <c r="M21" s="5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10.0</v>
      </c>
      <c r="K22" s="13">
        <v>10.0</v>
      </c>
      <c r="L22" s="13">
        <v>8.0</v>
      </c>
      <c r="M22" s="5">
        <v>12.0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13.0</v>
      </c>
      <c r="K23" s="13">
        <v>13.0</v>
      </c>
      <c r="L23" s="13">
        <v>10.0</v>
      </c>
      <c r="M23" s="5">
        <v>8.0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1.0</v>
      </c>
      <c r="K24" s="13">
        <v>1.0</v>
      </c>
      <c r="L24" s="13">
        <v>13.0</v>
      </c>
      <c r="M24" s="5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7.0</v>
      </c>
      <c r="K25" s="13">
        <v>7.0</v>
      </c>
      <c r="L25" s="13">
        <v>1.0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646.0</v>
      </c>
      <c r="I26" s="13">
        <v>1.0</v>
      </c>
      <c r="J26" s="13">
        <v>13.0</v>
      </c>
      <c r="K26" s="13">
        <v>13.0</v>
      </c>
      <c r="L26" s="13">
        <v>7.0</v>
      </c>
      <c r="M26" s="5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429.0</v>
      </c>
      <c r="I27" s="13">
        <v>1.0</v>
      </c>
      <c r="J27" s="13">
        <v>1.0</v>
      </c>
      <c r="K27" s="13">
        <v>1.0</v>
      </c>
      <c r="L27" s="13">
        <v>13.0</v>
      </c>
      <c r="M27" s="5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2886</v>
      </c>
      <c r="G29" s="18">
        <f t="array" ref="G29">MEDIAN(IF(($C$3:$C$27=1), ($H$3:$H$27)))</f>
        <v>450</v>
      </c>
      <c r="H29" s="18">
        <f>minifs(H3:H27, C3:C27, "1",C3:C27, "1")</f>
        <v>388</v>
      </c>
      <c r="I29" s="19">
        <f>maxifs(H3:H27, C3:C27, "1",C3:C27, "1")</f>
        <v>646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6.0</v>
      </c>
      <c r="K33" s="14">
        <v>6.0</v>
      </c>
      <c r="L33" s="14">
        <v>1.0</v>
      </c>
      <c r="M33" s="5">
        <v>13.0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6.0</v>
      </c>
      <c r="K34" s="14">
        <v>6.0</v>
      </c>
      <c r="L34" s="14">
        <v>6.0</v>
      </c>
      <c r="M34" s="5">
        <v>1.0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10.0</v>
      </c>
      <c r="K35" s="14">
        <v>10.0</v>
      </c>
      <c r="L35" s="14">
        <v>6.0</v>
      </c>
      <c r="M35" s="5">
        <v>6.0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4.0</v>
      </c>
      <c r="K36" s="14">
        <v>4.0</v>
      </c>
      <c r="L36" s="14">
        <v>10.0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7.0</v>
      </c>
      <c r="K37" s="14">
        <v>7.0</v>
      </c>
      <c r="L37" s="14">
        <v>4.0</v>
      </c>
      <c r="M37" s="5">
        <v>10.0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13.0</v>
      </c>
      <c r="K38" s="14">
        <v>13.0</v>
      </c>
      <c r="L38" s="14">
        <v>7.0</v>
      </c>
      <c r="M38" s="5">
        <v>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364.0</v>
      </c>
      <c r="I39" s="14">
        <v>1.0</v>
      </c>
      <c r="J39" s="14">
        <v>4.0</v>
      </c>
      <c r="K39" s="14">
        <v>4.0</v>
      </c>
      <c r="L39" s="14">
        <v>13.0</v>
      </c>
      <c r="M39" s="5">
        <v>7.0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366.0</v>
      </c>
      <c r="I40" s="14">
        <v>1.0</v>
      </c>
      <c r="J40" s="14">
        <v>7.0</v>
      </c>
      <c r="K40" s="14">
        <v>7.0</v>
      </c>
      <c r="L40" s="14">
        <v>4.0</v>
      </c>
      <c r="M40" s="5">
        <v>13.0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10.0</v>
      </c>
      <c r="K41" s="14">
        <v>10.0</v>
      </c>
      <c r="L41" s="14">
        <v>7.0</v>
      </c>
      <c r="M41" s="5">
        <v>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10.0</v>
      </c>
      <c r="K42" s="14">
        <v>10.0</v>
      </c>
      <c r="L42" s="14">
        <v>10.0</v>
      </c>
      <c r="M42" s="5">
        <v>7.0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8.0</v>
      </c>
      <c r="K43" s="14">
        <v>8.0</v>
      </c>
      <c r="L43" s="14">
        <v>10.0</v>
      </c>
      <c r="M43" s="5">
        <v>10.0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749.0</v>
      </c>
      <c r="I44" s="14">
        <v>1.0</v>
      </c>
      <c r="J44" s="14">
        <v>10.0</v>
      </c>
      <c r="K44" s="14">
        <v>10.0</v>
      </c>
      <c r="L44" s="14">
        <v>8.0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3.0</v>
      </c>
      <c r="K45" s="14">
        <v>3.0</v>
      </c>
      <c r="L45" s="14">
        <v>10.0</v>
      </c>
      <c r="M45" s="5">
        <v>8.0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479.0</v>
      </c>
      <c r="I46" s="14">
        <v>1.0</v>
      </c>
      <c r="J46" s="14">
        <v>8.0</v>
      </c>
      <c r="K46" s="14">
        <v>8.0</v>
      </c>
      <c r="L46" s="14">
        <v>3.0</v>
      </c>
      <c r="M46" s="5">
        <v>10.0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1.0</v>
      </c>
      <c r="K47" s="14">
        <v>1.0</v>
      </c>
      <c r="L47" s="14">
        <v>8.0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4.0</v>
      </c>
      <c r="K48" s="14">
        <v>4.0</v>
      </c>
      <c r="L48" s="14">
        <v>1.0</v>
      </c>
      <c r="M48" s="5">
        <v>8.0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10.0</v>
      </c>
      <c r="K49" s="14">
        <v>10.0</v>
      </c>
      <c r="L49" s="14">
        <v>4.0</v>
      </c>
      <c r="M49" s="5">
        <v>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1379.0</v>
      </c>
      <c r="I50" s="14">
        <v>1.0</v>
      </c>
      <c r="J50" s="14">
        <v>1.0</v>
      </c>
      <c r="K50" s="14">
        <v>1.0</v>
      </c>
      <c r="L50" s="14">
        <v>10.0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7.0</v>
      </c>
      <c r="K51" s="14">
        <v>7.0</v>
      </c>
      <c r="L51" s="14">
        <v>1.0</v>
      </c>
      <c r="M51" s="5">
        <v>10.0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601.0</v>
      </c>
      <c r="I52" s="14">
        <v>1.0</v>
      </c>
      <c r="J52" s="14">
        <v>10.0</v>
      </c>
      <c r="K52" s="14">
        <v>10.0</v>
      </c>
      <c r="L52" s="14">
        <v>7.0</v>
      </c>
      <c r="M52" s="5">
        <v>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453.0</v>
      </c>
      <c r="I53" s="14">
        <v>1.0</v>
      </c>
      <c r="J53" s="14">
        <v>1.0</v>
      </c>
      <c r="K53" s="14">
        <v>1.0</v>
      </c>
      <c r="L53" s="14">
        <v>10.0</v>
      </c>
      <c r="M53" s="5">
        <v>7.0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555.0</v>
      </c>
      <c r="I54" s="14">
        <v>1.0</v>
      </c>
      <c r="J54" s="14">
        <v>7.0</v>
      </c>
      <c r="K54" s="14">
        <v>7.0</v>
      </c>
      <c r="L54" s="14">
        <v>1.0</v>
      </c>
      <c r="M54" s="5">
        <v>10.0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11.0</v>
      </c>
      <c r="K55" s="14">
        <v>11.0</v>
      </c>
      <c r="L55" s="14">
        <v>7.0</v>
      </c>
      <c r="M55" s="5">
        <v>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13.0</v>
      </c>
      <c r="K56" s="14">
        <v>13.0</v>
      </c>
      <c r="L56" s="14">
        <v>11.0</v>
      </c>
      <c r="M56" s="5">
        <v>7.0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687.0</v>
      </c>
      <c r="I57" s="16">
        <v>1.0</v>
      </c>
      <c r="J57" s="16">
        <v>7.0</v>
      </c>
      <c r="K57" s="16">
        <v>7.0</v>
      </c>
      <c r="L57" s="16">
        <v>13.0</v>
      </c>
      <c r="M57" s="5">
        <v>11.0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18">
        <f>sumif(C33:C57, "1", H33:H57 )</f>
        <v>5633</v>
      </c>
      <c r="G59" s="18">
        <f t="array" ref="G59">MEDIAN(IF(($C$33:$C$57=1), ($H$33:$H$57)))</f>
        <v>555</v>
      </c>
      <c r="H59" s="18">
        <f>minifs(H33:H57, C33:C57, "1",C33:C57, "1")</f>
        <v>364</v>
      </c>
      <c r="I59" s="19">
        <f>maxifs(H33:H57, C33:C57, "1",C33:C57, "1")</f>
        <v>1379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8">
        <f>sumif(C33:C57, "0", H33:H57 )</f>
        <v>48000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7.0</v>
      </c>
      <c r="K63" s="13">
        <v>7.0</v>
      </c>
      <c r="L63" s="13">
        <v>7.0</v>
      </c>
      <c r="M63" s="5">
        <v>13.0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10.0</v>
      </c>
      <c r="K64" s="13">
        <v>10.0</v>
      </c>
      <c r="L64" s="13">
        <v>7.0</v>
      </c>
      <c r="M64" s="5">
        <v>7.0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7.0</v>
      </c>
      <c r="K65" s="13">
        <v>7.0</v>
      </c>
      <c r="L65" s="13">
        <v>10.0</v>
      </c>
      <c r="M65" s="5">
        <v>7.0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6.0</v>
      </c>
      <c r="K66" s="13">
        <v>6.0</v>
      </c>
      <c r="L66" s="13">
        <v>7.0</v>
      </c>
      <c r="M66" s="5">
        <v>10.0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8.0</v>
      </c>
      <c r="K67" s="13">
        <v>8.0</v>
      </c>
      <c r="L67" s="13">
        <v>6.0</v>
      </c>
      <c r="M67" s="5">
        <v>7.0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595.0</v>
      </c>
      <c r="I68" s="13">
        <v>1.0</v>
      </c>
      <c r="J68" s="13">
        <v>7.0</v>
      </c>
      <c r="K68" s="13">
        <v>7.0</v>
      </c>
      <c r="L68" s="13">
        <v>8.0</v>
      </c>
      <c r="M68" s="5">
        <v>6.0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12.0</v>
      </c>
      <c r="K69" s="13">
        <v>12.0</v>
      </c>
      <c r="L69" s="13">
        <v>7.0</v>
      </c>
      <c r="M69" s="5">
        <v>8.0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3.0</v>
      </c>
      <c r="J70" s="13">
        <v>2.0</v>
      </c>
      <c r="K70" s="13">
        <v>2.0</v>
      </c>
      <c r="L70" s="13">
        <v>12.0</v>
      </c>
      <c r="M70" s="5">
        <v>7.0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509.0</v>
      </c>
      <c r="I71" s="13">
        <v>1.0</v>
      </c>
      <c r="J71" s="13">
        <v>7.0</v>
      </c>
      <c r="K71" s="13">
        <v>7.0</v>
      </c>
      <c r="L71" s="13">
        <v>2.0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14.0</v>
      </c>
      <c r="K72" s="13">
        <v>14.0</v>
      </c>
      <c r="L72" s="13">
        <v>7.0</v>
      </c>
      <c r="M72" s="5">
        <v>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7.0</v>
      </c>
      <c r="K73" s="13">
        <v>7.0</v>
      </c>
      <c r="L73" s="13">
        <v>14.0</v>
      </c>
      <c r="M73" s="5">
        <v>7.0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2.0</v>
      </c>
      <c r="J74" s="13">
        <v>12.0</v>
      </c>
      <c r="K74" s="13">
        <v>12.0</v>
      </c>
      <c r="L74" s="13">
        <v>7.0</v>
      </c>
      <c r="M74" s="5">
        <v>14.0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3.0</v>
      </c>
      <c r="J75" s="13">
        <v>13.0</v>
      </c>
      <c r="K75" s="13">
        <v>13.0</v>
      </c>
      <c r="L75" s="13">
        <v>12.0</v>
      </c>
      <c r="M75" s="5">
        <v>7.0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2.0</v>
      </c>
      <c r="J76" s="13">
        <v>13.0</v>
      </c>
      <c r="K76" s="13">
        <v>13.0</v>
      </c>
      <c r="L76" s="13">
        <v>13.0</v>
      </c>
      <c r="M76" s="5">
        <v>12.0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3.0</v>
      </c>
      <c r="J77" s="13">
        <v>2.0</v>
      </c>
      <c r="K77" s="13">
        <v>2.0</v>
      </c>
      <c r="L77" s="13">
        <v>13.0</v>
      </c>
      <c r="M77" s="5">
        <v>13.0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3.0</v>
      </c>
      <c r="K78" s="13">
        <v>3.0</v>
      </c>
      <c r="L78" s="13">
        <v>2.0</v>
      </c>
      <c r="M78" s="5">
        <v>13.0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716.0</v>
      </c>
      <c r="I79" s="13">
        <v>1.0</v>
      </c>
      <c r="J79" s="13">
        <v>13.0</v>
      </c>
      <c r="K79" s="13">
        <v>13.0</v>
      </c>
      <c r="L79" s="13">
        <v>3.0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7.0</v>
      </c>
      <c r="K80" s="13">
        <v>7.0</v>
      </c>
      <c r="L80" s="13">
        <v>13.0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1.0</v>
      </c>
      <c r="E81" s="13">
        <v>1.0</v>
      </c>
      <c r="F81" s="13">
        <v>0.0</v>
      </c>
      <c r="G81" s="13">
        <v>0.0</v>
      </c>
      <c r="H81" s="13">
        <v>1518.0</v>
      </c>
      <c r="I81" s="13">
        <v>1.0</v>
      </c>
      <c r="J81" s="13">
        <v>3.0</v>
      </c>
      <c r="K81" s="13">
        <v>3.0</v>
      </c>
      <c r="L81" s="13">
        <v>7.0</v>
      </c>
      <c r="M81" s="5">
        <v>13.0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1.0</v>
      </c>
      <c r="K82" s="13">
        <v>1.0</v>
      </c>
      <c r="L82" s="13">
        <v>3.0</v>
      </c>
      <c r="M82" s="5">
        <v>7.0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13.0</v>
      </c>
      <c r="K83" s="13">
        <v>13.0</v>
      </c>
      <c r="L83" s="13">
        <v>1.0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7.0</v>
      </c>
      <c r="K84" s="13">
        <v>7.0</v>
      </c>
      <c r="L84" s="13">
        <v>13.0</v>
      </c>
      <c r="M84" s="5">
        <v>1.0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8.0</v>
      </c>
      <c r="K85" s="13">
        <v>8.0</v>
      </c>
      <c r="L85" s="13">
        <v>7.0</v>
      </c>
      <c r="M85" s="5">
        <v>13.0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418.0</v>
      </c>
      <c r="I86" s="13">
        <v>1.0</v>
      </c>
      <c r="J86" s="13">
        <v>13.0</v>
      </c>
      <c r="K86" s="13">
        <v>13.0</v>
      </c>
      <c r="L86" s="13">
        <v>8.0</v>
      </c>
      <c r="M86" s="5">
        <v>7.0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2.0</v>
      </c>
      <c r="K87" s="13">
        <v>2.0</v>
      </c>
      <c r="L87" s="13">
        <v>13.0</v>
      </c>
      <c r="M87" s="5">
        <v>8.0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18">
        <f>sumif(C63:C87, "1", H63:H87 )</f>
        <v>6756</v>
      </c>
      <c r="G89" s="18">
        <f t="array" ref="G89">MEDIAN(IF(($C$63:$C$87=1), ($H$63:$H$87)))</f>
        <v>655.5</v>
      </c>
      <c r="H89" s="18">
        <f>minifs(H63:H87, C63:C87, "1",C63:C87, "1")</f>
        <v>418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20</v>
      </c>
      <c r="E93" s="36">
        <f t="shared" si="1"/>
        <v>1</v>
      </c>
      <c r="F93" s="37">
        <f t="shared" ref="F93:F94" si="3">E93/C93*100</f>
        <v>4.761904762</v>
      </c>
      <c r="G93" s="37">
        <f t="shared" ref="G93:G94" si="4">sum(F89,F59,F29)/C93</f>
        <v>727.3809524</v>
      </c>
      <c r="H93" s="37">
        <f t="array" ref="H93">MEDIAN(IF(($C$63:$C$87=1), ($H$63:$H$87)),IF(($C$33:$C$57=1), ($H$33:$H$57)), IF(($C$3:$C$27=1), ($H$3:$H$27)))</f>
        <v>524</v>
      </c>
      <c r="I93" s="37">
        <f t="shared" ref="I93:I94" si="5">min(H89,H59,H29)</f>
        <v>364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601.2697794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54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15.0</v>
      </c>
      <c r="K3" s="13">
        <v>15.0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14.0</v>
      </c>
      <c r="K4" s="13">
        <v>14.0</v>
      </c>
      <c r="L4" s="13">
        <v>15.0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4.0</v>
      </c>
      <c r="K5" s="13">
        <v>4.0</v>
      </c>
      <c r="L5" s="13">
        <v>14.0</v>
      </c>
      <c r="M5" s="5">
        <v>15.0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5.0</v>
      </c>
      <c r="K6" s="13">
        <v>5.0</v>
      </c>
      <c r="L6" s="13">
        <v>4.0</v>
      </c>
      <c r="M6" s="5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1063.0</v>
      </c>
      <c r="I7" s="13">
        <v>1.0</v>
      </c>
      <c r="J7" s="13">
        <v>14.0</v>
      </c>
      <c r="K7" s="13">
        <v>14.0</v>
      </c>
      <c r="L7" s="13">
        <v>5.0</v>
      </c>
      <c r="M7" s="5">
        <v>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2.0</v>
      </c>
      <c r="K8" s="13">
        <v>2.0</v>
      </c>
      <c r="L8" s="13">
        <v>14.0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15.0</v>
      </c>
      <c r="K9" s="13">
        <v>15.0</v>
      </c>
      <c r="L9" s="13">
        <v>2.0</v>
      </c>
      <c r="M9" s="5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383.0</v>
      </c>
      <c r="I10" s="13">
        <v>1.0</v>
      </c>
      <c r="J10" s="13">
        <v>14.0</v>
      </c>
      <c r="K10" s="13">
        <v>14.0</v>
      </c>
      <c r="L10" s="13">
        <v>15.0</v>
      </c>
      <c r="M10" s="5">
        <v>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10.0</v>
      </c>
      <c r="K11" s="13">
        <v>10.0</v>
      </c>
      <c r="L11" s="13">
        <v>14.0</v>
      </c>
      <c r="M11" s="5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9.0</v>
      </c>
      <c r="K12" s="13">
        <v>9.0</v>
      </c>
      <c r="L12" s="13">
        <v>10.0</v>
      </c>
      <c r="M12" s="5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501.0</v>
      </c>
      <c r="I13" s="13">
        <v>1.0</v>
      </c>
      <c r="J13" s="13">
        <v>14.0</v>
      </c>
      <c r="K13" s="13">
        <v>14.0</v>
      </c>
      <c r="L13" s="13">
        <v>9.0</v>
      </c>
      <c r="M13" s="5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8.0</v>
      </c>
      <c r="K14" s="13">
        <v>8.0</v>
      </c>
      <c r="L14" s="13">
        <v>14.0</v>
      </c>
      <c r="M14" s="5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2.0</v>
      </c>
      <c r="K15" s="13">
        <v>2.0</v>
      </c>
      <c r="L15" s="13">
        <v>8.0</v>
      </c>
      <c r="M15" s="5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500.0</v>
      </c>
      <c r="I16" s="13">
        <v>1.0</v>
      </c>
      <c r="J16" s="13">
        <v>14.0</v>
      </c>
      <c r="K16" s="13">
        <v>14.0</v>
      </c>
      <c r="L16" s="13">
        <v>2.0</v>
      </c>
      <c r="M16" s="5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385.0</v>
      </c>
      <c r="I17" s="13">
        <v>1.0</v>
      </c>
      <c r="J17" s="13">
        <v>8.0</v>
      </c>
      <c r="K17" s="13">
        <v>8.0</v>
      </c>
      <c r="L17" s="13">
        <v>14.0</v>
      </c>
      <c r="M17" s="5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14.0</v>
      </c>
      <c r="K18" s="13">
        <v>14.0</v>
      </c>
      <c r="L18" s="13">
        <v>8.0</v>
      </c>
      <c r="M18" s="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6.0</v>
      </c>
      <c r="K19" s="13">
        <v>6.0</v>
      </c>
      <c r="L19" s="13">
        <v>14.0</v>
      </c>
      <c r="M19" s="5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13.0</v>
      </c>
      <c r="K20" s="13">
        <v>13.0</v>
      </c>
      <c r="L20" s="13">
        <v>6.0</v>
      </c>
      <c r="M20" s="5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5.0</v>
      </c>
      <c r="K21" s="13">
        <v>5.0</v>
      </c>
      <c r="L21" s="13">
        <v>13.0</v>
      </c>
      <c r="M21" s="5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12.0</v>
      </c>
      <c r="K22" s="13">
        <v>12.0</v>
      </c>
      <c r="L22" s="13">
        <v>5.0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15.0</v>
      </c>
      <c r="K23" s="13">
        <v>15.0</v>
      </c>
      <c r="L23" s="13">
        <v>12.0</v>
      </c>
      <c r="M23" s="5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10.0</v>
      </c>
      <c r="K24" s="13">
        <v>10.0</v>
      </c>
      <c r="L24" s="13">
        <v>15.0</v>
      </c>
      <c r="M24" s="5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620.0</v>
      </c>
      <c r="I25" s="13">
        <v>1.0</v>
      </c>
      <c r="J25" s="13">
        <v>12.0</v>
      </c>
      <c r="K25" s="13">
        <v>12.0</v>
      </c>
      <c r="L25" s="13">
        <v>10.0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3.0</v>
      </c>
      <c r="K26" s="13">
        <v>3.0</v>
      </c>
      <c r="L26" s="13">
        <v>12.0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6.0</v>
      </c>
      <c r="K27" s="13">
        <v>6.0</v>
      </c>
      <c r="L27" s="13">
        <v>3.0</v>
      </c>
      <c r="M27" s="5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3452</v>
      </c>
      <c r="G29" s="18">
        <f t="array" ref="G29">MEDIAN(IF(($C$3:$C$27=1), ($H$3:$H$27)))</f>
        <v>500.5</v>
      </c>
      <c r="H29" s="18">
        <f>minifs(H3:H27, C3:C27, "1",C3:C27, "1")</f>
        <v>383</v>
      </c>
      <c r="I29" s="19">
        <f>maxifs(H3:H27, C3:C27, "1",C3:C27, "1")</f>
        <v>1063</v>
      </c>
      <c r="Y29" s="5" t="s">
        <v>21</v>
      </c>
      <c r="AA29" s="18">
        <f>countif(C63:C87, "0")</f>
        <v>16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5.0</v>
      </c>
      <c r="K33" s="14">
        <v>5.0</v>
      </c>
      <c r="L33" s="14">
        <v>6.0</v>
      </c>
      <c r="M33" s="5">
        <v>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6.0</v>
      </c>
      <c r="K34" s="14">
        <v>6.0</v>
      </c>
      <c r="L34" s="14">
        <v>5.0</v>
      </c>
      <c r="M34" s="5">
        <v>6.0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12.0</v>
      </c>
      <c r="K35" s="14">
        <v>12.0</v>
      </c>
      <c r="L35" s="14">
        <v>6.0</v>
      </c>
      <c r="M35" s="5">
        <v>5.0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3.0</v>
      </c>
      <c r="K36" s="14">
        <v>3.0</v>
      </c>
      <c r="L36" s="14">
        <v>12.0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3.0</v>
      </c>
      <c r="K37" s="14">
        <v>3.0</v>
      </c>
      <c r="L37" s="14">
        <v>3.0</v>
      </c>
      <c r="M37" s="5">
        <v>12.0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9.0</v>
      </c>
      <c r="K38" s="14">
        <v>9.0</v>
      </c>
      <c r="L38" s="14">
        <v>3.0</v>
      </c>
      <c r="M38" s="5">
        <v>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4.0</v>
      </c>
      <c r="K39" s="14">
        <v>4.0</v>
      </c>
      <c r="L39" s="14">
        <v>9.0</v>
      </c>
      <c r="M39" s="5">
        <v>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1.0</v>
      </c>
      <c r="K40" s="14">
        <v>1.0</v>
      </c>
      <c r="L40" s="14">
        <v>4.0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1006.0</v>
      </c>
      <c r="I41" s="14">
        <v>1.0</v>
      </c>
      <c r="J41" s="14">
        <v>9.0</v>
      </c>
      <c r="K41" s="14">
        <v>9.0</v>
      </c>
      <c r="L41" s="14">
        <v>1.0</v>
      </c>
      <c r="M41" s="5">
        <v>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10.0</v>
      </c>
      <c r="K42" s="14">
        <v>10.0</v>
      </c>
      <c r="L42" s="14">
        <v>9.0</v>
      </c>
      <c r="M42" s="5">
        <v>1.0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634.0</v>
      </c>
      <c r="I43" s="14">
        <v>1.0</v>
      </c>
      <c r="J43" s="14">
        <v>1.0</v>
      </c>
      <c r="K43" s="14">
        <v>1.0</v>
      </c>
      <c r="L43" s="14">
        <v>10.0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11.0</v>
      </c>
      <c r="K44" s="14">
        <v>11.0</v>
      </c>
      <c r="L44" s="14">
        <v>1.0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4.0</v>
      </c>
      <c r="K45" s="14">
        <v>4.0</v>
      </c>
      <c r="L45" s="14">
        <v>11.0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10.0</v>
      </c>
      <c r="K46" s="14">
        <v>10.0</v>
      </c>
      <c r="L46" s="14">
        <v>4.0</v>
      </c>
      <c r="M46" s="5">
        <v>11.0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0.0</v>
      </c>
      <c r="E47" s="14">
        <v>0.0</v>
      </c>
      <c r="F47" s="14">
        <v>0.0</v>
      </c>
      <c r="G47" s="14">
        <v>1.0</v>
      </c>
      <c r="H47" s="23">
        <v>866.0</v>
      </c>
      <c r="I47" s="14">
        <v>2.0</v>
      </c>
      <c r="J47" s="14">
        <v>2.0</v>
      </c>
      <c r="K47" s="14">
        <v>2.0</v>
      </c>
      <c r="L47" s="14">
        <v>10.0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0.0</v>
      </c>
      <c r="E48" s="14">
        <v>0.0</v>
      </c>
      <c r="F48" s="14">
        <v>1.0</v>
      </c>
      <c r="G48" s="14">
        <v>0.0</v>
      </c>
      <c r="H48" s="23">
        <v>3000.0</v>
      </c>
      <c r="I48" s="14">
        <v>1.0</v>
      </c>
      <c r="J48" s="14">
        <v>4.0</v>
      </c>
      <c r="K48" s="14">
        <v>4.0</v>
      </c>
      <c r="L48" s="14">
        <v>2.0</v>
      </c>
      <c r="M48" s="5">
        <v>10.0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1034.0</v>
      </c>
      <c r="I49" s="14">
        <v>1.0</v>
      </c>
      <c r="J49" s="14">
        <v>10.0</v>
      </c>
      <c r="K49" s="14">
        <v>10.0</v>
      </c>
      <c r="L49" s="14">
        <v>4.0</v>
      </c>
      <c r="M49" s="5">
        <v>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0.0</v>
      </c>
      <c r="E50" s="14">
        <v>0.0</v>
      </c>
      <c r="F50" s="14">
        <v>1.0</v>
      </c>
      <c r="G50" s="14">
        <v>0.0</v>
      </c>
      <c r="H50" s="23">
        <v>3000.0</v>
      </c>
      <c r="I50" s="14">
        <v>1.0</v>
      </c>
      <c r="J50" s="14">
        <v>2.0</v>
      </c>
      <c r="K50" s="14">
        <v>2.0</v>
      </c>
      <c r="L50" s="14">
        <v>10.0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7.0</v>
      </c>
      <c r="K51" s="14">
        <v>7.0</v>
      </c>
      <c r="L51" s="14">
        <v>2.0</v>
      </c>
      <c r="M51" s="5">
        <v>10.0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0.0</v>
      </c>
      <c r="E52" s="14">
        <v>0.0</v>
      </c>
      <c r="F52" s="14">
        <v>0.0</v>
      </c>
      <c r="G52" s="14">
        <v>1.0</v>
      </c>
      <c r="H52" s="23">
        <v>608.0</v>
      </c>
      <c r="I52" s="14">
        <v>3.0</v>
      </c>
      <c r="J52" s="14">
        <v>4.0</v>
      </c>
      <c r="K52" s="14">
        <v>4.0</v>
      </c>
      <c r="L52" s="14">
        <v>7.0</v>
      </c>
      <c r="M52" s="5">
        <v>2.0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10.0</v>
      </c>
      <c r="K53" s="14">
        <v>10.0</v>
      </c>
      <c r="L53" s="14">
        <v>4.0</v>
      </c>
      <c r="M53" s="5">
        <v>7.0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15.0</v>
      </c>
      <c r="K54" s="14">
        <v>15.0</v>
      </c>
      <c r="L54" s="14">
        <v>10.0</v>
      </c>
      <c r="M54" s="5">
        <v>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13.0</v>
      </c>
      <c r="K55" s="14">
        <v>13.0</v>
      </c>
      <c r="L55" s="14">
        <v>15.0</v>
      </c>
      <c r="M55" s="5">
        <v>10.0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490.0</v>
      </c>
      <c r="I56" s="14">
        <v>1.0</v>
      </c>
      <c r="J56" s="14">
        <v>10.0</v>
      </c>
      <c r="K56" s="14">
        <v>10.0</v>
      </c>
      <c r="L56" s="14">
        <v>13.0</v>
      </c>
      <c r="M56" s="5">
        <v>15.0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9.0</v>
      </c>
      <c r="K57" s="16">
        <v>9.0</v>
      </c>
      <c r="L57" s="16">
        <v>10.0</v>
      </c>
      <c r="M57" s="5">
        <v>13.0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4</v>
      </c>
      <c r="E59" s="5">
        <f>COUNTIFS(C33:C57, "1", D33:D57, "0")</f>
        <v>2</v>
      </c>
      <c r="F59" s="18">
        <f>sumif(C33:C57, "1", H33:H57 )</f>
        <v>9164</v>
      </c>
      <c r="G59" s="18">
        <f t="array" ref="G59">MEDIAN(IF(($C$33:$C$57=1), ($H$33:$H$57)))</f>
        <v>1020</v>
      </c>
      <c r="H59" s="18">
        <f>minifs(H33:H57, C33:C57, "1",C33:C57, "1")</f>
        <v>490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17</v>
      </c>
      <c r="E60" s="5">
        <f>COUNTIFS(C33:C57, "0", D33:D57, "0")</f>
        <v>2</v>
      </c>
      <c r="F60" s="18">
        <f>sumif(C33:C57, "0", H33:H57 )</f>
        <v>52474</v>
      </c>
      <c r="G60" s="18">
        <f t="array" ref="G60">MEDIAN(IF(($C$3:$C$27=0), ($H$3:$H$27)))</f>
        <v>3000</v>
      </c>
      <c r="H60" s="18">
        <f>minifs(H33:H57, C33:C57, "0",C33:C57, "0")</f>
        <v>608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3.0</v>
      </c>
      <c r="K63" s="13">
        <v>3.0</v>
      </c>
      <c r="L63" s="13">
        <v>9.0</v>
      </c>
      <c r="M63" s="5">
        <v>10.0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2.0</v>
      </c>
      <c r="J64" s="13">
        <v>15.0</v>
      </c>
      <c r="K64" s="13">
        <v>15.0</v>
      </c>
      <c r="L64" s="13">
        <v>3.0</v>
      </c>
      <c r="M64" s="5">
        <v>9.0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9.0</v>
      </c>
      <c r="K65" s="13">
        <v>9.0</v>
      </c>
      <c r="L65" s="13">
        <v>15.0</v>
      </c>
      <c r="M65" s="5">
        <v>3.0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3.0</v>
      </c>
      <c r="J66" s="13">
        <v>1.0</v>
      </c>
      <c r="K66" s="13">
        <v>1.0</v>
      </c>
      <c r="L66" s="13">
        <v>9.0</v>
      </c>
      <c r="M66" s="5">
        <v>15.0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2.0</v>
      </c>
      <c r="K67" s="13">
        <v>2.0</v>
      </c>
      <c r="L67" s="13">
        <v>1.0</v>
      </c>
      <c r="M67" s="5">
        <v>9.0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0.0</v>
      </c>
      <c r="E68" s="13">
        <v>0.0</v>
      </c>
      <c r="F68" s="13">
        <v>0.0</v>
      </c>
      <c r="G68" s="13">
        <v>1.0</v>
      </c>
      <c r="H68" s="13">
        <v>2131.0</v>
      </c>
      <c r="I68" s="13">
        <v>3.0</v>
      </c>
      <c r="J68" s="13">
        <v>1.0</v>
      </c>
      <c r="K68" s="13">
        <v>1.0</v>
      </c>
      <c r="L68" s="13">
        <v>2.0</v>
      </c>
      <c r="M68" s="5">
        <v>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10.0</v>
      </c>
      <c r="K69" s="13">
        <v>10.0</v>
      </c>
      <c r="L69" s="13">
        <v>1.0</v>
      </c>
      <c r="M69" s="5">
        <v>2.0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3.0</v>
      </c>
      <c r="J70" s="13">
        <v>3.0</v>
      </c>
      <c r="K70" s="13">
        <v>3.0</v>
      </c>
      <c r="L70" s="13">
        <v>10.0</v>
      </c>
      <c r="M70" s="5">
        <v>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9.0</v>
      </c>
      <c r="K71" s="13">
        <v>9.0</v>
      </c>
      <c r="L71" s="13">
        <v>3.0</v>
      </c>
      <c r="M71" s="5">
        <v>10.0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1.0</v>
      </c>
      <c r="D72" s="13">
        <v>1.0</v>
      </c>
      <c r="E72" s="13">
        <v>1.0</v>
      </c>
      <c r="F72" s="13">
        <v>0.0</v>
      </c>
      <c r="G72" s="13">
        <v>0.0</v>
      </c>
      <c r="H72" s="13">
        <v>745.0</v>
      </c>
      <c r="I72" s="13">
        <v>1.0</v>
      </c>
      <c r="J72" s="13">
        <v>10.0</v>
      </c>
      <c r="K72" s="13">
        <v>10.0</v>
      </c>
      <c r="L72" s="13">
        <v>9.0</v>
      </c>
      <c r="M72" s="5">
        <v>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11.0</v>
      </c>
      <c r="K73" s="13">
        <v>11.0</v>
      </c>
      <c r="L73" s="13">
        <v>10.0</v>
      </c>
      <c r="M73" s="5">
        <v>9.0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369.0</v>
      </c>
      <c r="I74" s="13">
        <v>1.0</v>
      </c>
      <c r="J74" s="13">
        <v>9.0</v>
      </c>
      <c r="K74" s="13">
        <v>9.0</v>
      </c>
      <c r="L74" s="13">
        <v>11.0</v>
      </c>
      <c r="M74" s="5">
        <v>10.0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2.0</v>
      </c>
      <c r="J75" s="13">
        <v>7.0</v>
      </c>
      <c r="K75" s="13">
        <v>7.0</v>
      </c>
      <c r="L75" s="13">
        <v>9.0</v>
      </c>
      <c r="M75" s="5">
        <v>11.0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463.0</v>
      </c>
      <c r="I76" s="13">
        <v>1.0</v>
      </c>
      <c r="J76" s="13">
        <v>11.0</v>
      </c>
      <c r="K76" s="13">
        <v>11.0</v>
      </c>
      <c r="L76" s="13">
        <v>7.0</v>
      </c>
      <c r="M76" s="5">
        <v>9.0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2.0</v>
      </c>
      <c r="J77" s="13">
        <v>13.0</v>
      </c>
      <c r="K77" s="13">
        <v>13.0</v>
      </c>
      <c r="L77" s="13">
        <v>11.0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369.0</v>
      </c>
      <c r="I78" s="13">
        <v>1.0</v>
      </c>
      <c r="J78" s="13">
        <v>7.0</v>
      </c>
      <c r="K78" s="13">
        <v>7.0</v>
      </c>
      <c r="L78" s="13">
        <v>13.0</v>
      </c>
      <c r="M78" s="5">
        <v>11.0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540.0</v>
      </c>
      <c r="I79" s="13">
        <v>1.0</v>
      </c>
      <c r="J79" s="13">
        <v>11.0</v>
      </c>
      <c r="K79" s="13">
        <v>11.0</v>
      </c>
      <c r="L79" s="13">
        <v>7.0</v>
      </c>
      <c r="M79" s="5">
        <v>13.0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11.0</v>
      </c>
      <c r="K80" s="13">
        <v>11.0</v>
      </c>
      <c r="L80" s="13">
        <v>11.0</v>
      </c>
      <c r="M80" s="5">
        <v>7.0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1.0</v>
      </c>
      <c r="K81" s="13">
        <v>1.0</v>
      </c>
      <c r="L81" s="13">
        <v>11.0</v>
      </c>
      <c r="M81" s="5">
        <v>11.0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2.0</v>
      </c>
      <c r="J82" s="13">
        <v>4.0</v>
      </c>
      <c r="K82" s="13">
        <v>4.0</v>
      </c>
      <c r="L82" s="13">
        <v>1.0</v>
      </c>
      <c r="M82" s="5">
        <v>11.0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12.0</v>
      </c>
      <c r="K83" s="13">
        <v>12.0</v>
      </c>
      <c r="L83" s="13">
        <v>4.0</v>
      </c>
      <c r="M83" s="5">
        <v>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5.0</v>
      </c>
      <c r="K84" s="13">
        <v>5.0</v>
      </c>
      <c r="L84" s="13">
        <v>12.0</v>
      </c>
      <c r="M84" s="5">
        <v>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1.0</v>
      </c>
      <c r="E85" s="13">
        <v>1.0</v>
      </c>
      <c r="F85" s="13">
        <v>0.0</v>
      </c>
      <c r="G85" s="13">
        <v>0.0</v>
      </c>
      <c r="H85" s="13">
        <v>684.0</v>
      </c>
      <c r="I85" s="13">
        <v>1.0</v>
      </c>
      <c r="J85" s="13">
        <v>4.0</v>
      </c>
      <c r="K85" s="13">
        <v>4.0</v>
      </c>
      <c r="L85" s="13">
        <v>5.0</v>
      </c>
      <c r="M85" s="5">
        <v>12.0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382.0</v>
      </c>
      <c r="I86" s="13">
        <v>1.0</v>
      </c>
      <c r="J86" s="13">
        <v>12.0</v>
      </c>
      <c r="K86" s="13">
        <v>12.0</v>
      </c>
      <c r="L86" s="13">
        <v>4.0</v>
      </c>
      <c r="M86" s="5">
        <v>5.0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763.0</v>
      </c>
      <c r="I87" s="13">
        <v>1.0</v>
      </c>
      <c r="J87" s="13">
        <v>5.0</v>
      </c>
      <c r="K87" s="13">
        <v>5.0</v>
      </c>
      <c r="L87" s="13">
        <v>12.0</v>
      </c>
      <c r="M87" s="5">
        <v>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8</v>
      </c>
      <c r="E89" s="5">
        <f>COUNTIFS(C63:C87, "1", D63:D87, "0")</f>
        <v>1</v>
      </c>
      <c r="F89" s="18">
        <f>sumif(C63:C87, "1", H63:H87 )</f>
        <v>7315</v>
      </c>
      <c r="G89" s="18">
        <f t="array" ref="G89">MEDIAN(IF(($C$63:$C$87=1), ($H$63:$H$87)))</f>
        <v>540</v>
      </c>
      <c r="H89" s="18">
        <f>minifs(H63:H87, C63:C87, "1",C63:C87, "1")</f>
        <v>369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16</v>
      </c>
      <c r="D90" s="5">
        <f>COUNTIFS(C63:C87, "0", D63:D87, "1")</f>
        <v>15</v>
      </c>
      <c r="E90" s="5">
        <f>COUNTIFS(C63:C87, "0", D63:D87, "0")</f>
        <v>1</v>
      </c>
      <c r="F90" s="18">
        <f>sumif(C63:C87, "0", H63:H87 )</f>
        <v>47131</v>
      </c>
      <c r="G90" s="18">
        <f t="array" ref="G90">MEDIAN(IF(($C$3:$C$27=0), ($H$3:$H$27)))</f>
        <v>3000</v>
      </c>
      <c r="H90" s="18">
        <f>minifs(H63:H87, C63:C87, "0",C63:C87, "0")</f>
        <v>2131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18</v>
      </c>
      <c r="E93" s="36">
        <f t="shared" si="1"/>
        <v>3</v>
      </c>
      <c r="F93" s="37">
        <f t="shared" ref="F93:F94" si="3">E93/C93*100</f>
        <v>14.28571429</v>
      </c>
      <c r="G93" s="37">
        <f t="shared" ref="G93:G94" si="4">sum(F89,F59,F29)/C93</f>
        <v>949.0952381</v>
      </c>
      <c r="H93" s="37">
        <f t="array" ref="H93">MEDIAN(IF(($C$63:$C$87=1), ($H$63:$H$87)),IF(($C$33:$C$57=1), ($H$33:$H$57)), IF(($C$3:$C$27=1), ($H$3:$H$27)))</f>
        <v>620</v>
      </c>
      <c r="I93" s="37">
        <f t="shared" ref="I93:I94" si="5">min(H89,H59,H29)</f>
        <v>369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884.4879821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51</v>
      </c>
      <c r="E94" s="36">
        <f t="shared" si="2"/>
        <v>3</v>
      </c>
      <c r="F94" s="37">
        <f t="shared" si="3"/>
        <v>5.555555556</v>
      </c>
      <c r="G94" s="37">
        <f t="shared" si="4"/>
        <v>2900.092593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608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444.9248513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540.0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54</v>
      </c>
      <c r="G5" s="55">
        <v>365.0</v>
      </c>
      <c r="H5" s="54">
        <v>1.0</v>
      </c>
      <c r="I5" s="54">
        <v>1.0</v>
      </c>
    </row>
    <row r="6">
      <c r="B6" s="53" t="s">
        <v>51</v>
      </c>
      <c r="C6" s="53" t="s">
        <v>55</v>
      </c>
      <c r="D6" s="53" t="s">
        <v>56</v>
      </c>
      <c r="E6" s="54">
        <v>1.0</v>
      </c>
      <c r="F6" s="53" t="s">
        <v>57</v>
      </c>
      <c r="G6" s="55">
        <v>392.0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56</v>
      </c>
      <c r="E7" s="54">
        <v>1.0</v>
      </c>
      <c r="F7" s="53" t="s">
        <v>57</v>
      </c>
      <c r="G7" s="55">
        <v>363.0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53</v>
      </c>
      <c r="E8" s="54">
        <v>2.0</v>
      </c>
      <c r="F8" s="53" t="s">
        <v>57</v>
      </c>
      <c r="G8" s="55">
        <v>357.0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54</v>
      </c>
      <c r="G9" s="55">
        <v>380.0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53</v>
      </c>
      <c r="E10" s="54">
        <v>2.0</v>
      </c>
      <c r="F10" s="53" t="s">
        <v>57</v>
      </c>
      <c r="G10" s="55">
        <v>313.0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1.0</v>
      </c>
      <c r="F11" s="53" t="s">
        <v>54</v>
      </c>
      <c r="G11" s="55">
        <v>382.0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54</v>
      </c>
      <c r="G12" s="55">
        <v>361.0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57</v>
      </c>
      <c r="G13" s="55">
        <v>376.0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56</v>
      </c>
      <c r="E14" s="54">
        <v>1.0</v>
      </c>
      <c r="F14" s="53" t="s">
        <v>54</v>
      </c>
      <c r="G14" s="55">
        <v>349.0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53</v>
      </c>
      <c r="E15" s="54">
        <v>2.0</v>
      </c>
      <c r="F15" s="53" t="s">
        <v>54</v>
      </c>
      <c r="G15" s="55">
        <v>403.0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57</v>
      </c>
      <c r="G16" s="55">
        <v>438.0</v>
      </c>
      <c r="H16" s="54">
        <v>1.0</v>
      </c>
      <c r="I16" s="54">
        <v>2.0</v>
      </c>
    </row>
    <row r="17">
      <c r="B17" s="53" t="s">
        <v>58</v>
      </c>
      <c r="C17" s="53" t="s">
        <v>55</v>
      </c>
      <c r="D17" s="53" t="s">
        <v>53</v>
      </c>
      <c r="E17" s="54">
        <v>2.0</v>
      </c>
      <c r="F17" s="53" t="s">
        <v>57</v>
      </c>
      <c r="G17" s="55">
        <v>490.0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56</v>
      </c>
      <c r="E18" s="54">
        <v>1.0</v>
      </c>
      <c r="F18" s="53" t="s">
        <v>57</v>
      </c>
      <c r="G18" s="55">
        <v>466.0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56</v>
      </c>
      <c r="E19" s="54">
        <v>1.0</v>
      </c>
      <c r="F19" s="53" t="s">
        <v>54</v>
      </c>
      <c r="G19" s="55">
        <v>345.0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53</v>
      </c>
      <c r="E20" s="54">
        <v>2.0</v>
      </c>
      <c r="F20" s="53" t="s">
        <v>57</v>
      </c>
      <c r="G20" s="55">
        <v>330.0</v>
      </c>
      <c r="H20" s="54">
        <v>1.0</v>
      </c>
      <c r="I20" s="54">
        <v>1.0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54</v>
      </c>
      <c r="G21" s="55">
        <v>424.0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56</v>
      </c>
      <c r="E22" s="54">
        <v>1.0</v>
      </c>
      <c r="F22" s="53" t="s">
        <v>54</v>
      </c>
      <c r="G22" s="55">
        <v>320.0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2.0</v>
      </c>
      <c r="F23" s="53" t="s">
        <v>54</v>
      </c>
      <c r="G23" s="55">
        <v>351.0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54</v>
      </c>
      <c r="G24" s="55">
        <v>457.0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1.0</v>
      </c>
      <c r="F25" s="53" t="s">
        <v>57</v>
      </c>
      <c r="G25" s="55">
        <v>329.0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54</v>
      </c>
      <c r="G26" s="55">
        <v>374.0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57</v>
      </c>
      <c r="G27" s="55">
        <v>366.0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56</v>
      </c>
      <c r="E28" s="54">
        <v>1.0</v>
      </c>
      <c r="F28" s="53" t="s">
        <v>54</v>
      </c>
      <c r="G28" s="55">
        <v>372.0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356.0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1.0</v>
      </c>
      <c r="F30" s="53" t="s">
        <v>54</v>
      </c>
      <c r="G30" s="55">
        <v>375.0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56</v>
      </c>
      <c r="E31" s="54">
        <v>1.0</v>
      </c>
      <c r="F31" s="53" t="s">
        <v>57</v>
      </c>
      <c r="G31" s="55">
        <v>320.0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56</v>
      </c>
      <c r="E32" s="54">
        <v>1.0</v>
      </c>
      <c r="F32" s="53" t="s">
        <v>54</v>
      </c>
      <c r="G32" s="55">
        <v>332.0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53</v>
      </c>
      <c r="E33" s="54">
        <v>2.0</v>
      </c>
      <c r="F33" s="53" t="s">
        <v>54</v>
      </c>
      <c r="G33" s="55">
        <v>373.0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53</v>
      </c>
      <c r="E34" s="54">
        <v>2.0</v>
      </c>
      <c r="F34" s="53" t="s">
        <v>57</v>
      </c>
      <c r="G34" s="55">
        <v>514.0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56</v>
      </c>
      <c r="E35" s="54">
        <v>1.0</v>
      </c>
      <c r="F35" s="53" t="s">
        <v>54</v>
      </c>
      <c r="G35" s="55">
        <v>386.0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54</v>
      </c>
      <c r="G36" s="55">
        <v>413.0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53</v>
      </c>
      <c r="E37" s="54">
        <v>2.0</v>
      </c>
      <c r="F37" s="53" t="s">
        <v>57</v>
      </c>
      <c r="G37" s="55">
        <v>334.0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56</v>
      </c>
      <c r="E38" s="54">
        <v>1.0</v>
      </c>
      <c r="F38" s="53" t="s">
        <v>57</v>
      </c>
      <c r="G38" s="55">
        <v>357.0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53</v>
      </c>
      <c r="E39" s="54">
        <v>2.0</v>
      </c>
      <c r="F39" s="53" t="s">
        <v>54</v>
      </c>
      <c r="G39" s="55">
        <v>383.0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57</v>
      </c>
      <c r="G40" s="55">
        <v>415.0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54</v>
      </c>
      <c r="G41" s="55">
        <v>369.0</v>
      </c>
      <c r="H41" s="54">
        <v>1.0</v>
      </c>
      <c r="I41" s="54">
        <v>2.0</v>
      </c>
    </row>
    <row r="42">
      <c r="B42" s="53" t="s">
        <v>58</v>
      </c>
      <c r="C42" s="53" t="s">
        <v>55</v>
      </c>
      <c r="D42" s="53" t="s">
        <v>56</v>
      </c>
      <c r="E42" s="54">
        <v>1.0</v>
      </c>
      <c r="F42" s="53" t="s">
        <v>54</v>
      </c>
      <c r="G42" s="55">
        <v>381.0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54</v>
      </c>
      <c r="G43" s="55">
        <v>527.0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56</v>
      </c>
      <c r="E44" s="54">
        <v>1.0</v>
      </c>
      <c r="F44" s="53" t="s">
        <v>57</v>
      </c>
      <c r="G44" s="55">
        <v>429.0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56</v>
      </c>
      <c r="E45" s="54">
        <v>1.0</v>
      </c>
      <c r="F45" s="53" t="s">
        <v>57</v>
      </c>
      <c r="G45" s="55">
        <v>417.0</v>
      </c>
      <c r="H45" s="54">
        <v>1.0</v>
      </c>
      <c r="I45" s="54">
        <v>2.0</v>
      </c>
    </row>
    <row r="46">
      <c r="B46" s="53" t="s">
        <v>58</v>
      </c>
      <c r="C46" s="53" t="s">
        <v>52</v>
      </c>
      <c r="D46" s="53" t="s">
        <v>56</v>
      </c>
      <c r="E46" s="54">
        <v>1.0</v>
      </c>
      <c r="F46" s="53" t="s">
        <v>54</v>
      </c>
      <c r="G46" s="55">
        <v>344.0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1.0</v>
      </c>
      <c r="F47" s="53" t="s">
        <v>57</v>
      </c>
      <c r="G47" s="55">
        <v>354.0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54</v>
      </c>
      <c r="G48" s="55">
        <v>374.0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56</v>
      </c>
      <c r="E49" s="54">
        <v>1.0</v>
      </c>
      <c r="F49" s="53" t="s">
        <v>57</v>
      </c>
      <c r="G49" s="55">
        <v>459.0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53</v>
      </c>
      <c r="E50" s="54">
        <v>2.0</v>
      </c>
      <c r="F50" s="53" t="s">
        <v>57</v>
      </c>
      <c r="G50" s="55">
        <v>542.0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54</v>
      </c>
      <c r="G51" s="55">
        <v>495.0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54</v>
      </c>
      <c r="G52" s="55">
        <v>420.0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53</v>
      </c>
      <c r="E53" s="54">
        <v>2.0</v>
      </c>
      <c r="F53" s="53" t="s">
        <v>57</v>
      </c>
      <c r="G53" s="55">
        <v>455.0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1.0</v>
      </c>
      <c r="F54" s="53" t="s">
        <v>54</v>
      </c>
      <c r="G54" s="55">
        <v>400.0</v>
      </c>
      <c r="H54" s="54">
        <v>1.0</v>
      </c>
      <c r="I54" s="54">
        <v>1.0</v>
      </c>
    </row>
    <row r="55">
      <c r="B55" s="53" t="s">
        <v>58</v>
      </c>
      <c r="C55" s="53" t="s">
        <v>55</v>
      </c>
      <c r="D55" s="53" t="s">
        <v>56</v>
      </c>
      <c r="E55" s="54">
        <v>1.0</v>
      </c>
      <c r="F55" s="53" t="s">
        <v>57</v>
      </c>
      <c r="G55" s="55">
        <v>328.0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57</v>
      </c>
      <c r="G56" s="55">
        <v>565.0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1.0</v>
      </c>
      <c r="F57" s="53" t="s">
        <v>54</v>
      </c>
      <c r="G57" s="55">
        <v>488.0</v>
      </c>
      <c r="H57" s="54">
        <v>1.0</v>
      </c>
      <c r="I57" s="54">
        <v>2.0</v>
      </c>
    </row>
    <row r="58">
      <c r="B58" s="53" t="s">
        <v>58</v>
      </c>
      <c r="C58" s="53" t="s">
        <v>55</v>
      </c>
      <c r="D58" s="53" t="s">
        <v>56</v>
      </c>
      <c r="E58" s="54">
        <v>1.0</v>
      </c>
      <c r="F58" s="53" t="s">
        <v>54</v>
      </c>
      <c r="G58" s="55">
        <v>382.0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56</v>
      </c>
      <c r="E59" s="54">
        <v>1.0</v>
      </c>
      <c r="F59" s="53" t="s">
        <v>54</v>
      </c>
      <c r="G59" s="55">
        <v>629.0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54</v>
      </c>
      <c r="G60" s="55">
        <v>943.0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53</v>
      </c>
      <c r="E61" s="54">
        <v>2.0</v>
      </c>
      <c r="F61" s="53" t="s">
        <v>54</v>
      </c>
      <c r="G61" s="55">
        <v>623.0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56</v>
      </c>
      <c r="E62" s="54">
        <v>1.0</v>
      </c>
      <c r="F62" s="53" t="s">
        <v>54</v>
      </c>
      <c r="G62" s="55">
        <v>408.0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56</v>
      </c>
      <c r="E63" s="58">
        <v>1.0</v>
      </c>
      <c r="F63" s="57" t="s">
        <v>57</v>
      </c>
      <c r="G63" s="59">
        <v>930.0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9</v>
      </c>
      <c r="D66" s="37">
        <f>SUMIFS(G4:G63,E4:E63, "1", I4:I63, "1")/C66</f>
        <v>390.5555556</v>
      </c>
      <c r="E66" s="62">
        <f t="array" ref="E66">MEDIAN(IF($E$4:$E$63*$I$4:$I$63=1, $G$4:$G$63))</f>
        <v>382</v>
      </c>
      <c r="F66" s="62">
        <f>minifs($G$4:$G$63, $E$4:$E$63,"1",$I$4:$I$63,"1")</f>
        <v>320</v>
      </c>
      <c r="G66" s="62">
        <f>MAXIFS($G$4:$G$63, $E$4:$E$63,"1",$I$4:$I$63,"1")</f>
        <v>459</v>
      </c>
      <c r="H66" s="37">
        <f t="shared" ref="H66:H69" si="1">(C66-I66)/C66*100</f>
        <v>0</v>
      </c>
      <c r="I66" s="63">
        <f>COUNTIFS(E4:E63, "1", I4:I63, "1", H4:H63, "1")</f>
        <v>9</v>
      </c>
      <c r="J66" s="64">
        <f t="array" ref="J66">STDEV(IF(E4:E63*I4:I63=1, G4:G63))</f>
        <v>39.97533962</v>
      </c>
    </row>
    <row r="67">
      <c r="A67" s="34" t="s">
        <v>61</v>
      </c>
      <c r="B67" s="60"/>
      <c r="C67" s="62">
        <f>COUNTIFS(E4:E63, "1", I4:I63, "2")</f>
        <v>19</v>
      </c>
      <c r="D67" s="37">
        <f>SUMIFS(G4:G63,E4:E63, "1", I4:I63, "2")/C67</f>
        <v>415.1578947</v>
      </c>
      <c r="E67" s="62">
        <f t="array" ref="E67">MEDIAN(IF($E$4:$E$63-$I$4:$I$63=-1, $G$4:$G$63))</f>
        <v>366</v>
      </c>
      <c r="F67" s="62">
        <f>minifs($G$4:$G$63, $E$4:$E$63,"1",$I$4:$I$63,"2")</f>
        <v>320</v>
      </c>
      <c r="G67" s="62">
        <f>MAXIFS($G$4:$G$63, $E$4:$E$63,"1",$I$4:$I$63,"2")</f>
        <v>930</v>
      </c>
      <c r="H67" s="37">
        <f t="shared" si="1"/>
        <v>0</v>
      </c>
      <c r="I67" s="65">
        <f>COUNTIFS(E4:E63, "1", I4:I63, "2", H4:H63, "1")</f>
        <v>19</v>
      </c>
      <c r="J67" s="64">
        <f t="array" ref="J67">STDEV(IF(E4:E63-I4:I63=-1, G4:G63))</f>
        <v>144.8644052</v>
      </c>
    </row>
    <row r="68">
      <c r="A68" s="34" t="s">
        <v>62</v>
      </c>
      <c r="B68" s="60"/>
      <c r="C68" s="62">
        <f>COUNTIFS(E4:E63, "2", I4:I63, "1")</f>
        <v>12</v>
      </c>
      <c r="D68" s="37">
        <f>SUMIFS(G4:G63,E4:E63, "2", I4:I63, "1")/C68</f>
        <v>445.5</v>
      </c>
      <c r="E68" s="62">
        <f t="array" ref="E68">MEDIAN(IF($E$4:$E$63-$I$4:$I$63=1, $G$4:$G$63))</f>
        <v>381.5</v>
      </c>
      <c r="F68" s="62">
        <f>minifs($G$4:$G$63, $E$4:$E$63,"2",$I$4:$I$63,"1")</f>
        <v>330</v>
      </c>
      <c r="G68" s="62">
        <f>maxifs($G$4:$G$63, $E$4:$E$63,"2",$I$4:$I$63,"1")</f>
        <v>943</v>
      </c>
      <c r="H68" s="37">
        <f t="shared" si="1"/>
        <v>0</v>
      </c>
      <c r="I68" s="65">
        <f>COUNTIFS(E4:E63, "2", I4:I63, "1", H4:H63, "1")</f>
        <v>12</v>
      </c>
      <c r="J68" s="64">
        <f t="array" ref="J68">STDEV(IF(E4:E63-I4:I63=1, G4:G63))</f>
        <v>166.316511</v>
      </c>
    </row>
    <row r="69">
      <c r="A69" s="34" t="s">
        <v>63</v>
      </c>
      <c r="B69" s="60"/>
      <c r="C69" s="62">
        <f>COUNTIFS(E4:E63, "2", I4:I63, "2")</f>
        <v>20</v>
      </c>
      <c r="D69" s="37">
        <f>SUMIFS(G4:G63,E4:E63, "2", I4:I63, "2")/C69</f>
        <v>435.7</v>
      </c>
      <c r="E69" s="62">
        <f t="array" ref="E69">MEDIAN(IF($E$4:$E$63*$I$4:$I$63=4, $G$4:$G$63))</f>
        <v>414</v>
      </c>
      <c r="F69" s="62">
        <f>minifs($G$4:$G$63, $E$4:$E$63,"2",$I$4:$I$63,"2")</f>
        <v>313</v>
      </c>
      <c r="G69" s="62">
        <f>maxifs($G$4:$G$63, $E$4:$E$63,"2",$I$4:$I$63,"2")</f>
        <v>623</v>
      </c>
      <c r="H69" s="37">
        <f t="shared" si="1"/>
        <v>0</v>
      </c>
      <c r="I69" s="63">
        <f>COUNTIFS(E4:E63, "2", I4:I63, "2", H4:H63, "1")</f>
        <v>20</v>
      </c>
      <c r="J69" s="64">
        <f t="array" ref="J69">STDEV(IF(E4:E63*I4:I63=4, G4:G63))</f>
        <v>86.56369727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1.0</v>
      </c>
      <c r="F4" s="50" t="s">
        <v>54</v>
      </c>
      <c r="G4" s="52">
        <v>402.0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2.0</v>
      </c>
      <c r="F5" s="53" t="s">
        <v>57</v>
      </c>
      <c r="G5" s="55">
        <v>344.0</v>
      </c>
      <c r="H5" s="54">
        <v>1.0</v>
      </c>
      <c r="I5" s="54">
        <v>1.0</v>
      </c>
    </row>
    <row r="6">
      <c r="B6" s="53" t="s">
        <v>51</v>
      </c>
      <c r="C6" s="53" t="s">
        <v>55</v>
      </c>
      <c r="D6" s="53" t="s">
        <v>53</v>
      </c>
      <c r="E6" s="54">
        <v>2.0</v>
      </c>
      <c r="F6" s="53" t="s">
        <v>54</v>
      </c>
      <c r="G6" s="55">
        <v>344.0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56</v>
      </c>
      <c r="E7" s="54">
        <v>1.0</v>
      </c>
      <c r="F7" s="53" t="s">
        <v>54</v>
      </c>
      <c r="G7" s="55">
        <v>448.0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54</v>
      </c>
      <c r="G8" s="55">
        <v>305.0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56</v>
      </c>
      <c r="E9" s="54">
        <v>1.0</v>
      </c>
      <c r="F9" s="53" t="s">
        <v>57</v>
      </c>
      <c r="G9" s="55">
        <v>358.0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53</v>
      </c>
      <c r="E10" s="54">
        <v>2.0</v>
      </c>
      <c r="F10" s="53" t="s">
        <v>57</v>
      </c>
      <c r="G10" s="55">
        <v>383.0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57</v>
      </c>
      <c r="G11" s="55">
        <v>533.0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53</v>
      </c>
      <c r="E12" s="54">
        <v>2.0</v>
      </c>
      <c r="F12" s="53" t="s">
        <v>57</v>
      </c>
      <c r="G12" s="55">
        <v>643.0</v>
      </c>
      <c r="H12" s="54">
        <v>2.0</v>
      </c>
      <c r="I12" s="54">
        <v>2.0</v>
      </c>
    </row>
    <row r="13">
      <c r="B13" s="53" t="s">
        <v>51</v>
      </c>
      <c r="C13" s="53" t="s">
        <v>52</v>
      </c>
      <c r="D13" s="53" t="s">
        <v>56</v>
      </c>
      <c r="E13" s="54">
        <v>1.0</v>
      </c>
      <c r="F13" s="53" t="s">
        <v>54</v>
      </c>
      <c r="G13" s="55">
        <v>458.0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57</v>
      </c>
      <c r="G14" s="55">
        <v>837.0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53</v>
      </c>
      <c r="E15" s="54">
        <v>2.0</v>
      </c>
      <c r="F15" s="53" t="s">
        <v>57</v>
      </c>
      <c r="G15" s="55">
        <v>416.0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54</v>
      </c>
      <c r="G16" s="55">
        <v>329.0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54</v>
      </c>
      <c r="G17" s="55">
        <v>440.0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2.0</v>
      </c>
      <c r="F18" s="53" t="s">
        <v>57</v>
      </c>
      <c r="G18" s="55">
        <v>843.0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56</v>
      </c>
      <c r="E19" s="54">
        <v>1.0</v>
      </c>
      <c r="F19" s="53" t="s">
        <v>57</v>
      </c>
      <c r="G19" s="55">
        <v>502.0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57</v>
      </c>
      <c r="G20" s="55">
        <v>470.0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54</v>
      </c>
      <c r="G21" s="55">
        <v>319.0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56</v>
      </c>
      <c r="E22" s="54">
        <v>1.0</v>
      </c>
      <c r="F22" s="53" t="s">
        <v>54</v>
      </c>
      <c r="G22" s="55">
        <v>384.0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2.0</v>
      </c>
      <c r="F23" s="53" t="s">
        <v>54</v>
      </c>
      <c r="G23" s="55">
        <v>394.0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1.0</v>
      </c>
      <c r="F24" s="53" t="s">
        <v>54</v>
      </c>
      <c r="G24" s="55">
        <v>361.0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54</v>
      </c>
      <c r="G25" s="55">
        <v>377.0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56</v>
      </c>
      <c r="E26" s="54">
        <v>1.0</v>
      </c>
      <c r="F26" s="53" t="s">
        <v>57</v>
      </c>
      <c r="G26" s="55">
        <v>501.0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57</v>
      </c>
      <c r="G27" s="55">
        <v>381.0</v>
      </c>
      <c r="H27" s="54">
        <v>2.0</v>
      </c>
      <c r="I27" s="54">
        <v>1.0</v>
      </c>
    </row>
    <row r="28">
      <c r="B28" s="53" t="s">
        <v>58</v>
      </c>
      <c r="C28" s="53" t="s">
        <v>55</v>
      </c>
      <c r="D28" s="53" t="s">
        <v>53</v>
      </c>
      <c r="E28" s="54">
        <v>2.0</v>
      </c>
      <c r="F28" s="53" t="s">
        <v>54</v>
      </c>
      <c r="G28" s="55">
        <v>513.0</v>
      </c>
      <c r="H28" s="54">
        <v>1.0</v>
      </c>
      <c r="I28" s="54">
        <v>2.0</v>
      </c>
    </row>
    <row r="29">
      <c r="B29" s="53" t="s">
        <v>58</v>
      </c>
      <c r="C29" s="53" t="s">
        <v>55</v>
      </c>
      <c r="D29" s="53" t="s">
        <v>56</v>
      </c>
      <c r="E29" s="54">
        <v>1.0</v>
      </c>
      <c r="F29" s="53" t="s">
        <v>57</v>
      </c>
      <c r="G29" s="55">
        <v>445.0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56</v>
      </c>
      <c r="E30" s="54">
        <v>1.0</v>
      </c>
      <c r="F30" s="53" t="s">
        <v>54</v>
      </c>
      <c r="G30" s="55">
        <v>479.0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56</v>
      </c>
      <c r="E31" s="54">
        <v>1.0</v>
      </c>
      <c r="F31" s="53" t="s">
        <v>54</v>
      </c>
      <c r="G31" s="55">
        <v>492.0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56</v>
      </c>
      <c r="E32" s="54">
        <v>1.0</v>
      </c>
      <c r="F32" s="53" t="s">
        <v>57</v>
      </c>
      <c r="G32" s="55">
        <v>406.0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53</v>
      </c>
      <c r="E33" s="54">
        <v>2.0</v>
      </c>
      <c r="F33" s="53" t="s">
        <v>57</v>
      </c>
      <c r="G33" s="55">
        <v>400.0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56</v>
      </c>
      <c r="E34" s="54">
        <v>1.0</v>
      </c>
      <c r="F34" s="53" t="s">
        <v>54</v>
      </c>
      <c r="G34" s="55">
        <v>510.0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53</v>
      </c>
      <c r="E35" s="54">
        <v>2.0</v>
      </c>
      <c r="F35" s="53" t="s">
        <v>57</v>
      </c>
      <c r="G35" s="55">
        <v>505.0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54</v>
      </c>
      <c r="G36" s="55">
        <v>400.0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56</v>
      </c>
      <c r="E37" s="54">
        <v>1.0</v>
      </c>
      <c r="F37" s="53" t="s">
        <v>57</v>
      </c>
      <c r="G37" s="55">
        <v>474.0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53</v>
      </c>
      <c r="E38" s="54">
        <v>2.0</v>
      </c>
      <c r="F38" s="53" t="s">
        <v>54</v>
      </c>
      <c r="G38" s="55">
        <v>467.0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57</v>
      </c>
      <c r="G39" s="55">
        <v>389.0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57</v>
      </c>
      <c r="G40" s="55">
        <v>389.0</v>
      </c>
      <c r="H40" s="54">
        <v>1.0</v>
      </c>
      <c r="I40" s="54">
        <v>1.0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54</v>
      </c>
      <c r="G41" s="55">
        <v>414.0</v>
      </c>
      <c r="H41" s="54">
        <v>1.0</v>
      </c>
      <c r="I41" s="54">
        <v>2.0</v>
      </c>
    </row>
    <row r="42">
      <c r="B42" s="53" t="s">
        <v>58</v>
      </c>
      <c r="C42" s="53" t="s">
        <v>55</v>
      </c>
      <c r="D42" s="53" t="s">
        <v>53</v>
      </c>
      <c r="E42" s="54">
        <v>2.0</v>
      </c>
      <c r="F42" s="53" t="s">
        <v>54</v>
      </c>
      <c r="G42" s="55">
        <v>856.0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57</v>
      </c>
      <c r="G43" s="55">
        <v>433.0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56</v>
      </c>
      <c r="E44" s="54">
        <v>1.0</v>
      </c>
      <c r="F44" s="53" t="s">
        <v>57</v>
      </c>
      <c r="G44" s="55">
        <v>491.0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53</v>
      </c>
      <c r="E45" s="54">
        <v>2.0</v>
      </c>
      <c r="F45" s="53" t="s">
        <v>57</v>
      </c>
      <c r="G45" s="55">
        <v>509.0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56</v>
      </c>
      <c r="E46" s="54">
        <v>1.0</v>
      </c>
      <c r="F46" s="53" t="s">
        <v>54</v>
      </c>
      <c r="G46" s="55">
        <v>371.0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53</v>
      </c>
      <c r="E47" s="54">
        <v>2.0</v>
      </c>
      <c r="F47" s="53" t="s">
        <v>57</v>
      </c>
      <c r="G47" s="55">
        <v>438.0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57</v>
      </c>
      <c r="G48" s="55">
        <v>386.0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56</v>
      </c>
      <c r="E49" s="54">
        <v>1.0</v>
      </c>
      <c r="F49" s="53" t="s">
        <v>54</v>
      </c>
      <c r="G49" s="55">
        <v>473.0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56</v>
      </c>
      <c r="E50" s="54">
        <v>1.0</v>
      </c>
      <c r="F50" s="53" t="s">
        <v>54</v>
      </c>
      <c r="G50" s="55">
        <v>462.0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57</v>
      </c>
      <c r="G51" s="55">
        <v>405.0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54</v>
      </c>
      <c r="G52" s="55">
        <v>527.0</v>
      </c>
      <c r="H52" s="54">
        <v>2.0</v>
      </c>
      <c r="I52" s="54">
        <v>1.0</v>
      </c>
    </row>
    <row r="53">
      <c r="B53" s="53" t="s">
        <v>58</v>
      </c>
      <c r="C53" s="53" t="s">
        <v>55</v>
      </c>
      <c r="D53" s="53" t="s">
        <v>53</v>
      </c>
      <c r="E53" s="54">
        <v>2.0</v>
      </c>
      <c r="F53" s="53" t="s">
        <v>57</v>
      </c>
      <c r="G53" s="55">
        <v>361.0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56</v>
      </c>
      <c r="E54" s="54">
        <v>1.0</v>
      </c>
      <c r="F54" s="53" t="s">
        <v>54</v>
      </c>
      <c r="G54" s="55">
        <v>353.0</v>
      </c>
      <c r="H54" s="54">
        <v>1.0</v>
      </c>
      <c r="I54" s="54">
        <v>2.0</v>
      </c>
    </row>
    <row r="55">
      <c r="B55" s="53" t="s">
        <v>58</v>
      </c>
      <c r="C55" s="53" t="s">
        <v>55</v>
      </c>
      <c r="D55" s="53" t="s">
        <v>53</v>
      </c>
      <c r="E55" s="54">
        <v>2.0</v>
      </c>
      <c r="F55" s="53" t="s">
        <v>54</v>
      </c>
      <c r="G55" s="55">
        <v>1193.0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56</v>
      </c>
      <c r="E56" s="54">
        <v>1.0</v>
      </c>
      <c r="F56" s="53" t="s">
        <v>57</v>
      </c>
      <c r="G56" s="55">
        <v>419.0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54</v>
      </c>
      <c r="G57" s="55">
        <v>457.0</v>
      </c>
      <c r="H57" s="54">
        <v>1.0</v>
      </c>
      <c r="I57" s="54">
        <v>2.0</v>
      </c>
    </row>
    <row r="58">
      <c r="B58" s="53" t="s">
        <v>58</v>
      </c>
      <c r="C58" s="53" t="s">
        <v>55</v>
      </c>
      <c r="D58" s="53" t="s">
        <v>53</v>
      </c>
      <c r="E58" s="54">
        <v>2.0</v>
      </c>
      <c r="F58" s="53" t="s">
        <v>57</v>
      </c>
      <c r="G58" s="55">
        <v>487.0</v>
      </c>
      <c r="H58" s="54">
        <v>1.0</v>
      </c>
      <c r="I58" s="54">
        <v>2.0</v>
      </c>
    </row>
    <row r="59">
      <c r="B59" s="53" t="s">
        <v>58</v>
      </c>
      <c r="C59" s="53" t="s">
        <v>55</v>
      </c>
      <c r="D59" s="53" t="s">
        <v>56</v>
      </c>
      <c r="E59" s="54">
        <v>1.0</v>
      </c>
      <c r="F59" s="53" t="s">
        <v>57</v>
      </c>
      <c r="G59" s="55">
        <v>417.0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54</v>
      </c>
      <c r="G60" s="55">
        <v>391.0</v>
      </c>
      <c r="H60" s="54">
        <v>1.0</v>
      </c>
      <c r="I60" s="54">
        <v>2.0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376.0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56</v>
      </c>
      <c r="E62" s="54">
        <v>1.0</v>
      </c>
      <c r="F62" s="53" t="s">
        <v>54</v>
      </c>
      <c r="G62" s="55">
        <v>432.0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56</v>
      </c>
      <c r="E63" s="58">
        <v>1.0</v>
      </c>
      <c r="F63" s="57" t="s">
        <v>54</v>
      </c>
      <c r="G63" s="59">
        <v>357.0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11</v>
      </c>
      <c r="D66" s="37">
        <f>SUMIFS(G4:G63,E4:E63, "1", I4:I63, "1")/C66</f>
        <v>427.8181818</v>
      </c>
      <c r="E66" s="62">
        <f t="array" ref="E66">MEDIAN(IF($E$4:$E$63*$I$4:$I$63=1, $G$4:$G$63))</f>
        <v>445</v>
      </c>
      <c r="F66" s="62">
        <f>minifs($G$4:$G$63, $E$4:$E$63,"1",$I$4:$I$63,"1")</f>
        <v>305</v>
      </c>
      <c r="G66" s="62">
        <f>MAXIFS($G$4:$G$63, $E$4:$E$63,"1",$I$4:$I$63,"1")</f>
        <v>501</v>
      </c>
      <c r="H66" s="37">
        <f t="shared" ref="H66:H69" si="1">(C66-I66)/C66*100</f>
        <v>0</v>
      </c>
      <c r="I66" s="63">
        <f>COUNTIFS(E4:E63, "1", I4:I63, "1", H4:H63, "1")</f>
        <v>11</v>
      </c>
      <c r="J66" s="64">
        <f t="array" ref="J66">STDEV(IF(E4:E63*I4:I63=1, G4:G63))</f>
        <v>62.9314201</v>
      </c>
    </row>
    <row r="67">
      <c r="A67" s="34" t="s">
        <v>61</v>
      </c>
      <c r="B67" s="60"/>
      <c r="C67" s="62">
        <f>COUNTIFS(E4:E63, "1", I4:I63, "2")</f>
        <v>18</v>
      </c>
      <c r="D67" s="37">
        <f>SUMIFS(G4:G63,E4:E63, "1", I4:I63, "2")/C67</f>
        <v>424.6666667</v>
      </c>
      <c r="E67" s="62">
        <f t="array" ref="E67">MEDIAN(IF($E$4:$E$63-$I$4:$I$63=-1, $G$4:$G$63))</f>
        <v>410</v>
      </c>
      <c r="F67" s="62">
        <f>minifs($G$4:$G$63, $E$4:$E$63,"1",$I$4:$I$63,"2")</f>
        <v>353</v>
      </c>
      <c r="G67" s="62">
        <f>MAXIFS($G$4:$G$63, $E$4:$E$63,"1",$I$4:$I$63,"2")</f>
        <v>510</v>
      </c>
      <c r="H67" s="37">
        <f t="shared" si="1"/>
        <v>0</v>
      </c>
      <c r="I67" s="65">
        <f>COUNTIFS(E4:E63, "1", I4:I63, "2", H4:H63, "1")</f>
        <v>18</v>
      </c>
      <c r="J67" s="64">
        <f t="array" ref="J67">STDEV(IF(E4:E63-I4:I63=-1, G4:G63))</f>
        <v>50.81106873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462.5294118</v>
      </c>
      <c r="E68" s="62">
        <f t="array" ref="E68">MEDIAN(IF($E$4:$E$63-$I$4:$I$63=1, $G$4:$G$63))</f>
        <v>416</v>
      </c>
      <c r="F68" s="62">
        <f>minifs($G$4:$G$63, $E$4:$E$63,"2",$I$4:$I$63,"1")</f>
        <v>319</v>
      </c>
      <c r="G68" s="62">
        <f>maxifs($G$4:$G$63, $E$4:$E$63,"2",$I$4:$I$63,"1")</f>
        <v>856</v>
      </c>
      <c r="H68" s="37">
        <f t="shared" si="1"/>
        <v>11.76470588</v>
      </c>
      <c r="I68" s="65">
        <f>COUNTIFS(E4:E63, "2", I4:I63, "1", H4:H63, "1")</f>
        <v>15</v>
      </c>
      <c r="J68" s="64">
        <f t="array" ref="J68">STDEV(IF(E4:E63-I4:I63=1, G4:G63))</f>
        <v>157.7950085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531.1428571</v>
      </c>
      <c r="E69" s="62">
        <f t="array" ref="E69">MEDIAN(IF($E$4:$E$63*$I$4:$I$63=4, $G$4:$G$63))</f>
        <v>445</v>
      </c>
      <c r="F69" s="62">
        <f>minifs($G$4:$G$63, $E$4:$E$63,"2",$I$4:$I$63,"2")</f>
        <v>361</v>
      </c>
      <c r="G69" s="62">
        <f>maxifs($G$4:$G$63, $E$4:$E$63,"2",$I$4:$I$63,"2")</f>
        <v>1193</v>
      </c>
      <c r="H69" s="37">
        <f t="shared" si="1"/>
        <v>7.142857143</v>
      </c>
      <c r="I69" s="63">
        <f>COUNTIFS(E4:E63, "2", I4:I63, "2", H4:H63, "1")</f>
        <v>13</v>
      </c>
      <c r="J69" s="64">
        <f t="array" ref="J69">STDEV(IF(E4:E63*I4:I63=4, G4:G63))</f>
        <v>229.9976111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600.0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1.0</v>
      </c>
      <c r="F5" s="53" t="s">
        <v>57</v>
      </c>
      <c r="G5" s="55">
        <v>364.0</v>
      </c>
      <c r="H5" s="54">
        <v>1.0</v>
      </c>
      <c r="I5" s="54">
        <v>1.0</v>
      </c>
    </row>
    <row r="6">
      <c r="B6" s="53" t="s">
        <v>51</v>
      </c>
      <c r="C6" s="53" t="s">
        <v>55</v>
      </c>
      <c r="D6" s="53" t="s">
        <v>56</v>
      </c>
      <c r="E6" s="54">
        <v>1.0</v>
      </c>
      <c r="F6" s="53" t="s">
        <v>57</v>
      </c>
      <c r="G6" s="55">
        <v>388.0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56</v>
      </c>
      <c r="E7" s="54">
        <v>1.0</v>
      </c>
      <c r="F7" s="53" t="s">
        <v>57</v>
      </c>
      <c r="G7" s="55">
        <v>418.0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53</v>
      </c>
      <c r="E8" s="54">
        <v>2.0</v>
      </c>
      <c r="F8" s="53" t="s">
        <v>57</v>
      </c>
      <c r="G8" s="55">
        <v>526.0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2.0</v>
      </c>
      <c r="F9" s="53" t="s">
        <v>54</v>
      </c>
      <c r="G9" s="55">
        <v>365.0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54</v>
      </c>
      <c r="G10" s="55">
        <v>365.0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57</v>
      </c>
      <c r="G11" s="55">
        <v>382.0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56</v>
      </c>
      <c r="E12" s="54">
        <v>1.0</v>
      </c>
      <c r="F12" s="53" t="s">
        <v>54</v>
      </c>
      <c r="G12" s="55">
        <v>344.0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57</v>
      </c>
      <c r="G13" s="55">
        <v>323.0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53</v>
      </c>
      <c r="E14" s="54">
        <v>2.0</v>
      </c>
      <c r="F14" s="53" t="s">
        <v>57</v>
      </c>
      <c r="G14" s="55">
        <v>352.0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1.0</v>
      </c>
      <c r="F15" s="53" t="s">
        <v>54</v>
      </c>
      <c r="G15" s="55">
        <v>417.0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2.0</v>
      </c>
      <c r="F16" s="53" t="s">
        <v>57</v>
      </c>
      <c r="G16" s="55">
        <v>293.0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54</v>
      </c>
      <c r="G17" s="55">
        <v>292.0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54</v>
      </c>
      <c r="G18" s="55">
        <v>342.0</v>
      </c>
      <c r="H18" s="54">
        <v>2.0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2.0</v>
      </c>
      <c r="F19" s="53" t="s">
        <v>57</v>
      </c>
      <c r="G19" s="55">
        <v>1228.0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54</v>
      </c>
      <c r="G20" s="55">
        <v>445.0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54</v>
      </c>
      <c r="G21" s="55">
        <v>450.0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56</v>
      </c>
      <c r="E22" s="54">
        <v>1.0</v>
      </c>
      <c r="F22" s="53" t="s">
        <v>57</v>
      </c>
      <c r="G22" s="55">
        <v>404.0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53</v>
      </c>
      <c r="E23" s="54">
        <v>2.0</v>
      </c>
      <c r="F23" s="53" t="s">
        <v>54</v>
      </c>
      <c r="G23" s="55">
        <v>390.0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54</v>
      </c>
      <c r="G24" s="55">
        <v>573.0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56</v>
      </c>
      <c r="E25" s="54">
        <v>1.0</v>
      </c>
      <c r="F25" s="53" t="s">
        <v>57</v>
      </c>
      <c r="G25" s="55">
        <v>1111.0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57</v>
      </c>
      <c r="G26" s="55">
        <v>758.0</v>
      </c>
      <c r="H26" s="54">
        <v>2.0</v>
      </c>
      <c r="I26" s="54">
        <v>1.0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57</v>
      </c>
      <c r="G27" s="55">
        <v>524.0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57</v>
      </c>
      <c r="G28" s="55">
        <v>497.0</v>
      </c>
      <c r="H28" s="54">
        <v>1.0</v>
      </c>
      <c r="I28" s="54">
        <v>1.0</v>
      </c>
    </row>
    <row r="29">
      <c r="B29" s="53" t="s">
        <v>58</v>
      </c>
      <c r="C29" s="53" t="s">
        <v>55</v>
      </c>
      <c r="D29" s="53" t="s">
        <v>53</v>
      </c>
      <c r="E29" s="54">
        <v>2.0</v>
      </c>
      <c r="F29" s="53" t="s">
        <v>54</v>
      </c>
      <c r="G29" s="55">
        <v>557.0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53</v>
      </c>
      <c r="E30" s="54">
        <v>2.0</v>
      </c>
      <c r="F30" s="53" t="s">
        <v>54</v>
      </c>
      <c r="G30" s="55">
        <v>643.0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57</v>
      </c>
      <c r="G31" s="55">
        <v>390.0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56</v>
      </c>
      <c r="E32" s="54">
        <v>1.0</v>
      </c>
      <c r="F32" s="53" t="s">
        <v>57</v>
      </c>
      <c r="G32" s="55">
        <v>407.0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54</v>
      </c>
      <c r="G33" s="55">
        <v>336.0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56</v>
      </c>
      <c r="E34" s="54">
        <v>1.0</v>
      </c>
      <c r="F34" s="53" t="s">
        <v>54</v>
      </c>
      <c r="G34" s="55">
        <v>400.0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56</v>
      </c>
      <c r="E35" s="54">
        <v>1.0</v>
      </c>
      <c r="F35" s="53" t="s">
        <v>57</v>
      </c>
      <c r="G35" s="55">
        <v>341.0</v>
      </c>
      <c r="H35" s="54">
        <v>1.0</v>
      </c>
      <c r="I35" s="54">
        <v>2.0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57</v>
      </c>
      <c r="G36" s="55">
        <v>439.0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56</v>
      </c>
      <c r="E37" s="54">
        <v>1.0</v>
      </c>
      <c r="F37" s="53" t="s">
        <v>57</v>
      </c>
      <c r="G37" s="55">
        <v>609.0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56</v>
      </c>
      <c r="E38" s="54">
        <v>1.0</v>
      </c>
      <c r="F38" s="53" t="s">
        <v>57</v>
      </c>
      <c r="G38" s="55">
        <v>433.0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57</v>
      </c>
      <c r="G39" s="55">
        <v>370.0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57</v>
      </c>
      <c r="G40" s="55">
        <v>386.0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57</v>
      </c>
      <c r="G41" s="55">
        <v>676.0</v>
      </c>
      <c r="H41" s="54">
        <v>2.0</v>
      </c>
      <c r="I41" s="54">
        <v>2.0</v>
      </c>
    </row>
    <row r="42">
      <c r="B42" s="53" t="s">
        <v>58</v>
      </c>
      <c r="C42" s="53" t="s">
        <v>55</v>
      </c>
      <c r="D42" s="53" t="s">
        <v>53</v>
      </c>
      <c r="E42" s="54">
        <v>2.0</v>
      </c>
      <c r="F42" s="53" t="s">
        <v>54</v>
      </c>
      <c r="G42" s="55">
        <v>1653.0</v>
      </c>
      <c r="H42" s="54">
        <v>1.0</v>
      </c>
      <c r="I42" s="54">
        <v>2.0</v>
      </c>
    </row>
    <row r="43">
      <c r="B43" s="53" t="s">
        <v>58</v>
      </c>
      <c r="C43" s="53" t="s">
        <v>55</v>
      </c>
      <c r="D43" s="53" t="s">
        <v>56</v>
      </c>
      <c r="E43" s="54">
        <v>1.0</v>
      </c>
      <c r="F43" s="53" t="s">
        <v>57</v>
      </c>
      <c r="G43" s="55">
        <v>810.0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56</v>
      </c>
      <c r="E44" s="54">
        <v>1.0</v>
      </c>
      <c r="F44" s="53" t="s">
        <v>57</v>
      </c>
      <c r="G44" s="55">
        <v>878.0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56</v>
      </c>
      <c r="E45" s="54">
        <v>1.0</v>
      </c>
      <c r="F45" s="53" t="s">
        <v>57</v>
      </c>
      <c r="G45" s="55">
        <v>415.0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2.0</v>
      </c>
      <c r="F46" s="53" t="s">
        <v>54</v>
      </c>
      <c r="G46" s="55">
        <v>497.0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53</v>
      </c>
      <c r="E47" s="54">
        <v>2.0</v>
      </c>
      <c r="F47" s="53" t="s">
        <v>54</v>
      </c>
      <c r="G47" s="55">
        <v>462.0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53</v>
      </c>
      <c r="E48" s="54">
        <v>2.0</v>
      </c>
      <c r="F48" s="53" t="s">
        <v>57</v>
      </c>
      <c r="G48" s="55">
        <v>387.0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53</v>
      </c>
      <c r="E49" s="54">
        <v>2.0</v>
      </c>
      <c r="F49" s="53" t="s">
        <v>54</v>
      </c>
      <c r="G49" s="55">
        <v>369.0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53</v>
      </c>
      <c r="E50" s="54">
        <v>2.0</v>
      </c>
      <c r="F50" s="53" t="s">
        <v>57</v>
      </c>
      <c r="G50" s="55">
        <v>373.0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53</v>
      </c>
      <c r="E51" s="54">
        <v>2.0</v>
      </c>
      <c r="F51" s="53" t="s">
        <v>57</v>
      </c>
      <c r="G51" s="55">
        <v>414.0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53</v>
      </c>
      <c r="E52" s="54">
        <v>2.0</v>
      </c>
      <c r="F52" s="53" t="s">
        <v>54</v>
      </c>
      <c r="G52" s="55">
        <v>435.0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56</v>
      </c>
      <c r="E53" s="54">
        <v>1.0</v>
      </c>
      <c r="F53" s="53" t="s">
        <v>57</v>
      </c>
      <c r="G53" s="55">
        <v>352.0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57</v>
      </c>
      <c r="G54" s="55">
        <v>400.0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56</v>
      </c>
      <c r="E55" s="54">
        <v>1.0</v>
      </c>
      <c r="F55" s="53" t="s">
        <v>54</v>
      </c>
      <c r="G55" s="55">
        <v>317.0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56</v>
      </c>
      <c r="E56" s="54">
        <v>1.0</v>
      </c>
      <c r="F56" s="53" t="s">
        <v>57</v>
      </c>
      <c r="G56" s="55">
        <v>397.0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57</v>
      </c>
      <c r="G57" s="55">
        <v>461.0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56</v>
      </c>
      <c r="E58" s="54">
        <v>1.0</v>
      </c>
      <c r="F58" s="53" t="s">
        <v>57</v>
      </c>
      <c r="G58" s="55">
        <v>340.0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54</v>
      </c>
      <c r="G59" s="55">
        <v>350.0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56</v>
      </c>
      <c r="E60" s="54">
        <v>1.0</v>
      </c>
      <c r="F60" s="53" t="s">
        <v>54</v>
      </c>
      <c r="G60" s="55">
        <v>345.0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56</v>
      </c>
      <c r="E61" s="54">
        <v>1.0</v>
      </c>
      <c r="F61" s="53" t="s">
        <v>57</v>
      </c>
      <c r="G61" s="55">
        <v>391.0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54</v>
      </c>
      <c r="G62" s="55">
        <v>354.0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56</v>
      </c>
      <c r="E63" s="58">
        <v>1.0</v>
      </c>
      <c r="F63" s="57" t="s">
        <v>54</v>
      </c>
      <c r="G63" s="59">
        <v>442.0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16</v>
      </c>
      <c r="D66" s="37">
        <f>SUMIFS(G4:G63,E4:E63, "1", I4:I63, "1")/C66</f>
        <v>407.6875</v>
      </c>
      <c r="E66" s="62">
        <f t="array" ref="E66">MEDIAN(IF($E$4:$E$63*$I$4:$I$63=1, $G$4:$G$63))</f>
        <v>394</v>
      </c>
      <c r="F66" s="62">
        <f>minifs($G$4:$G$63, $E$4:$E$63,"1",$I$4:$I$63,"1")</f>
        <v>292</v>
      </c>
      <c r="G66" s="62">
        <f>MAXIFS($G$4:$G$63, $E$4:$E$63,"1",$I$4:$I$63,"1")</f>
        <v>810</v>
      </c>
      <c r="H66" s="37">
        <f t="shared" ref="H66:H69" si="1">(C66-I66)/C66*100</f>
        <v>0</v>
      </c>
      <c r="I66" s="63">
        <f>COUNTIFS(E4:E63, "1", I4:I63, "1", H4:H63, "1")</f>
        <v>16</v>
      </c>
      <c r="J66" s="64">
        <f t="array" ref="J66">STDEV(IF(E4:E63*I4:I63=1, G4:G63))</f>
        <v>116.1623684</v>
      </c>
    </row>
    <row r="67">
      <c r="A67" s="34" t="s">
        <v>61</v>
      </c>
      <c r="B67" s="60"/>
      <c r="C67" s="62">
        <f>COUNTIFS(E4:E63, "1", I4:I63, "2")</f>
        <v>12</v>
      </c>
      <c r="D67" s="37">
        <f>SUMIFS(G4:G63,E4:E63, "1", I4:I63, "2")/C67</f>
        <v>517.1666667</v>
      </c>
      <c r="E67" s="62">
        <f t="array" ref="E67">MEDIAN(IF($E$4:$E$63-$I$4:$I$63=-1, $G$4:$G$63))</f>
        <v>411</v>
      </c>
      <c r="F67" s="62">
        <f>minifs($G$4:$G$63, $E$4:$E$63,"1",$I$4:$I$63,"2")</f>
        <v>340</v>
      </c>
      <c r="G67" s="62">
        <f>MAXIFS($G$4:$G$63, $E$4:$E$63,"1",$I$4:$I$63,"2")</f>
        <v>1111</v>
      </c>
      <c r="H67" s="37">
        <f t="shared" si="1"/>
        <v>0</v>
      </c>
      <c r="I67" s="65">
        <f>COUNTIFS(E4:E63, "1", I4:I63, "2", H4:H63, "1")</f>
        <v>12</v>
      </c>
      <c r="J67" s="64">
        <f t="array" ref="J67">STDEV(IF(E4:E63-I4:I63=-1, G4:G63))</f>
        <v>241.3977605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491.2222222</v>
      </c>
      <c r="E68" s="62">
        <f t="array" ref="E68">MEDIAN(IF($E$4:$E$63-$I$4:$I$63=1, $G$4:$G$63))</f>
        <v>424.5</v>
      </c>
      <c r="F68" s="62">
        <f>minifs($G$4:$G$63, $E$4:$E$63,"2",$I$4:$I$63,"1")</f>
        <v>293</v>
      </c>
      <c r="G68" s="62">
        <f>maxifs($G$4:$G$63, $E$4:$E$63,"2",$I$4:$I$63,"1")</f>
        <v>1228</v>
      </c>
      <c r="H68" s="37">
        <f t="shared" si="1"/>
        <v>5.555555556</v>
      </c>
      <c r="I68" s="65">
        <f>COUNTIFS(E4:E63, "2", I4:I63, "1", H4:H63, "1")</f>
        <v>17</v>
      </c>
      <c r="J68" s="64">
        <f t="array" ref="J68">STDEV(IF(E4:E63-I4:I63=1, G4:G63))</f>
        <v>217.0301024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529.2142857</v>
      </c>
      <c r="E69" s="62">
        <f t="array" ref="E69">MEDIAN(IF($E$4:$E$63*$I$4:$I$63=4, $G$4:$G$63))</f>
        <v>393</v>
      </c>
      <c r="F69" s="62">
        <f>minifs($G$4:$G$63, $E$4:$E$63,"2",$I$4:$I$63,"2")</f>
        <v>342</v>
      </c>
      <c r="G69" s="62">
        <f>maxifs($G$4:$G$63, $E$4:$E$63,"2",$I$4:$I$63,"2")</f>
        <v>1653</v>
      </c>
      <c r="H69" s="37">
        <f t="shared" si="1"/>
        <v>14.28571429</v>
      </c>
      <c r="I69" s="63">
        <f>COUNTIFS(E4:E63, "2", I4:I63, "2", H4:H63, "1")</f>
        <v>12</v>
      </c>
      <c r="J69" s="64">
        <f t="array" ref="J69">STDEV(IF(E4:E63*I4:I63=4, G4:G63))</f>
        <v>340.6058355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1.0</v>
      </c>
      <c r="F4" s="50" t="s">
        <v>57</v>
      </c>
      <c r="G4" s="52">
        <v>1436.0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54</v>
      </c>
      <c r="G5" s="55">
        <v>441.0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2.0</v>
      </c>
      <c r="F6" s="53" t="s">
        <v>57</v>
      </c>
      <c r="G6" s="55">
        <v>350.0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57</v>
      </c>
      <c r="G7" s="55">
        <v>292.0</v>
      </c>
      <c r="H7" s="54">
        <v>1.0</v>
      </c>
      <c r="I7" s="54">
        <v>1.0</v>
      </c>
    </row>
    <row r="8">
      <c r="B8" s="53" t="s">
        <v>51</v>
      </c>
      <c r="C8" s="53" t="s">
        <v>55</v>
      </c>
      <c r="D8" s="53" t="s">
        <v>53</v>
      </c>
      <c r="E8" s="54">
        <v>2.0</v>
      </c>
      <c r="F8" s="53" t="s">
        <v>54</v>
      </c>
      <c r="G8" s="55">
        <v>385.0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56</v>
      </c>
      <c r="E9" s="54">
        <v>1.0</v>
      </c>
      <c r="F9" s="53" t="s">
        <v>54</v>
      </c>
      <c r="G9" s="55">
        <v>322.0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53</v>
      </c>
      <c r="E10" s="54">
        <v>2.0</v>
      </c>
      <c r="F10" s="53" t="s">
        <v>54</v>
      </c>
      <c r="G10" s="55">
        <v>413.0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54</v>
      </c>
      <c r="G11" s="55">
        <v>328.0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57</v>
      </c>
      <c r="G12" s="55">
        <v>419.0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56</v>
      </c>
      <c r="E13" s="54">
        <v>1.0</v>
      </c>
      <c r="F13" s="53" t="s">
        <v>54</v>
      </c>
      <c r="G13" s="55">
        <v>356.0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54</v>
      </c>
      <c r="G14" s="55">
        <v>690.0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56</v>
      </c>
      <c r="E15" s="54">
        <v>1.0</v>
      </c>
      <c r="F15" s="53" t="s">
        <v>54</v>
      </c>
      <c r="G15" s="55">
        <v>325.0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2.0</v>
      </c>
      <c r="F16" s="53" t="s">
        <v>57</v>
      </c>
      <c r="G16" s="55">
        <v>347.0</v>
      </c>
      <c r="H16" s="54">
        <v>1.0</v>
      </c>
      <c r="I16" s="54">
        <v>2.0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54</v>
      </c>
      <c r="G17" s="55">
        <v>353.0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2.0</v>
      </c>
      <c r="F18" s="53" t="s">
        <v>54</v>
      </c>
      <c r="G18" s="55">
        <v>562.0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2.0</v>
      </c>
      <c r="F19" s="53" t="s">
        <v>54</v>
      </c>
      <c r="G19" s="55">
        <v>474.0</v>
      </c>
      <c r="H19" s="54">
        <v>2.0</v>
      </c>
      <c r="I19" s="54">
        <v>2.0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57</v>
      </c>
      <c r="G20" s="55">
        <v>349.0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57</v>
      </c>
      <c r="G21" s="55">
        <v>619.0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56</v>
      </c>
      <c r="E22" s="54">
        <v>1.0</v>
      </c>
      <c r="F22" s="53" t="s">
        <v>54</v>
      </c>
      <c r="G22" s="55">
        <v>339.0</v>
      </c>
      <c r="H22" s="54">
        <v>1.0</v>
      </c>
      <c r="I22" s="54">
        <v>1.0</v>
      </c>
    </row>
    <row r="23">
      <c r="B23" s="53" t="s">
        <v>58</v>
      </c>
      <c r="C23" s="53" t="s">
        <v>55</v>
      </c>
      <c r="D23" s="53" t="s">
        <v>53</v>
      </c>
      <c r="E23" s="54">
        <v>2.0</v>
      </c>
      <c r="F23" s="53" t="s">
        <v>54</v>
      </c>
      <c r="G23" s="55">
        <v>445.0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53</v>
      </c>
      <c r="E24" s="54">
        <v>2.0</v>
      </c>
      <c r="F24" s="53" t="s">
        <v>57</v>
      </c>
      <c r="G24" s="55">
        <v>397.0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57</v>
      </c>
      <c r="G25" s="55">
        <v>391.0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53</v>
      </c>
      <c r="E26" s="54">
        <v>2.0</v>
      </c>
      <c r="F26" s="53" t="s">
        <v>57</v>
      </c>
      <c r="G26" s="55">
        <v>460.0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54</v>
      </c>
      <c r="G27" s="55">
        <v>367.0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54</v>
      </c>
      <c r="G28" s="55">
        <v>429.0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57</v>
      </c>
      <c r="G29" s="55">
        <v>457.0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53</v>
      </c>
      <c r="E30" s="54">
        <v>2.0</v>
      </c>
      <c r="F30" s="53" t="s">
        <v>54</v>
      </c>
      <c r="G30" s="55">
        <v>446.0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57</v>
      </c>
      <c r="G31" s="55">
        <v>406.0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57</v>
      </c>
      <c r="G32" s="55">
        <v>378.0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56</v>
      </c>
      <c r="E33" s="54">
        <v>1.0</v>
      </c>
      <c r="F33" s="53" t="s">
        <v>57</v>
      </c>
      <c r="G33" s="55">
        <v>365.0</v>
      </c>
      <c r="H33" s="54">
        <v>1.0</v>
      </c>
      <c r="I33" s="54">
        <v>1.0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57</v>
      </c>
      <c r="G34" s="55">
        <v>363.0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53</v>
      </c>
      <c r="E35" s="54">
        <v>2.0</v>
      </c>
      <c r="F35" s="53" t="s">
        <v>57</v>
      </c>
      <c r="G35" s="55">
        <v>458.0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54</v>
      </c>
      <c r="G36" s="55">
        <v>600.0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53</v>
      </c>
      <c r="E37" s="54">
        <v>2.0</v>
      </c>
      <c r="F37" s="53" t="s">
        <v>57</v>
      </c>
      <c r="G37" s="55">
        <v>1067.0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53</v>
      </c>
      <c r="E38" s="54">
        <v>2.0</v>
      </c>
      <c r="F38" s="53" t="s">
        <v>54</v>
      </c>
      <c r="G38" s="55">
        <v>441.0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54</v>
      </c>
      <c r="G39" s="55">
        <v>592.0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56</v>
      </c>
      <c r="E40" s="54">
        <v>1.0</v>
      </c>
      <c r="F40" s="53" t="s">
        <v>54</v>
      </c>
      <c r="G40" s="55">
        <v>364.0</v>
      </c>
      <c r="H40" s="54">
        <v>1.0</v>
      </c>
      <c r="I40" s="54">
        <v>2.0</v>
      </c>
    </row>
    <row r="41">
      <c r="B41" s="53" t="s">
        <v>58</v>
      </c>
      <c r="C41" s="53" t="s">
        <v>55</v>
      </c>
      <c r="D41" s="53" t="s">
        <v>53</v>
      </c>
      <c r="E41" s="54">
        <v>2.0</v>
      </c>
      <c r="F41" s="53" t="s">
        <v>54</v>
      </c>
      <c r="G41" s="55">
        <v>401.0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56</v>
      </c>
      <c r="E42" s="54">
        <v>1.0</v>
      </c>
      <c r="F42" s="53" t="s">
        <v>57</v>
      </c>
      <c r="G42" s="55">
        <v>716.0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53</v>
      </c>
      <c r="E43" s="54">
        <v>2.0</v>
      </c>
      <c r="F43" s="53" t="s">
        <v>57</v>
      </c>
      <c r="G43" s="55">
        <v>651.0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56</v>
      </c>
      <c r="E44" s="54">
        <v>1.0</v>
      </c>
      <c r="F44" s="53" t="s">
        <v>57</v>
      </c>
      <c r="G44" s="55">
        <v>397.0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56</v>
      </c>
      <c r="E45" s="54">
        <v>1.0</v>
      </c>
      <c r="F45" s="53" t="s">
        <v>54</v>
      </c>
      <c r="G45" s="55">
        <v>511.0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56</v>
      </c>
      <c r="E46" s="54">
        <v>1.0</v>
      </c>
      <c r="F46" s="53" t="s">
        <v>57</v>
      </c>
      <c r="G46" s="55">
        <v>481.0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56</v>
      </c>
      <c r="E47" s="54">
        <v>1.0</v>
      </c>
      <c r="F47" s="53" t="s">
        <v>57</v>
      </c>
      <c r="G47" s="55">
        <v>429.0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56</v>
      </c>
      <c r="E48" s="54">
        <v>1.0</v>
      </c>
      <c r="F48" s="53" t="s">
        <v>54</v>
      </c>
      <c r="G48" s="55">
        <v>488.0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54</v>
      </c>
      <c r="G49" s="55">
        <v>575.0</v>
      </c>
      <c r="H49" s="54">
        <v>1.0</v>
      </c>
      <c r="I49" s="54">
        <v>2.0</v>
      </c>
    </row>
    <row r="50">
      <c r="B50" s="53" t="s">
        <v>58</v>
      </c>
      <c r="C50" s="53" t="s">
        <v>55</v>
      </c>
      <c r="D50" s="53" t="s">
        <v>56</v>
      </c>
      <c r="E50" s="54">
        <v>1.0</v>
      </c>
      <c r="F50" s="53" t="s">
        <v>57</v>
      </c>
      <c r="G50" s="55">
        <v>330.0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56</v>
      </c>
      <c r="E51" s="54">
        <v>1.0</v>
      </c>
      <c r="F51" s="53" t="s">
        <v>54</v>
      </c>
      <c r="G51" s="55">
        <v>278.0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53</v>
      </c>
      <c r="E52" s="54">
        <v>2.0</v>
      </c>
      <c r="F52" s="53" t="s">
        <v>57</v>
      </c>
      <c r="G52" s="55">
        <v>439.0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56</v>
      </c>
      <c r="E53" s="54">
        <v>1.0</v>
      </c>
      <c r="F53" s="53" t="s">
        <v>54</v>
      </c>
      <c r="G53" s="55">
        <v>682.0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1.0</v>
      </c>
      <c r="F54" s="53" t="s">
        <v>57</v>
      </c>
      <c r="G54" s="55">
        <v>547.0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54</v>
      </c>
      <c r="G55" s="55">
        <v>371.0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56</v>
      </c>
      <c r="E56" s="54">
        <v>1.0</v>
      </c>
      <c r="F56" s="53" t="s">
        <v>57</v>
      </c>
      <c r="G56" s="55">
        <v>391.0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57</v>
      </c>
      <c r="G57" s="55">
        <v>426.0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57</v>
      </c>
      <c r="G58" s="55">
        <v>945.0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1.0</v>
      </c>
      <c r="F59" s="53" t="s">
        <v>57</v>
      </c>
      <c r="G59" s="55">
        <v>1067.0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54</v>
      </c>
      <c r="G60" s="55">
        <v>548.0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53</v>
      </c>
      <c r="E61" s="54">
        <v>2.0</v>
      </c>
      <c r="F61" s="53" t="s">
        <v>54</v>
      </c>
      <c r="G61" s="55">
        <v>359.0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56</v>
      </c>
      <c r="E62" s="54">
        <v>1.0</v>
      </c>
      <c r="F62" s="53" t="s">
        <v>54</v>
      </c>
      <c r="G62" s="55">
        <v>342.0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53</v>
      </c>
      <c r="E63" s="58">
        <v>2.0</v>
      </c>
      <c r="F63" s="57" t="s">
        <v>57</v>
      </c>
      <c r="G63" s="59">
        <v>353.0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15</v>
      </c>
      <c r="D66" s="37">
        <f>SUMIFS(G4:G63,E4:E63, "1", I4:I63, "1")/C66</f>
        <v>468.4666667</v>
      </c>
      <c r="E66" s="62">
        <f t="array" ref="E66">MEDIAN(IF($E$4:$E$63*$I$4:$I$63=1, $G$4:$G$63))</f>
        <v>391</v>
      </c>
      <c r="F66" s="62">
        <f>minifs($G$4:$G$63, $E$4:$E$63,"1",$I$4:$I$63,"1")</f>
        <v>278</v>
      </c>
      <c r="G66" s="62">
        <f>MAXIFS($G$4:$G$63, $E$4:$E$63,"1",$I$4:$I$63,"1")</f>
        <v>1067</v>
      </c>
      <c r="H66" s="37">
        <f t="shared" ref="H66:H69" si="1">(C66-I66)/C66*100</f>
        <v>0</v>
      </c>
      <c r="I66" s="63">
        <f>COUNTIFS(E4:E63, "1", I4:I63, "1", H4:H63, "1")</f>
        <v>15</v>
      </c>
      <c r="J66" s="64">
        <f t="array" ref="J66">STDEV(IF(E4:E63*I4:I63=1, G4:G63))</f>
        <v>208.6435329</v>
      </c>
    </row>
    <row r="67">
      <c r="A67" s="34" t="s">
        <v>61</v>
      </c>
      <c r="B67" s="60"/>
      <c r="C67" s="62">
        <f>COUNTIFS(E4:E63, "1", I4:I63, "2")</f>
        <v>9</v>
      </c>
      <c r="D67" s="37">
        <f>SUMIFS(G4:G63,E4:E63, "1", I4:I63, "2")/C67</f>
        <v>536</v>
      </c>
      <c r="E67" s="62">
        <f t="array" ref="E67">MEDIAN(IF($E$4:$E$63-$I$4:$I$63=-1, $G$4:$G$63))</f>
        <v>391</v>
      </c>
      <c r="F67" s="62">
        <f>minifs($G$4:$G$63, $E$4:$E$63,"1",$I$4:$I$63,"2")</f>
        <v>322</v>
      </c>
      <c r="G67" s="62">
        <f>MAXIFS($G$4:$G$63, $E$4:$E$63,"1",$I$4:$I$63,"2")</f>
        <v>1436</v>
      </c>
      <c r="H67" s="37">
        <f t="shared" si="1"/>
        <v>0</v>
      </c>
      <c r="I67" s="65">
        <f>COUNTIFS(E4:E63, "1", I4:I63, "2", H4:H63, "1")</f>
        <v>9</v>
      </c>
      <c r="J67" s="64">
        <f t="array" ref="J67">STDEV(IF(E4:E63-I4:I63=-1, G4:G63))</f>
        <v>350.9437277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494.3333333</v>
      </c>
      <c r="E68" s="62">
        <f t="array" ref="E68">MEDIAN(IF($E$4:$E$63-$I$4:$I$63=1, $G$4:$G$63))</f>
        <v>434</v>
      </c>
      <c r="F68" s="62">
        <f>minifs($G$4:$G$63, $E$4:$E$63,"2",$I$4:$I$63,"1")</f>
        <v>292</v>
      </c>
      <c r="G68" s="62">
        <f>maxifs($G$4:$G$63, $E$4:$E$63,"2",$I$4:$I$63,"1")</f>
        <v>1067</v>
      </c>
      <c r="H68" s="37">
        <f t="shared" si="1"/>
        <v>0</v>
      </c>
      <c r="I68" s="65">
        <f>COUNTIFS(E4:E63, "2", I4:I63, "1", H4:H63, "1")</f>
        <v>18</v>
      </c>
      <c r="J68" s="64">
        <f t="array" ref="J68">STDEV(IF(E4:E63-I4:I63=1, G4:G63))</f>
        <v>179.0054222</v>
      </c>
    </row>
    <row r="69">
      <c r="A69" s="34" t="s">
        <v>63</v>
      </c>
      <c r="B69" s="60"/>
      <c r="C69" s="62">
        <f>COUNTIFS(E4:E63, "2", I4:I63, "2")</f>
        <v>18</v>
      </c>
      <c r="D69" s="37">
        <f>SUMIFS(G4:G63,E4:E63, "2", I4:I63, "2")/C69</f>
        <v>455.7777778</v>
      </c>
      <c r="E69" s="62">
        <f t="array" ref="E69">MEDIAN(IF($E$4:$E$63*$I$4:$I$63=4, $G$4:$G$63))</f>
        <v>433.5</v>
      </c>
      <c r="F69" s="62">
        <f>minifs($G$4:$G$63, $E$4:$E$63,"2",$I$4:$I$63,"2")</f>
        <v>328</v>
      </c>
      <c r="G69" s="62">
        <f>maxifs($G$4:$G$63, $E$4:$E$63,"2",$I$4:$I$63,"2")</f>
        <v>945</v>
      </c>
      <c r="H69" s="37">
        <f t="shared" si="1"/>
        <v>5.555555556</v>
      </c>
      <c r="I69" s="63">
        <f>COUNTIFS(E4:E63, "2", I4:I63, "2", H4:H63, "1")</f>
        <v>17</v>
      </c>
      <c r="J69" s="64">
        <f t="array" ref="J69">STDEV(IF(E4:E63*I4:I63=4, G4:G63))</f>
        <v>143.8342819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0.0</v>
      </c>
      <c r="E4" s="70">
        <v>3.0</v>
      </c>
      <c r="F4" s="70">
        <v>3.0</v>
      </c>
      <c r="G4" s="70">
        <v>1.0</v>
      </c>
      <c r="H4" s="71">
        <v>900.0</v>
      </c>
    </row>
    <row r="5">
      <c r="B5" s="72" t="s">
        <v>71</v>
      </c>
      <c r="C5" s="73">
        <v>1.0</v>
      </c>
      <c r="D5" s="73">
        <v>1.0</v>
      </c>
      <c r="E5" s="73">
        <v>9.0</v>
      </c>
      <c r="F5" s="73">
        <v>3.0</v>
      </c>
      <c r="G5" s="73">
        <v>1.0</v>
      </c>
      <c r="H5" s="74">
        <v>53.0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4.0</v>
      </c>
      <c r="G6" s="73">
        <v>1.0</v>
      </c>
      <c r="H6" s="74">
        <v>102.0</v>
      </c>
    </row>
    <row r="7">
      <c r="B7" s="72" t="s">
        <v>71</v>
      </c>
      <c r="C7" s="73">
        <v>1.0</v>
      </c>
      <c r="D7" s="73">
        <v>1.0</v>
      </c>
      <c r="E7" s="73">
        <v>5.0</v>
      </c>
      <c r="F7" s="73">
        <v>5.0</v>
      </c>
      <c r="G7" s="73">
        <v>1.0</v>
      </c>
      <c r="H7" s="74">
        <v>35.0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5.0</v>
      </c>
      <c r="G8" s="73">
        <v>1.0</v>
      </c>
      <c r="H8" s="74">
        <v>8.0</v>
      </c>
    </row>
    <row r="9">
      <c r="B9" s="72" t="s">
        <v>71</v>
      </c>
      <c r="C9" s="73">
        <v>1.0</v>
      </c>
      <c r="D9" s="73">
        <v>1.0</v>
      </c>
      <c r="E9" s="73">
        <v>2.0</v>
      </c>
      <c r="F9" s="73">
        <v>1.0</v>
      </c>
      <c r="G9" s="73">
        <v>1.0</v>
      </c>
      <c r="H9" s="74">
        <v>251.0</v>
      </c>
    </row>
    <row r="10">
      <c r="B10" s="72" t="s">
        <v>71</v>
      </c>
      <c r="C10" s="73">
        <v>1.0</v>
      </c>
      <c r="D10" s="73">
        <v>1.0</v>
      </c>
      <c r="E10" s="73">
        <v>9.0</v>
      </c>
      <c r="F10" s="73">
        <v>4.0</v>
      </c>
      <c r="G10" s="73">
        <v>1.0</v>
      </c>
      <c r="H10" s="74">
        <v>93.0</v>
      </c>
    </row>
    <row r="11">
      <c r="B11" s="72" t="s">
        <v>71</v>
      </c>
      <c r="C11" s="73">
        <v>1.0</v>
      </c>
      <c r="D11" s="73">
        <v>1.0</v>
      </c>
      <c r="E11" s="73">
        <v>5.0</v>
      </c>
      <c r="F11" s="73">
        <v>1.0</v>
      </c>
      <c r="G11" s="73">
        <v>1.0</v>
      </c>
      <c r="H11" s="74">
        <v>248.0</v>
      </c>
    </row>
    <row r="12">
      <c r="B12" s="72" t="s">
        <v>71</v>
      </c>
      <c r="C12" s="73">
        <v>1.0</v>
      </c>
      <c r="D12" s="73">
        <v>0.0</v>
      </c>
      <c r="E12" s="73">
        <v>3.0</v>
      </c>
      <c r="F12" s="73">
        <v>1.0</v>
      </c>
      <c r="G12" s="73">
        <v>1.0</v>
      </c>
      <c r="H12" s="74">
        <v>900.0</v>
      </c>
    </row>
    <row r="13">
      <c r="B13" s="72" t="s">
        <v>71</v>
      </c>
      <c r="C13" s="73">
        <v>1.0</v>
      </c>
      <c r="D13" s="73">
        <v>1.0</v>
      </c>
      <c r="E13" s="73">
        <v>6.0</v>
      </c>
      <c r="F13" s="73">
        <v>4.0</v>
      </c>
      <c r="G13" s="73">
        <v>1.0</v>
      </c>
      <c r="H13" s="74">
        <v>232.0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3.0</v>
      </c>
      <c r="G14" s="73">
        <v>1.0</v>
      </c>
      <c r="H14" s="74">
        <v>105.0</v>
      </c>
    </row>
    <row r="15">
      <c r="B15" s="72" t="s">
        <v>71</v>
      </c>
      <c r="C15" s="73">
        <v>1.0</v>
      </c>
      <c r="D15" s="73">
        <v>1.0</v>
      </c>
      <c r="E15" s="73">
        <v>8.0</v>
      </c>
      <c r="F15" s="73">
        <v>4.0</v>
      </c>
      <c r="G15" s="73">
        <v>1.0</v>
      </c>
      <c r="H15" s="74">
        <v>26.0</v>
      </c>
    </row>
    <row r="16">
      <c r="B16" s="72" t="s">
        <v>71</v>
      </c>
      <c r="C16" s="73">
        <v>1.0</v>
      </c>
      <c r="D16" s="73">
        <v>1.0</v>
      </c>
      <c r="E16" s="73">
        <v>4.0</v>
      </c>
      <c r="F16" s="73">
        <v>1.0</v>
      </c>
      <c r="G16" s="73">
        <v>1.0</v>
      </c>
      <c r="H16" s="74">
        <v>241.0</v>
      </c>
    </row>
    <row r="17">
      <c r="B17" s="72" t="s">
        <v>71</v>
      </c>
      <c r="C17" s="73">
        <v>1.0</v>
      </c>
      <c r="D17" s="73">
        <v>1.0</v>
      </c>
      <c r="E17" s="73">
        <v>8.0</v>
      </c>
      <c r="F17" s="73">
        <v>3.0</v>
      </c>
      <c r="G17" s="73">
        <v>1.0</v>
      </c>
      <c r="H17" s="74">
        <v>46.0</v>
      </c>
    </row>
    <row r="18">
      <c r="B18" s="72" t="s">
        <v>71</v>
      </c>
      <c r="C18" s="73">
        <v>1.0</v>
      </c>
      <c r="D18" s="73">
        <v>1.0</v>
      </c>
      <c r="E18" s="73">
        <v>7.0</v>
      </c>
      <c r="F18" s="73">
        <v>4.0</v>
      </c>
      <c r="G18" s="73">
        <v>1.0</v>
      </c>
      <c r="H18" s="74">
        <v>57.0</v>
      </c>
    </row>
    <row r="19">
      <c r="B19" s="72" t="s">
        <v>71</v>
      </c>
      <c r="C19" s="73">
        <v>1.0</v>
      </c>
      <c r="D19" s="73">
        <v>1.0</v>
      </c>
      <c r="E19" s="73">
        <v>6.0</v>
      </c>
      <c r="F19" s="73">
        <v>1.0</v>
      </c>
      <c r="G19" s="73">
        <v>1.0</v>
      </c>
      <c r="H19" s="74">
        <v>8.0</v>
      </c>
    </row>
    <row r="20">
      <c r="B20" s="72" t="s">
        <v>71</v>
      </c>
      <c r="C20" s="73">
        <v>1.0</v>
      </c>
      <c r="D20" s="73">
        <v>1.0</v>
      </c>
      <c r="E20" s="73">
        <v>2.0</v>
      </c>
      <c r="F20" s="73">
        <v>1.0</v>
      </c>
      <c r="G20" s="73">
        <v>1.0</v>
      </c>
      <c r="H20" s="74">
        <v>255.0</v>
      </c>
    </row>
    <row r="21">
      <c r="B21" s="72" t="s">
        <v>71</v>
      </c>
      <c r="C21" s="73">
        <v>1.0</v>
      </c>
      <c r="D21" s="73">
        <v>1.0</v>
      </c>
      <c r="E21" s="73">
        <v>1.0</v>
      </c>
      <c r="F21" s="73">
        <v>1.0</v>
      </c>
      <c r="G21" s="73">
        <v>1.0</v>
      </c>
      <c r="H21" s="74">
        <v>51.0</v>
      </c>
    </row>
    <row r="22">
      <c r="B22" s="72" t="s">
        <v>72</v>
      </c>
      <c r="C22" s="73">
        <v>2.0</v>
      </c>
      <c r="D22" s="73">
        <v>1.0</v>
      </c>
      <c r="E22" s="73">
        <v>5.0</v>
      </c>
      <c r="F22" s="73">
        <v>5.0</v>
      </c>
      <c r="G22" s="73">
        <v>1.0</v>
      </c>
      <c r="H22" s="74">
        <v>372.0</v>
      </c>
    </row>
    <row r="23">
      <c r="B23" s="72" t="s">
        <v>72</v>
      </c>
      <c r="C23" s="73">
        <v>2.0</v>
      </c>
      <c r="D23" s="73">
        <v>1.0</v>
      </c>
      <c r="E23" s="73">
        <v>1.0</v>
      </c>
      <c r="F23" s="73">
        <v>3.0</v>
      </c>
      <c r="G23" s="73">
        <v>1.0</v>
      </c>
      <c r="H23" s="74">
        <v>31.0</v>
      </c>
    </row>
    <row r="24">
      <c r="B24" s="72" t="s">
        <v>72</v>
      </c>
      <c r="C24" s="73">
        <v>2.0</v>
      </c>
      <c r="D24" s="73">
        <v>1.0</v>
      </c>
      <c r="E24" s="73">
        <v>4.0</v>
      </c>
      <c r="F24" s="73">
        <v>2.0</v>
      </c>
      <c r="G24" s="73">
        <v>1.0</v>
      </c>
      <c r="H24" s="74">
        <v>45.0</v>
      </c>
    </row>
    <row r="25">
      <c r="B25" s="72" t="s">
        <v>72</v>
      </c>
      <c r="C25" s="73">
        <v>2.0</v>
      </c>
      <c r="D25" s="73">
        <v>1.0</v>
      </c>
      <c r="E25" s="73">
        <v>7.0</v>
      </c>
      <c r="F25" s="73">
        <v>4.0</v>
      </c>
      <c r="G25" s="73">
        <v>1.0</v>
      </c>
      <c r="H25" s="74">
        <v>37.0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3.0</v>
      </c>
      <c r="G26" s="73">
        <v>1.0</v>
      </c>
      <c r="H26" s="74">
        <v>37.0</v>
      </c>
    </row>
    <row r="27">
      <c r="B27" s="72" t="s">
        <v>72</v>
      </c>
      <c r="C27" s="73">
        <v>2.0</v>
      </c>
      <c r="D27" s="73">
        <v>1.0</v>
      </c>
      <c r="E27" s="73">
        <v>8.0</v>
      </c>
      <c r="F27" s="73">
        <v>3.0</v>
      </c>
      <c r="G27" s="73">
        <v>1.0</v>
      </c>
      <c r="H27" s="74">
        <v>51.0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3.0</v>
      </c>
      <c r="G28" s="73">
        <v>1.0</v>
      </c>
      <c r="H28" s="74">
        <v>900.0</v>
      </c>
    </row>
    <row r="29">
      <c r="B29" s="72" t="s">
        <v>72</v>
      </c>
      <c r="C29" s="73">
        <v>2.0</v>
      </c>
      <c r="D29" s="73">
        <v>1.0</v>
      </c>
      <c r="E29" s="73">
        <v>9.0</v>
      </c>
      <c r="F29" s="73">
        <v>1.0</v>
      </c>
      <c r="G29" s="73">
        <v>1.0</v>
      </c>
      <c r="H29" s="74">
        <v>244.0</v>
      </c>
    </row>
    <row r="30">
      <c r="B30" s="72" t="s">
        <v>72</v>
      </c>
      <c r="C30" s="73">
        <v>2.0</v>
      </c>
      <c r="D30" s="73">
        <v>1.0</v>
      </c>
      <c r="E30" s="73">
        <v>8.0</v>
      </c>
      <c r="F30" s="73">
        <v>5.0</v>
      </c>
      <c r="G30" s="73">
        <v>1.0</v>
      </c>
      <c r="H30" s="74">
        <v>33.0</v>
      </c>
    </row>
    <row r="31">
      <c r="B31" s="72" t="s">
        <v>72</v>
      </c>
      <c r="C31" s="73">
        <v>2.0</v>
      </c>
      <c r="D31" s="73">
        <v>1.0</v>
      </c>
      <c r="E31" s="73">
        <v>9.0</v>
      </c>
      <c r="F31" s="73">
        <v>2.0</v>
      </c>
      <c r="G31" s="73">
        <v>1.0</v>
      </c>
      <c r="H31" s="74">
        <v>232.0</v>
      </c>
    </row>
    <row r="32">
      <c r="B32" s="72" t="s">
        <v>72</v>
      </c>
      <c r="C32" s="73">
        <v>2.0</v>
      </c>
      <c r="D32" s="73">
        <v>1.0</v>
      </c>
      <c r="E32" s="73">
        <v>4.0</v>
      </c>
      <c r="F32" s="73">
        <v>1.0</v>
      </c>
      <c r="G32" s="73">
        <v>1.0</v>
      </c>
      <c r="H32" s="74">
        <v>255.0</v>
      </c>
    </row>
    <row r="33">
      <c r="B33" s="72" t="s">
        <v>72</v>
      </c>
      <c r="C33" s="73">
        <v>2.0</v>
      </c>
      <c r="D33" s="73">
        <v>0.0</v>
      </c>
      <c r="E33" s="73">
        <v>3.0</v>
      </c>
      <c r="F33" s="73">
        <v>1.0</v>
      </c>
      <c r="G33" s="73">
        <v>0.0</v>
      </c>
      <c r="H33" s="74">
        <v>250.0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5.0</v>
      </c>
      <c r="G34" s="73">
        <v>1.0</v>
      </c>
      <c r="H34" s="74">
        <v>144.0</v>
      </c>
    </row>
    <row r="35">
      <c r="B35" s="72" t="s">
        <v>72</v>
      </c>
      <c r="C35" s="73">
        <v>2.0</v>
      </c>
      <c r="D35" s="73">
        <v>1.0</v>
      </c>
      <c r="E35" s="73">
        <v>5.0</v>
      </c>
      <c r="F35" s="73">
        <v>3.0</v>
      </c>
      <c r="G35" s="73">
        <v>1.0</v>
      </c>
      <c r="H35" s="74">
        <v>61.0</v>
      </c>
    </row>
    <row r="36">
      <c r="B36" s="72" t="s">
        <v>72</v>
      </c>
      <c r="C36" s="73">
        <v>2.0</v>
      </c>
      <c r="D36" s="73">
        <v>1.0</v>
      </c>
      <c r="E36" s="73">
        <v>6.0</v>
      </c>
      <c r="F36" s="73">
        <v>2.0</v>
      </c>
      <c r="G36" s="73">
        <v>1.0</v>
      </c>
      <c r="H36" s="74">
        <v>37.0</v>
      </c>
    </row>
    <row r="37">
      <c r="B37" s="72" t="s">
        <v>72</v>
      </c>
      <c r="C37" s="73">
        <v>2.0</v>
      </c>
      <c r="D37" s="73">
        <v>1.0</v>
      </c>
      <c r="E37" s="73">
        <v>1.0</v>
      </c>
      <c r="F37" s="73">
        <v>5.0</v>
      </c>
      <c r="G37" s="73">
        <v>1.0</v>
      </c>
      <c r="H37" s="74">
        <v>53.0</v>
      </c>
    </row>
    <row r="38">
      <c r="B38" s="72" t="s">
        <v>72</v>
      </c>
      <c r="C38" s="73">
        <v>2.0</v>
      </c>
      <c r="D38" s="73">
        <v>1.0</v>
      </c>
      <c r="E38" s="73">
        <v>7.0</v>
      </c>
      <c r="F38" s="73">
        <v>2.0</v>
      </c>
      <c r="G38" s="73">
        <v>1.0</v>
      </c>
      <c r="H38" s="74">
        <v>19.0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2.0</v>
      </c>
      <c r="G39" s="73">
        <v>1.0</v>
      </c>
      <c r="H39" s="74">
        <v>29.0</v>
      </c>
    </row>
    <row r="40">
      <c r="B40" s="72" t="s">
        <v>72</v>
      </c>
      <c r="C40" s="73">
        <v>2.0</v>
      </c>
      <c r="D40" s="73">
        <v>1.0</v>
      </c>
      <c r="E40" s="73">
        <v>4.0</v>
      </c>
      <c r="F40" s="73">
        <v>2.0</v>
      </c>
      <c r="G40" s="73">
        <v>1.0</v>
      </c>
      <c r="H40" s="74">
        <v>26.0</v>
      </c>
    </row>
    <row r="41">
      <c r="B41" s="72" t="s">
        <v>72</v>
      </c>
      <c r="C41" s="73">
        <v>2.0</v>
      </c>
      <c r="D41" s="73">
        <v>1.0</v>
      </c>
      <c r="E41" s="73">
        <v>8.0</v>
      </c>
      <c r="F41" s="73">
        <v>4.0</v>
      </c>
      <c r="G41" s="73">
        <v>1.0</v>
      </c>
      <c r="H41" s="74">
        <v>54.0</v>
      </c>
    </row>
    <row r="42">
      <c r="B42" s="72" t="s">
        <v>72</v>
      </c>
      <c r="C42" s="73">
        <v>2.0</v>
      </c>
      <c r="D42" s="73">
        <v>1.0</v>
      </c>
      <c r="E42" s="73">
        <v>4.0</v>
      </c>
      <c r="F42" s="73">
        <v>5.0</v>
      </c>
      <c r="G42" s="73">
        <v>1.0</v>
      </c>
      <c r="H42" s="74">
        <v>44.0</v>
      </c>
    </row>
    <row r="43">
      <c r="B43" s="72" t="s">
        <v>72</v>
      </c>
      <c r="C43" s="73">
        <v>2.0</v>
      </c>
      <c r="D43" s="73">
        <v>1.0</v>
      </c>
      <c r="E43" s="73">
        <v>5.0</v>
      </c>
      <c r="F43" s="73">
        <v>4.0</v>
      </c>
      <c r="G43" s="73">
        <v>1.0</v>
      </c>
      <c r="H43" s="74">
        <v>57.0</v>
      </c>
    </row>
    <row r="44">
      <c r="B44" s="72" t="s">
        <v>72</v>
      </c>
      <c r="C44" s="73">
        <v>2.0</v>
      </c>
      <c r="D44" s="73">
        <v>1.0</v>
      </c>
      <c r="E44" s="73">
        <v>1.0</v>
      </c>
      <c r="F44" s="73">
        <v>2.0</v>
      </c>
      <c r="G44" s="73">
        <v>1.0</v>
      </c>
      <c r="H44" s="74">
        <v>73.0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4.0</v>
      </c>
      <c r="G45" s="73">
        <v>1.0</v>
      </c>
      <c r="H45" s="74">
        <v>65.0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5.0</v>
      </c>
      <c r="G46" s="73">
        <v>1.0</v>
      </c>
      <c r="H46" s="74">
        <v>65.0</v>
      </c>
    </row>
    <row r="47">
      <c r="B47" s="72" t="s">
        <v>72</v>
      </c>
      <c r="C47" s="73">
        <v>2.0</v>
      </c>
      <c r="D47" s="73">
        <v>1.0</v>
      </c>
      <c r="E47" s="73">
        <v>6.0</v>
      </c>
      <c r="F47" s="73">
        <v>4.0</v>
      </c>
      <c r="G47" s="73">
        <v>1.0</v>
      </c>
      <c r="H47" s="74">
        <v>33.0</v>
      </c>
    </row>
    <row r="48">
      <c r="B48" s="72" t="s">
        <v>72</v>
      </c>
      <c r="C48" s="73">
        <v>2.0</v>
      </c>
      <c r="D48" s="73">
        <v>1.0</v>
      </c>
      <c r="E48" s="73">
        <v>7.0</v>
      </c>
      <c r="F48" s="73">
        <v>4.0</v>
      </c>
      <c r="G48" s="73">
        <v>1.0</v>
      </c>
      <c r="H48" s="74">
        <v>28.0</v>
      </c>
    </row>
    <row r="49">
      <c r="B49" s="72" t="s">
        <v>72</v>
      </c>
      <c r="C49" s="73">
        <v>2.0</v>
      </c>
      <c r="D49" s="73">
        <v>0.0</v>
      </c>
      <c r="E49" s="73">
        <v>3.0</v>
      </c>
      <c r="F49" s="73">
        <v>5.0</v>
      </c>
      <c r="G49" s="73">
        <v>1.0</v>
      </c>
      <c r="H49" s="74">
        <v>900.0</v>
      </c>
    </row>
    <row r="50">
      <c r="B50" s="72" t="s">
        <v>72</v>
      </c>
      <c r="C50" s="73">
        <v>2.0</v>
      </c>
      <c r="D50" s="73">
        <v>1.0</v>
      </c>
      <c r="E50" s="73">
        <v>7.0</v>
      </c>
      <c r="F50" s="73">
        <v>3.0</v>
      </c>
      <c r="G50" s="73">
        <v>1.0</v>
      </c>
      <c r="H50" s="74">
        <v>25.0</v>
      </c>
    </row>
    <row r="51">
      <c r="B51" s="72" t="s">
        <v>72</v>
      </c>
      <c r="C51" s="73">
        <v>2.0</v>
      </c>
      <c r="D51" s="73">
        <v>1.0</v>
      </c>
      <c r="E51" s="73">
        <v>5.0</v>
      </c>
      <c r="F51" s="73">
        <v>3.0</v>
      </c>
      <c r="G51" s="73">
        <v>1.0</v>
      </c>
      <c r="H51" s="74">
        <v>128.0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4.0</v>
      </c>
      <c r="G52" s="73">
        <v>1.0</v>
      </c>
      <c r="H52" s="74">
        <v>900.0</v>
      </c>
    </row>
    <row r="53">
      <c r="B53" s="72" t="s">
        <v>72</v>
      </c>
      <c r="C53" s="73">
        <v>2.0</v>
      </c>
      <c r="D53" s="73">
        <v>1.0</v>
      </c>
      <c r="E53" s="73">
        <v>6.0</v>
      </c>
      <c r="F53" s="73">
        <v>4.0</v>
      </c>
      <c r="G53" s="73">
        <v>1.0</v>
      </c>
      <c r="H53" s="74">
        <v>1.0</v>
      </c>
    </row>
    <row r="54">
      <c r="B54" s="72" t="s">
        <v>72</v>
      </c>
      <c r="C54" s="73">
        <v>2.0</v>
      </c>
      <c r="D54" s="73">
        <v>0.0</v>
      </c>
      <c r="E54" s="73">
        <v>3.0</v>
      </c>
      <c r="F54" s="73">
        <v>4.0</v>
      </c>
      <c r="G54" s="73">
        <v>0.0</v>
      </c>
      <c r="H54" s="74">
        <v>258.0</v>
      </c>
    </row>
    <row r="55">
      <c r="B55" s="72" t="s">
        <v>72</v>
      </c>
      <c r="C55" s="73">
        <v>2.0</v>
      </c>
      <c r="D55" s="73">
        <v>1.0</v>
      </c>
      <c r="E55" s="73">
        <v>2.0</v>
      </c>
      <c r="F55" s="73">
        <v>2.0</v>
      </c>
      <c r="G55" s="73">
        <v>1.0</v>
      </c>
      <c r="H55" s="74">
        <v>103.0</v>
      </c>
    </row>
    <row r="56">
      <c r="B56" s="72" t="s">
        <v>72</v>
      </c>
      <c r="C56" s="73">
        <v>2.0</v>
      </c>
      <c r="D56" s="73">
        <v>1.0</v>
      </c>
      <c r="E56" s="73">
        <v>7.0</v>
      </c>
      <c r="F56" s="73">
        <v>2.0</v>
      </c>
      <c r="G56" s="73">
        <v>1.0</v>
      </c>
      <c r="H56" s="74">
        <v>163.0</v>
      </c>
    </row>
    <row r="57">
      <c r="B57" s="72" t="s">
        <v>72</v>
      </c>
      <c r="C57" s="73">
        <v>2.0</v>
      </c>
      <c r="D57" s="73">
        <v>0.0</v>
      </c>
      <c r="E57" s="73">
        <v>3.0</v>
      </c>
      <c r="F57" s="73">
        <v>1.0</v>
      </c>
      <c r="G57" s="73">
        <v>1.0</v>
      </c>
      <c r="H57" s="74">
        <v>900.0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2.0</v>
      </c>
      <c r="G58" s="73">
        <v>1.0</v>
      </c>
      <c r="H58" s="74">
        <v>10.0</v>
      </c>
    </row>
    <row r="59">
      <c r="B59" s="72" t="s">
        <v>72</v>
      </c>
      <c r="C59" s="73">
        <v>2.0</v>
      </c>
      <c r="D59" s="73">
        <v>1.0</v>
      </c>
      <c r="E59" s="73">
        <v>4.0</v>
      </c>
      <c r="F59" s="73">
        <v>5.0</v>
      </c>
      <c r="G59" s="73">
        <v>1.0</v>
      </c>
      <c r="H59" s="74">
        <v>91.0</v>
      </c>
    </row>
    <row r="60">
      <c r="B60" s="72" t="s">
        <v>72</v>
      </c>
      <c r="C60" s="73">
        <v>2.0</v>
      </c>
      <c r="D60" s="73">
        <v>1.0</v>
      </c>
      <c r="E60" s="73">
        <v>5.0</v>
      </c>
      <c r="F60" s="73">
        <v>2.0</v>
      </c>
      <c r="G60" s="73">
        <v>1.0</v>
      </c>
      <c r="H60" s="74">
        <v>56.0</v>
      </c>
    </row>
    <row r="61">
      <c r="B61" s="72" t="s">
        <v>72</v>
      </c>
      <c r="C61" s="73">
        <v>2.0</v>
      </c>
      <c r="D61" s="73">
        <v>1.0</v>
      </c>
      <c r="E61" s="73">
        <v>7.0</v>
      </c>
      <c r="F61" s="73">
        <v>2.0</v>
      </c>
      <c r="G61" s="73">
        <v>1.0</v>
      </c>
      <c r="H61" s="74">
        <v>50.0</v>
      </c>
    </row>
    <row r="62">
      <c r="B62" s="72" t="s">
        <v>72</v>
      </c>
      <c r="C62" s="73">
        <v>2.0</v>
      </c>
      <c r="D62" s="73">
        <v>1.0</v>
      </c>
      <c r="E62" s="73">
        <v>5.0</v>
      </c>
      <c r="F62" s="73">
        <v>2.0</v>
      </c>
      <c r="G62" s="73">
        <v>1.0</v>
      </c>
      <c r="H62" s="74">
        <v>44.0</v>
      </c>
    </row>
    <row r="63">
      <c r="B63" s="72" t="s">
        <v>72</v>
      </c>
      <c r="C63" s="73">
        <v>2.0</v>
      </c>
      <c r="D63" s="73">
        <v>1.0</v>
      </c>
      <c r="E63" s="73">
        <v>9.0</v>
      </c>
      <c r="F63" s="73">
        <v>5.0</v>
      </c>
      <c r="G63" s="73">
        <v>1.0</v>
      </c>
      <c r="H63" s="74">
        <v>86.0</v>
      </c>
    </row>
    <row r="64">
      <c r="B64" s="72" t="s">
        <v>72</v>
      </c>
      <c r="C64" s="73">
        <v>2.0</v>
      </c>
      <c r="D64" s="73">
        <v>1.0</v>
      </c>
      <c r="E64" s="73">
        <v>4.0</v>
      </c>
      <c r="F64" s="73">
        <v>2.0</v>
      </c>
      <c r="G64" s="73">
        <v>1.0</v>
      </c>
      <c r="H64" s="74">
        <v>62.0</v>
      </c>
    </row>
    <row r="65">
      <c r="B65" s="72" t="s">
        <v>72</v>
      </c>
      <c r="C65" s="73">
        <v>2.0</v>
      </c>
      <c r="D65" s="73">
        <v>1.0</v>
      </c>
      <c r="E65" s="73">
        <v>7.0</v>
      </c>
      <c r="F65" s="73">
        <v>2.0</v>
      </c>
      <c r="G65" s="73">
        <v>1.0</v>
      </c>
      <c r="H65" s="74">
        <v>60.0</v>
      </c>
    </row>
    <row r="66">
      <c r="B66" s="72" t="s">
        <v>72</v>
      </c>
      <c r="C66" s="73">
        <v>2.0</v>
      </c>
      <c r="D66" s="73">
        <v>0.0</v>
      </c>
      <c r="E66" s="73">
        <v>3.0</v>
      </c>
      <c r="F66" s="73">
        <v>5.0</v>
      </c>
      <c r="G66" s="73">
        <v>1.0</v>
      </c>
      <c r="H66" s="74">
        <v>900.0</v>
      </c>
    </row>
    <row r="67">
      <c r="B67" s="72" t="s">
        <v>72</v>
      </c>
      <c r="C67" s="73">
        <v>2.0</v>
      </c>
      <c r="D67" s="73">
        <v>1.0</v>
      </c>
      <c r="E67" s="73">
        <v>6.0</v>
      </c>
      <c r="F67" s="73">
        <v>3.0</v>
      </c>
      <c r="G67" s="73">
        <v>1.0</v>
      </c>
      <c r="H67" s="74">
        <v>15.0</v>
      </c>
    </row>
    <row r="68">
      <c r="B68" s="72" t="s">
        <v>72</v>
      </c>
      <c r="C68" s="73">
        <v>2.0</v>
      </c>
      <c r="D68" s="73">
        <v>1.0</v>
      </c>
      <c r="E68" s="73">
        <v>2.0</v>
      </c>
      <c r="F68" s="73">
        <v>1.0</v>
      </c>
      <c r="G68" s="73">
        <v>1.0</v>
      </c>
      <c r="H68" s="74">
        <v>104.0</v>
      </c>
    </row>
    <row r="69">
      <c r="B69" s="72" t="s">
        <v>72</v>
      </c>
      <c r="C69" s="73">
        <v>2.0</v>
      </c>
      <c r="D69" s="73">
        <v>1.0</v>
      </c>
      <c r="E69" s="73">
        <v>5.0</v>
      </c>
      <c r="F69" s="73">
        <v>2.0</v>
      </c>
      <c r="G69" s="73">
        <v>1.0</v>
      </c>
      <c r="H69" s="74">
        <v>39.0</v>
      </c>
    </row>
    <row r="70">
      <c r="B70" s="72" t="s">
        <v>72</v>
      </c>
      <c r="C70" s="73">
        <v>2.0</v>
      </c>
      <c r="D70" s="73">
        <v>0.0</v>
      </c>
      <c r="E70" s="73">
        <v>3.0</v>
      </c>
      <c r="F70" s="73">
        <v>3.0</v>
      </c>
      <c r="G70" s="73">
        <v>1.0</v>
      </c>
      <c r="H70" s="74">
        <v>900.0</v>
      </c>
    </row>
    <row r="71">
      <c r="B71" s="72" t="s">
        <v>72</v>
      </c>
      <c r="C71" s="73">
        <v>2.0</v>
      </c>
      <c r="D71" s="73">
        <v>1.0</v>
      </c>
      <c r="E71" s="73">
        <v>1.0</v>
      </c>
      <c r="F71" s="73">
        <v>4.0</v>
      </c>
      <c r="G71" s="73">
        <v>1.0</v>
      </c>
      <c r="H71" s="74">
        <v>27.0</v>
      </c>
    </row>
    <row r="72">
      <c r="B72" s="72" t="s">
        <v>72</v>
      </c>
      <c r="C72" s="73">
        <v>2.0</v>
      </c>
      <c r="D72" s="73">
        <v>1.0</v>
      </c>
      <c r="E72" s="73">
        <v>9.0</v>
      </c>
      <c r="F72" s="73">
        <v>1.0</v>
      </c>
      <c r="G72" s="73">
        <v>1.0</v>
      </c>
      <c r="H72" s="74">
        <v>258.0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1.0</v>
      </c>
      <c r="G73" s="73">
        <v>1.0</v>
      </c>
      <c r="H73" s="74">
        <v>64.0</v>
      </c>
    </row>
    <row r="74">
      <c r="B74" s="72" t="s">
        <v>72</v>
      </c>
      <c r="C74" s="73">
        <v>2.0</v>
      </c>
      <c r="D74" s="73">
        <v>1.0</v>
      </c>
      <c r="E74" s="73">
        <v>8.0</v>
      </c>
      <c r="F74" s="73">
        <v>2.0</v>
      </c>
      <c r="G74" s="73">
        <v>1.0</v>
      </c>
      <c r="H74" s="74">
        <v>175.0</v>
      </c>
    </row>
    <row r="75">
      <c r="B75" s="72" t="s">
        <v>72</v>
      </c>
      <c r="C75" s="73">
        <v>2.0</v>
      </c>
      <c r="D75" s="73">
        <v>1.0</v>
      </c>
      <c r="E75" s="73">
        <v>4.0</v>
      </c>
      <c r="F75" s="73">
        <v>3.0</v>
      </c>
      <c r="G75" s="73">
        <v>1.0</v>
      </c>
      <c r="H75" s="74">
        <v>56.0</v>
      </c>
    </row>
    <row r="76">
      <c r="B76" s="72" t="s">
        <v>72</v>
      </c>
      <c r="C76" s="73">
        <v>2.0</v>
      </c>
      <c r="D76" s="73">
        <v>1.0</v>
      </c>
      <c r="E76" s="73">
        <v>1.0</v>
      </c>
      <c r="F76" s="73">
        <v>1.0</v>
      </c>
      <c r="G76" s="73">
        <v>1.0</v>
      </c>
      <c r="H76" s="74">
        <v>164.0</v>
      </c>
    </row>
    <row r="77">
      <c r="B77" s="72" t="s">
        <v>72</v>
      </c>
      <c r="C77" s="73">
        <v>2.0</v>
      </c>
      <c r="D77" s="73">
        <v>0.0</v>
      </c>
      <c r="E77" s="73">
        <v>3.0</v>
      </c>
      <c r="F77" s="73">
        <v>1.0</v>
      </c>
      <c r="G77" s="73">
        <v>1.0</v>
      </c>
      <c r="H77" s="74">
        <v>900.0</v>
      </c>
    </row>
    <row r="78">
      <c r="B78" s="72" t="s">
        <v>72</v>
      </c>
      <c r="C78" s="73">
        <v>2.0</v>
      </c>
      <c r="D78" s="73">
        <v>1.0</v>
      </c>
      <c r="E78" s="73">
        <v>1.0</v>
      </c>
      <c r="F78" s="73">
        <v>1.0</v>
      </c>
      <c r="G78" s="73">
        <v>1.0</v>
      </c>
      <c r="H78" s="74">
        <v>81.0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3.0</v>
      </c>
      <c r="G79" s="73">
        <v>1.0</v>
      </c>
      <c r="H79" s="74">
        <v>900.0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5.0</v>
      </c>
      <c r="G80" s="73">
        <v>1.0</v>
      </c>
      <c r="H80" s="74">
        <v>31.0</v>
      </c>
    </row>
    <row r="81">
      <c r="B81" s="72" t="s">
        <v>72</v>
      </c>
      <c r="C81" s="73">
        <v>2.0</v>
      </c>
      <c r="D81" s="73">
        <v>0.0</v>
      </c>
      <c r="E81" s="73">
        <v>3.0</v>
      </c>
      <c r="F81" s="73">
        <v>1.0</v>
      </c>
      <c r="G81" s="73">
        <v>1.0</v>
      </c>
      <c r="H81" s="74">
        <v>900.0</v>
      </c>
    </row>
    <row r="82">
      <c r="B82" s="72" t="s">
        <v>72</v>
      </c>
      <c r="C82" s="73">
        <v>2.0</v>
      </c>
      <c r="D82" s="73">
        <v>1.0</v>
      </c>
      <c r="E82" s="73">
        <v>7.0</v>
      </c>
      <c r="F82" s="73">
        <v>2.0</v>
      </c>
      <c r="G82" s="73">
        <v>1.0</v>
      </c>
      <c r="H82" s="74">
        <v>31.0</v>
      </c>
    </row>
    <row r="83">
      <c r="B83" s="72" t="s">
        <v>72</v>
      </c>
      <c r="C83" s="73">
        <v>2.0</v>
      </c>
      <c r="D83" s="73">
        <v>1.0</v>
      </c>
      <c r="E83" s="73">
        <v>8.0</v>
      </c>
      <c r="F83" s="73">
        <v>5.0</v>
      </c>
      <c r="G83" s="73">
        <v>1.0</v>
      </c>
      <c r="H83" s="74">
        <v>152.0</v>
      </c>
    </row>
    <row r="84">
      <c r="B84" s="72" t="s">
        <v>72</v>
      </c>
      <c r="C84" s="73">
        <v>2.0</v>
      </c>
      <c r="D84" s="73">
        <v>1.0</v>
      </c>
      <c r="E84" s="73">
        <v>2.0</v>
      </c>
      <c r="F84" s="73">
        <v>4.0</v>
      </c>
      <c r="G84" s="73">
        <v>1.0</v>
      </c>
      <c r="H84" s="74">
        <v>113.0</v>
      </c>
    </row>
    <row r="85">
      <c r="B85" s="72" t="s">
        <v>72</v>
      </c>
      <c r="C85" s="73">
        <v>2.0</v>
      </c>
      <c r="D85" s="73">
        <v>1.0</v>
      </c>
      <c r="E85" s="73">
        <v>8.0</v>
      </c>
      <c r="F85" s="73">
        <v>5.0</v>
      </c>
      <c r="G85" s="73">
        <v>1.0</v>
      </c>
      <c r="H85" s="74">
        <v>115.0</v>
      </c>
    </row>
    <row r="86">
      <c r="B86" s="72" t="s">
        <v>72</v>
      </c>
      <c r="C86" s="73">
        <v>2.0</v>
      </c>
      <c r="D86" s="73">
        <v>1.0</v>
      </c>
      <c r="E86" s="73">
        <v>5.0</v>
      </c>
      <c r="F86" s="73">
        <v>5.0</v>
      </c>
      <c r="G86" s="73">
        <v>1.0</v>
      </c>
      <c r="H86" s="74">
        <v>81.0</v>
      </c>
    </row>
    <row r="87">
      <c r="B87" s="72" t="s">
        <v>72</v>
      </c>
      <c r="C87" s="73">
        <v>2.0</v>
      </c>
      <c r="D87" s="73">
        <v>1.0</v>
      </c>
      <c r="E87" s="73">
        <v>4.0</v>
      </c>
      <c r="F87" s="73">
        <v>4.0</v>
      </c>
      <c r="G87" s="73">
        <v>1.0</v>
      </c>
      <c r="H87" s="74">
        <v>78.0</v>
      </c>
    </row>
    <row r="88">
      <c r="B88" s="72" t="s">
        <v>72</v>
      </c>
      <c r="C88" s="73">
        <v>2.0</v>
      </c>
      <c r="D88" s="73">
        <v>1.0</v>
      </c>
      <c r="E88" s="73">
        <v>9.0</v>
      </c>
      <c r="F88" s="73">
        <v>2.0</v>
      </c>
      <c r="G88" s="73">
        <v>1.0</v>
      </c>
      <c r="H88" s="74">
        <v>50.0</v>
      </c>
    </row>
    <row r="89">
      <c r="B89" s="72" t="s">
        <v>72</v>
      </c>
      <c r="C89" s="73">
        <v>2.0</v>
      </c>
      <c r="D89" s="73">
        <v>1.0</v>
      </c>
      <c r="E89" s="73">
        <v>4.0</v>
      </c>
      <c r="F89" s="73">
        <v>2.0</v>
      </c>
      <c r="G89" s="73">
        <v>1.0</v>
      </c>
      <c r="H89" s="74">
        <v>76.0</v>
      </c>
    </row>
    <row r="90">
      <c r="B90" s="72" t="s">
        <v>72</v>
      </c>
      <c r="C90" s="73">
        <v>2.0</v>
      </c>
      <c r="D90" s="73">
        <v>1.0</v>
      </c>
      <c r="E90" s="73">
        <v>5.0</v>
      </c>
      <c r="F90" s="73">
        <v>2.0</v>
      </c>
      <c r="G90" s="73">
        <v>1.0</v>
      </c>
      <c r="H90" s="74">
        <v>73.0</v>
      </c>
    </row>
    <row r="91">
      <c r="B91" s="72" t="s">
        <v>72</v>
      </c>
      <c r="C91" s="73">
        <v>2.0</v>
      </c>
      <c r="D91" s="73">
        <v>1.0</v>
      </c>
      <c r="E91" s="73">
        <v>6.0</v>
      </c>
      <c r="F91" s="73">
        <v>1.0</v>
      </c>
      <c r="G91" s="73">
        <v>1.0</v>
      </c>
      <c r="H91" s="74">
        <v>76.0</v>
      </c>
    </row>
    <row r="92">
      <c r="B92" s="72" t="s">
        <v>72</v>
      </c>
      <c r="C92" s="73">
        <v>2.0</v>
      </c>
      <c r="D92" s="73">
        <v>1.0</v>
      </c>
      <c r="E92" s="73">
        <v>1.0</v>
      </c>
      <c r="F92" s="73">
        <v>3.0</v>
      </c>
      <c r="G92" s="73">
        <v>1.0</v>
      </c>
      <c r="H92" s="74">
        <v>94.0</v>
      </c>
    </row>
    <row r="93">
      <c r="B93" s="72" t="s">
        <v>72</v>
      </c>
      <c r="C93" s="73">
        <v>2.0</v>
      </c>
      <c r="D93" s="73">
        <v>1.0</v>
      </c>
      <c r="E93" s="73">
        <v>2.0</v>
      </c>
      <c r="F93" s="73">
        <v>1.0</v>
      </c>
      <c r="G93" s="73">
        <v>1.0</v>
      </c>
      <c r="H93" s="74">
        <v>63.0</v>
      </c>
    </row>
    <row r="94">
      <c r="B94" s="72" t="s">
        <v>72</v>
      </c>
      <c r="C94" s="73">
        <v>2.0</v>
      </c>
      <c r="D94" s="73">
        <v>1.0</v>
      </c>
      <c r="E94" s="73">
        <v>7.0</v>
      </c>
      <c r="F94" s="73">
        <v>4.0</v>
      </c>
      <c r="G94" s="73">
        <v>1.0</v>
      </c>
      <c r="H94" s="74">
        <v>79.0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5.0</v>
      </c>
      <c r="G95" s="73">
        <v>1.0</v>
      </c>
      <c r="H95" s="74">
        <v>900.0</v>
      </c>
    </row>
    <row r="96">
      <c r="B96" s="72" t="s">
        <v>72</v>
      </c>
      <c r="C96" s="73">
        <v>2.0</v>
      </c>
      <c r="D96" s="73">
        <v>1.0</v>
      </c>
      <c r="E96" s="73">
        <v>1.0</v>
      </c>
      <c r="F96" s="73">
        <v>1.0</v>
      </c>
      <c r="G96" s="73">
        <v>1.0</v>
      </c>
      <c r="H96" s="74">
        <v>89.0</v>
      </c>
    </row>
    <row r="97">
      <c r="B97" s="72" t="s">
        <v>72</v>
      </c>
      <c r="C97" s="73">
        <v>2.0</v>
      </c>
      <c r="D97" s="73">
        <v>1.0</v>
      </c>
      <c r="E97" s="73">
        <v>6.0</v>
      </c>
      <c r="F97" s="73">
        <v>1.0</v>
      </c>
      <c r="G97" s="73">
        <v>1.0</v>
      </c>
      <c r="H97" s="74">
        <v>70.0</v>
      </c>
    </row>
    <row r="98">
      <c r="B98" s="72" t="s">
        <v>72</v>
      </c>
      <c r="C98" s="73">
        <v>2.0</v>
      </c>
      <c r="D98" s="73">
        <v>1.0</v>
      </c>
      <c r="E98" s="73">
        <v>5.0</v>
      </c>
      <c r="F98" s="73">
        <v>2.0</v>
      </c>
      <c r="G98" s="73">
        <v>1.0</v>
      </c>
      <c r="H98" s="74">
        <v>230.0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4.0</v>
      </c>
      <c r="G99" s="73">
        <v>1.0</v>
      </c>
      <c r="H99" s="74">
        <v>195.0</v>
      </c>
    </row>
    <row r="100">
      <c r="B100" s="72" t="s">
        <v>72</v>
      </c>
      <c r="C100" s="73">
        <v>2.0</v>
      </c>
      <c r="D100" s="73">
        <v>1.0</v>
      </c>
      <c r="E100" s="73">
        <v>2.0</v>
      </c>
      <c r="F100" s="73">
        <v>2.0</v>
      </c>
      <c r="G100" s="73">
        <v>1.0</v>
      </c>
      <c r="H100" s="74">
        <v>109.0</v>
      </c>
    </row>
    <row r="101">
      <c r="B101" s="72" t="s">
        <v>72</v>
      </c>
      <c r="C101" s="73">
        <v>2.0</v>
      </c>
      <c r="D101" s="73">
        <v>1.0</v>
      </c>
      <c r="E101" s="73">
        <v>9.0</v>
      </c>
      <c r="F101" s="73">
        <v>5.0</v>
      </c>
      <c r="G101" s="73">
        <v>1.0</v>
      </c>
      <c r="H101" s="74">
        <v>113.0</v>
      </c>
    </row>
    <row r="102">
      <c r="B102" s="72" t="s">
        <v>72</v>
      </c>
      <c r="C102" s="73">
        <v>2.0</v>
      </c>
      <c r="D102" s="73">
        <v>1.0</v>
      </c>
      <c r="E102" s="73">
        <v>8.0</v>
      </c>
      <c r="F102" s="73">
        <v>3.0</v>
      </c>
      <c r="G102" s="73">
        <v>1.0</v>
      </c>
      <c r="H102" s="74">
        <v>101.0</v>
      </c>
    </row>
    <row r="103">
      <c r="B103" s="72" t="s">
        <v>72</v>
      </c>
      <c r="C103" s="73">
        <v>2.0</v>
      </c>
      <c r="D103" s="73">
        <v>1.0</v>
      </c>
      <c r="E103" s="73">
        <v>6.0</v>
      </c>
      <c r="F103" s="73">
        <v>1.0</v>
      </c>
      <c r="G103" s="73">
        <v>1.0</v>
      </c>
      <c r="H103" s="74">
        <v>141.0</v>
      </c>
    </row>
    <row r="104">
      <c r="B104" s="72" t="s">
        <v>72</v>
      </c>
      <c r="C104" s="73">
        <v>2.0</v>
      </c>
      <c r="D104" s="73">
        <v>1.0</v>
      </c>
      <c r="E104" s="73">
        <v>2.0</v>
      </c>
      <c r="F104" s="73">
        <v>1.0</v>
      </c>
      <c r="G104" s="73">
        <v>1.0</v>
      </c>
      <c r="H104" s="74">
        <v>263.0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5.0</v>
      </c>
      <c r="G105" s="73">
        <v>1.0</v>
      </c>
      <c r="H105" s="74">
        <v>270.0</v>
      </c>
    </row>
    <row r="106">
      <c r="B106" s="72" t="s">
        <v>72</v>
      </c>
      <c r="C106" s="73">
        <v>2.0</v>
      </c>
      <c r="D106" s="73">
        <v>1.0</v>
      </c>
      <c r="E106" s="73">
        <v>9.0</v>
      </c>
      <c r="F106" s="73">
        <v>5.0</v>
      </c>
      <c r="G106" s="73">
        <v>1.0</v>
      </c>
      <c r="H106" s="74">
        <v>213.0</v>
      </c>
    </row>
    <row r="107">
      <c r="B107" s="72" t="s">
        <v>72</v>
      </c>
      <c r="C107" s="73">
        <v>2.0</v>
      </c>
      <c r="D107" s="73">
        <v>1.0</v>
      </c>
      <c r="E107" s="73">
        <v>4.0</v>
      </c>
      <c r="F107" s="73">
        <v>1.0</v>
      </c>
      <c r="G107" s="73">
        <v>1.0</v>
      </c>
      <c r="H107" s="74">
        <v>150.0</v>
      </c>
    </row>
    <row r="108">
      <c r="B108" s="72" t="s">
        <v>72</v>
      </c>
      <c r="C108" s="73">
        <v>2.0</v>
      </c>
      <c r="D108" s="73">
        <v>1.0</v>
      </c>
      <c r="E108" s="73">
        <v>8.0</v>
      </c>
      <c r="F108" s="73">
        <v>5.0</v>
      </c>
      <c r="G108" s="73">
        <v>1.0</v>
      </c>
      <c r="H108" s="74">
        <v>228.0</v>
      </c>
    </row>
    <row r="109">
      <c r="B109" s="72" t="s">
        <v>72</v>
      </c>
      <c r="C109" s="73">
        <v>2.0</v>
      </c>
      <c r="D109" s="73">
        <v>1.0</v>
      </c>
      <c r="E109" s="73">
        <v>9.0</v>
      </c>
      <c r="F109" s="73">
        <v>4.0</v>
      </c>
      <c r="G109" s="73">
        <v>1.0</v>
      </c>
      <c r="H109" s="74">
        <v>124.0</v>
      </c>
    </row>
    <row r="110">
      <c r="B110" s="72" t="s">
        <v>72</v>
      </c>
      <c r="C110" s="73">
        <v>2.0</v>
      </c>
      <c r="D110" s="73">
        <v>0.0</v>
      </c>
      <c r="E110" s="73">
        <v>3.0</v>
      </c>
      <c r="F110" s="73">
        <v>2.0</v>
      </c>
      <c r="G110" s="73">
        <v>1.0</v>
      </c>
      <c r="H110" s="74">
        <v>900.0</v>
      </c>
    </row>
    <row r="111">
      <c r="B111" s="72" t="s">
        <v>72</v>
      </c>
      <c r="C111" s="73">
        <v>2.0</v>
      </c>
      <c r="D111" s="73">
        <v>1.0</v>
      </c>
      <c r="E111" s="73">
        <v>2.0</v>
      </c>
      <c r="F111" s="73">
        <v>5.0</v>
      </c>
      <c r="G111" s="73">
        <v>1.0</v>
      </c>
      <c r="H111" s="74">
        <v>23.0</v>
      </c>
    </row>
    <row r="112">
      <c r="B112" s="72" t="s">
        <v>72</v>
      </c>
      <c r="C112" s="73">
        <v>2.0</v>
      </c>
      <c r="D112" s="73">
        <v>1.0</v>
      </c>
      <c r="E112" s="73">
        <v>8.0</v>
      </c>
      <c r="F112" s="73">
        <v>1.0</v>
      </c>
      <c r="G112" s="73">
        <v>1.0</v>
      </c>
      <c r="H112" s="74">
        <v>23.0</v>
      </c>
    </row>
    <row r="113">
      <c r="B113" s="72" t="s">
        <v>72</v>
      </c>
      <c r="C113" s="73">
        <v>2.0</v>
      </c>
      <c r="D113" s="73">
        <v>0.0</v>
      </c>
      <c r="E113" s="73">
        <v>3.0</v>
      </c>
      <c r="F113" s="73">
        <v>2.0</v>
      </c>
      <c r="G113" s="73">
        <v>0.0</v>
      </c>
      <c r="H113" s="74">
        <v>49.0</v>
      </c>
    </row>
    <row r="114">
      <c r="B114" s="72" t="s">
        <v>72</v>
      </c>
      <c r="C114" s="73">
        <v>2.0</v>
      </c>
      <c r="D114" s="73">
        <v>1.0</v>
      </c>
      <c r="E114" s="73">
        <v>5.0</v>
      </c>
      <c r="F114" s="73">
        <v>1.0</v>
      </c>
      <c r="G114" s="73">
        <v>1.0</v>
      </c>
      <c r="H114" s="74">
        <v>151.0</v>
      </c>
    </row>
    <row r="115">
      <c r="B115" s="72" t="s">
        <v>72</v>
      </c>
      <c r="C115" s="73">
        <v>2.0</v>
      </c>
      <c r="D115" s="73">
        <v>1.0</v>
      </c>
      <c r="E115" s="73">
        <v>8.0</v>
      </c>
      <c r="F115" s="73">
        <v>5.0</v>
      </c>
      <c r="G115" s="73">
        <v>1.0</v>
      </c>
      <c r="H115" s="74">
        <v>136.0</v>
      </c>
    </row>
    <row r="116">
      <c r="B116" s="72" t="s">
        <v>72</v>
      </c>
      <c r="C116" s="73">
        <v>2.0</v>
      </c>
      <c r="D116" s="73">
        <v>1.0</v>
      </c>
      <c r="E116" s="73">
        <v>1.0</v>
      </c>
      <c r="F116" s="73">
        <v>3.0</v>
      </c>
      <c r="G116" s="73">
        <v>1.0</v>
      </c>
      <c r="H116" s="74">
        <v>179.0</v>
      </c>
    </row>
    <row r="117">
      <c r="B117" s="72" t="s">
        <v>72</v>
      </c>
      <c r="C117" s="73">
        <v>2.0</v>
      </c>
      <c r="D117" s="73">
        <v>1.0</v>
      </c>
      <c r="E117" s="73">
        <v>2.0</v>
      </c>
      <c r="F117" s="73">
        <v>4.0</v>
      </c>
      <c r="G117" s="73">
        <v>1.0</v>
      </c>
      <c r="H117" s="74">
        <v>238.0</v>
      </c>
    </row>
    <row r="118">
      <c r="B118" s="72" t="s">
        <v>72</v>
      </c>
      <c r="C118" s="73">
        <v>2.0</v>
      </c>
      <c r="D118" s="73">
        <v>1.0</v>
      </c>
      <c r="E118" s="73">
        <v>5.0</v>
      </c>
      <c r="F118" s="73">
        <v>3.0</v>
      </c>
      <c r="G118" s="73">
        <v>1.0</v>
      </c>
      <c r="H118" s="74">
        <v>108.0</v>
      </c>
    </row>
    <row r="119">
      <c r="B119" s="72" t="s">
        <v>72</v>
      </c>
      <c r="C119" s="73">
        <v>2.0</v>
      </c>
      <c r="D119" s="73">
        <v>1.0</v>
      </c>
      <c r="E119" s="73">
        <v>7.0</v>
      </c>
      <c r="F119" s="73">
        <v>3.0</v>
      </c>
      <c r="G119" s="73">
        <v>1.0</v>
      </c>
      <c r="H119" s="74">
        <v>181.0</v>
      </c>
    </row>
    <row r="120">
      <c r="B120" s="72" t="s">
        <v>72</v>
      </c>
      <c r="C120" s="73">
        <v>2.0</v>
      </c>
      <c r="D120" s="73">
        <v>1.0</v>
      </c>
      <c r="E120" s="73">
        <v>8.0</v>
      </c>
      <c r="F120" s="73">
        <v>4.0</v>
      </c>
      <c r="G120" s="73">
        <v>1.0</v>
      </c>
      <c r="H120" s="74">
        <v>296.0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5.0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4.0</v>
      </c>
      <c r="F122" s="73">
        <v>3.0</v>
      </c>
      <c r="G122" s="73">
        <v>1.0</v>
      </c>
      <c r="H122" s="74">
        <v>255.0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2.0</v>
      </c>
      <c r="G123" s="73">
        <v>0.0</v>
      </c>
      <c r="H123" s="74">
        <v>35.0</v>
      </c>
    </row>
    <row r="124">
      <c r="B124" s="72" t="s">
        <v>72</v>
      </c>
      <c r="C124" s="73">
        <v>2.0</v>
      </c>
      <c r="D124" s="73">
        <v>1.0</v>
      </c>
      <c r="E124" s="73">
        <v>6.0</v>
      </c>
      <c r="F124" s="73">
        <v>5.0</v>
      </c>
      <c r="G124" s="73">
        <v>1.0</v>
      </c>
      <c r="H124" s="74">
        <v>63.0</v>
      </c>
    </row>
    <row r="125">
      <c r="B125" s="72" t="s">
        <v>72</v>
      </c>
      <c r="C125" s="73">
        <v>2.0</v>
      </c>
      <c r="D125" s="73">
        <v>1.0</v>
      </c>
      <c r="E125" s="73">
        <v>4.0</v>
      </c>
      <c r="F125" s="73">
        <v>2.0</v>
      </c>
      <c r="G125" s="73">
        <v>1.0</v>
      </c>
      <c r="H125" s="74">
        <v>54.0</v>
      </c>
    </row>
    <row r="126">
      <c r="B126" s="72" t="s">
        <v>72</v>
      </c>
      <c r="C126" s="73">
        <v>2.0</v>
      </c>
      <c r="D126" s="73">
        <v>1.0</v>
      </c>
      <c r="E126" s="73">
        <v>6.0</v>
      </c>
      <c r="F126" s="73">
        <v>1.0</v>
      </c>
      <c r="G126" s="73">
        <v>1.0</v>
      </c>
      <c r="H126" s="74">
        <v>74.0</v>
      </c>
    </row>
    <row r="127">
      <c r="B127" s="72" t="s">
        <v>72</v>
      </c>
      <c r="C127" s="73">
        <v>2.0</v>
      </c>
      <c r="D127" s="73">
        <v>1.0</v>
      </c>
      <c r="E127" s="73">
        <v>5.0</v>
      </c>
      <c r="F127" s="73">
        <v>1.0</v>
      </c>
      <c r="G127" s="73">
        <v>1.0</v>
      </c>
      <c r="H127" s="74">
        <v>59.0</v>
      </c>
    </row>
    <row r="128">
      <c r="B128" s="72" t="s">
        <v>72</v>
      </c>
      <c r="C128" s="73">
        <v>2.0</v>
      </c>
      <c r="D128" s="73">
        <v>1.0</v>
      </c>
      <c r="E128" s="73">
        <v>6.0</v>
      </c>
      <c r="F128" s="73">
        <v>4.0</v>
      </c>
      <c r="G128" s="73">
        <v>1.0</v>
      </c>
      <c r="H128" s="74">
        <v>45.0</v>
      </c>
    </row>
    <row r="129">
      <c r="B129" s="72" t="s">
        <v>72</v>
      </c>
      <c r="C129" s="73">
        <v>2.0</v>
      </c>
      <c r="D129" s="73">
        <v>1.0</v>
      </c>
      <c r="E129" s="73">
        <v>2.0</v>
      </c>
      <c r="F129" s="73">
        <v>2.0</v>
      </c>
      <c r="G129" s="73">
        <v>1.0</v>
      </c>
      <c r="H129" s="74">
        <v>49.0</v>
      </c>
    </row>
    <row r="130">
      <c r="B130" s="72" t="s">
        <v>72</v>
      </c>
      <c r="C130" s="73">
        <v>2.0</v>
      </c>
      <c r="D130" s="73">
        <v>1.0</v>
      </c>
      <c r="E130" s="73">
        <v>4.0</v>
      </c>
      <c r="F130" s="73">
        <v>3.0</v>
      </c>
      <c r="G130" s="73">
        <v>1.0</v>
      </c>
      <c r="H130" s="74">
        <v>21.0</v>
      </c>
    </row>
    <row r="131">
      <c r="B131" s="72" t="s">
        <v>72</v>
      </c>
      <c r="C131" s="73">
        <v>2.0</v>
      </c>
      <c r="D131" s="73">
        <v>1.0</v>
      </c>
      <c r="E131" s="73">
        <v>9.0</v>
      </c>
      <c r="F131" s="73">
        <v>5.0</v>
      </c>
      <c r="G131" s="73">
        <v>1.0</v>
      </c>
      <c r="H131" s="74">
        <v>57.0</v>
      </c>
    </row>
    <row r="132">
      <c r="B132" s="72" t="s">
        <v>72</v>
      </c>
      <c r="C132" s="73">
        <v>2.0</v>
      </c>
      <c r="D132" s="73">
        <v>1.0</v>
      </c>
      <c r="E132" s="73">
        <v>4.0</v>
      </c>
      <c r="F132" s="73">
        <v>1.0</v>
      </c>
      <c r="G132" s="73">
        <v>1.0</v>
      </c>
      <c r="H132" s="74">
        <v>50.0</v>
      </c>
    </row>
    <row r="133">
      <c r="B133" s="72" t="s">
        <v>72</v>
      </c>
      <c r="C133" s="73">
        <v>2.0</v>
      </c>
      <c r="D133" s="73">
        <v>1.0</v>
      </c>
      <c r="E133" s="73">
        <v>7.0</v>
      </c>
      <c r="F133" s="73">
        <v>2.0</v>
      </c>
      <c r="G133" s="73">
        <v>1.0</v>
      </c>
      <c r="H133" s="74">
        <v>51.0</v>
      </c>
    </row>
    <row r="134">
      <c r="B134" s="72" t="s">
        <v>72</v>
      </c>
      <c r="C134" s="73">
        <v>2.0</v>
      </c>
      <c r="D134" s="73">
        <v>1.0</v>
      </c>
      <c r="E134" s="73">
        <v>9.0</v>
      </c>
      <c r="F134" s="73">
        <v>5.0</v>
      </c>
      <c r="G134" s="73">
        <v>1.0</v>
      </c>
      <c r="H134" s="74">
        <v>240.0</v>
      </c>
    </row>
    <row r="135">
      <c r="B135" s="72" t="s">
        <v>72</v>
      </c>
      <c r="C135" s="73">
        <v>2.0</v>
      </c>
      <c r="D135" s="73">
        <v>1.0</v>
      </c>
      <c r="E135" s="73">
        <v>1.0</v>
      </c>
      <c r="F135" s="73">
        <v>4.0</v>
      </c>
      <c r="G135" s="73">
        <v>1.0</v>
      </c>
      <c r="H135" s="74">
        <v>106.0</v>
      </c>
    </row>
    <row r="136">
      <c r="B136" s="72" t="s">
        <v>72</v>
      </c>
      <c r="C136" s="73">
        <v>2.0</v>
      </c>
      <c r="D136" s="73">
        <v>1.0</v>
      </c>
      <c r="E136" s="73">
        <v>9.0</v>
      </c>
      <c r="F136" s="73">
        <v>5.0</v>
      </c>
      <c r="G136" s="73">
        <v>1.0</v>
      </c>
      <c r="H136" s="74">
        <v>121.0</v>
      </c>
    </row>
    <row r="137">
      <c r="B137" s="72" t="s">
        <v>72</v>
      </c>
      <c r="C137" s="73">
        <v>2.0</v>
      </c>
      <c r="D137" s="73">
        <v>1.0</v>
      </c>
      <c r="E137" s="73">
        <v>1.0</v>
      </c>
      <c r="F137" s="73">
        <v>1.0</v>
      </c>
      <c r="G137" s="73">
        <v>1.0</v>
      </c>
      <c r="H137" s="74">
        <v>104.0</v>
      </c>
    </row>
    <row r="138">
      <c r="B138" s="72" t="s">
        <v>72</v>
      </c>
      <c r="C138" s="73">
        <v>2.0</v>
      </c>
      <c r="D138" s="73">
        <v>1.0</v>
      </c>
      <c r="E138" s="73">
        <v>9.0</v>
      </c>
      <c r="F138" s="73">
        <v>1.0</v>
      </c>
      <c r="G138" s="73">
        <v>1.0</v>
      </c>
      <c r="H138" s="74">
        <v>46.0</v>
      </c>
    </row>
    <row r="139">
      <c r="B139" s="72" t="s">
        <v>72</v>
      </c>
      <c r="C139" s="73">
        <v>2.0</v>
      </c>
      <c r="D139" s="73">
        <v>1.0</v>
      </c>
      <c r="E139" s="73">
        <v>8.0</v>
      </c>
      <c r="F139" s="73">
        <v>3.0</v>
      </c>
      <c r="G139" s="73">
        <v>1.0</v>
      </c>
      <c r="H139" s="74">
        <v>101.0</v>
      </c>
    </row>
    <row r="140">
      <c r="B140" s="72" t="s">
        <v>72</v>
      </c>
      <c r="C140" s="73">
        <v>2.0</v>
      </c>
      <c r="D140" s="73">
        <v>1.0</v>
      </c>
      <c r="E140" s="73">
        <v>1.0</v>
      </c>
      <c r="F140" s="73">
        <v>5.0</v>
      </c>
      <c r="G140" s="73">
        <v>1.0</v>
      </c>
      <c r="H140" s="74">
        <v>99.0</v>
      </c>
    </row>
    <row r="141">
      <c r="B141" s="72" t="s">
        <v>72</v>
      </c>
      <c r="C141" s="73">
        <v>2.0</v>
      </c>
      <c r="D141" s="73">
        <v>1.0</v>
      </c>
      <c r="E141" s="73">
        <v>8.0</v>
      </c>
      <c r="F141" s="73">
        <v>3.0</v>
      </c>
      <c r="G141" s="73">
        <v>1.0</v>
      </c>
      <c r="H141" s="74">
        <v>114.0</v>
      </c>
    </row>
    <row r="142">
      <c r="B142" s="72" t="s">
        <v>72</v>
      </c>
      <c r="C142" s="73">
        <v>2.0</v>
      </c>
      <c r="D142" s="73">
        <v>1.0</v>
      </c>
      <c r="E142" s="73">
        <v>6.0</v>
      </c>
      <c r="F142" s="73">
        <v>3.0</v>
      </c>
      <c r="G142" s="73">
        <v>1.0</v>
      </c>
      <c r="H142" s="74">
        <v>86.0</v>
      </c>
    </row>
    <row r="143">
      <c r="B143" s="72" t="s">
        <v>72</v>
      </c>
      <c r="C143" s="73">
        <v>2.0</v>
      </c>
      <c r="D143" s="73">
        <v>1.0</v>
      </c>
      <c r="E143" s="73">
        <v>8.0</v>
      </c>
      <c r="F143" s="73">
        <v>5.0</v>
      </c>
      <c r="G143" s="73">
        <v>1.0</v>
      </c>
      <c r="H143" s="74">
        <v>79.0</v>
      </c>
    </row>
    <row r="144">
      <c r="B144" s="72" t="s">
        <v>72</v>
      </c>
      <c r="C144" s="73">
        <v>2.0</v>
      </c>
      <c r="D144" s="73">
        <v>1.0</v>
      </c>
      <c r="E144" s="73">
        <v>9.0</v>
      </c>
      <c r="F144" s="73">
        <v>2.0</v>
      </c>
      <c r="G144" s="73">
        <v>1.0</v>
      </c>
      <c r="H144" s="74">
        <v>51.0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4.0</v>
      </c>
      <c r="G145" s="73">
        <v>1.0</v>
      </c>
      <c r="H145" s="74">
        <v>900.0</v>
      </c>
    </row>
    <row r="146">
      <c r="B146" s="72" t="s">
        <v>72</v>
      </c>
      <c r="C146" s="73">
        <v>2.0</v>
      </c>
      <c r="D146" s="73">
        <v>1.0</v>
      </c>
      <c r="E146" s="73">
        <v>4.0</v>
      </c>
      <c r="F146" s="73">
        <v>2.0</v>
      </c>
      <c r="G146" s="73">
        <v>1.0</v>
      </c>
      <c r="H146" s="74">
        <v>34.0</v>
      </c>
    </row>
    <row r="147">
      <c r="B147" s="72" t="s">
        <v>72</v>
      </c>
      <c r="C147" s="73">
        <v>2.0</v>
      </c>
      <c r="D147" s="73">
        <v>1.0</v>
      </c>
      <c r="E147" s="73">
        <v>6.0</v>
      </c>
      <c r="F147" s="73">
        <v>1.0</v>
      </c>
      <c r="G147" s="73">
        <v>1.0</v>
      </c>
      <c r="H147" s="74">
        <v>103.0</v>
      </c>
    </row>
    <row r="148">
      <c r="B148" s="72" t="s">
        <v>72</v>
      </c>
      <c r="C148" s="73">
        <v>2.0</v>
      </c>
      <c r="D148" s="73">
        <v>1.0</v>
      </c>
      <c r="E148" s="73">
        <v>8.0</v>
      </c>
      <c r="F148" s="73">
        <v>3.0</v>
      </c>
      <c r="G148" s="73">
        <v>1.0</v>
      </c>
      <c r="H148" s="74">
        <v>100.0</v>
      </c>
    </row>
    <row r="149">
      <c r="B149" s="72" t="s">
        <v>72</v>
      </c>
      <c r="C149" s="73">
        <v>2.0</v>
      </c>
      <c r="D149" s="73">
        <v>1.0</v>
      </c>
      <c r="E149" s="73">
        <v>7.0</v>
      </c>
      <c r="F149" s="73">
        <v>5.0</v>
      </c>
      <c r="G149" s="73">
        <v>1.0</v>
      </c>
      <c r="H149" s="74">
        <v>69.0</v>
      </c>
    </row>
    <row r="150">
      <c r="B150" s="72" t="s">
        <v>72</v>
      </c>
      <c r="C150" s="73">
        <v>2.0</v>
      </c>
      <c r="D150" s="73">
        <v>1.0</v>
      </c>
      <c r="E150" s="73">
        <v>1.0</v>
      </c>
      <c r="F150" s="73">
        <v>4.0</v>
      </c>
      <c r="G150" s="73">
        <v>1.0</v>
      </c>
      <c r="H150" s="74">
        <v>105.0</v>
      </c>
    </row>
    <row r="151">
      <c r="B151" s="72" t="s">
        <v>72</v>
      </c>
      <c r="C151" s="73">
        <v>2.0</v>
      </c>
      <c r="D151" s="73">
        <v>1.0</v>
      </c>
      <c r="E151" s="73">
        <v>6.0</v>
      </c>
      <c r="F151" s="73">
        <v>5.0</v>
      </c>
      <c r="G151" s="73">
        <v>1.0</v>
      </c>
      <c r="H151" s="74">
        <v>126.0</v>
      </c>
    </row>
    <row r="152">
      <c r="B152" s="72" t="s">
        <v>72</v>
      </c>
      <c r="C152" s="73">
        <v>2.0</v>
      </c>
      <c r="D152" s="73">
        <v>1.0</v>
      </c>
      <c r="E152" s="73">
        <v>4.0</v>
      </c>
      <c r="F152" s="73">
        <v>1.0</v>
      </c>
      <c r="G152" s="73">
        <v>1.0</v>
      </c>
      <c r="H152" s="74">
        <v>126.0</v>
      </c>
    </row>
    <row r="153">
      <c r="B153" s="72" t="s">
        <v>72</v>
      </c>
      <c r="C153" s="73">
        <v>2.0</v>
      </c>
      <c r="D153" s="73">
        <v>1.0</v>
      </c>
      <c r="E153" s="73">
        <v>5.0</v>
      </c>
      <c r="F153" s="73">
        <v>3.0</v>
      </c>
      <c r="G153" s="73">
        <v>1.0</v>
      </c>
      <c r="H153" s="74">
        <v>93.0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3.0</v>
      </c>
      <c r="G154" s="73">
        <v>1.0</v>
      </c>
      <c r="H154" s="74">
        <v>46.0</v>
      </c>
    </row>
    <row r="155">
      <c r="B155" s="72" t="s">
        <v>72</v>
      </c>
      <c r="C155" s="73">
        <v>2.0</v>
      </c>
      <c r="D155" s="73">
        <v>1.0</v>
      </c>
      <c r="E155" s="73">
        <v>4.0</v>
      </c>
      <c r="F155" s="73">
        <v>5.0</v>
      </c>
      <c r="G155" s="73">
        <v>1.0</v>
      </c>
      <c r="H155" s="74">
        <v>49.0</v>
      </c>
    </row>
    <row r="156">
      <c r="B156" s="72" t="s">
        <v>72</v>
      </c>
      <c r="C156" s="73">
        <v>2.0</v>
      </c>
      <c r="D156" s="73">
        <v>1.0</v>
      </c>
      <c r="E156" s="73">
        <v>9.0</v>
      </c>
      <c r="F156" s="73">
        <v>4.0</v>
      </c>
      <c r="G156" s="73">
        <v>1.0</v>
      </c>
      <c r="H156" s="74">
        <v>76.0</v>
      </c>
    </row>
    <row r="157">
      <c r="B157" s="72" t="s">
        <v>72</v>
      </c>
      <c r="C157" s="73">
        <v>2.0</v>
      </c>
      <c r="D157" s="73">
        <v>1.0</v>
      </c>
      <c r="E157" s="73">
        <v>1.0</v>
      </c>
      <c r="F157" s="73">
        <v>4.0</v>
      </c>
      <c r="G157" s="73">
        <v>1.0</v>
      </c>
      <c r="H157" s="74">
        <v>59.0</v>
      </c>
    </row>
    <row r="158">
      <c r="B158" s="72" t="s">
        <v>72</v>
      </c>
      <c r="C158" s="73">
        <v>2.0</v>
      </c>
      <c r="D158" s="73">
        <v>0.0</v>
      </c>
      <c r="E158" s="73">
        <v>3.0</v>
      </c>
      <c r="F158" s="73">
        <v>1.0</v>
      </c>
      <c r="G158" s="73">
        <v>1.0</v>
      </c>
      <c r="H158" s="74">
        <v>900.0</v>
      </c>
    </row>
    <row r="159">
      <c r="B159" s="72" t="s">
        <v>72</v>
      </c>
      <c r="C159" s="73">
        <v>2.0</v>
      </c>
      <c r="D159" s="73">
        <v>1.0</v>
      </c>
      <c r="E159" s="73">
        <v>2.0</v>
      </c>
      <c r="F159" s="73">
        <v>2.0</v>
      </c>
      <c r="G159" s="73">
        <v>1.0</v>
      </c>
      <c r="H159" s="74">
        <v>1.0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2.0</v>
      </c>
      <c r="G160" s="73">
        <v>1.0</v>
      </c>
      <c r="H160" s="74">
        <v>57.0</v>
      </c>
    </row>
    <row r="161">
      <c r="B161" s="72" t="s">
        <v>72</v>
      </c>
      <c r="C161" s="73">
        <v>2.0</v>
      </c>
      <c r="D161" s="73">
        <v>1.0</v>
      </c>
      <c r="E161" s="73">
        <v>2.0</v>
      </c>
      <c r="F161" s="73">
        <v>1.0</v>
      </c>
      <c r="G161" s="73">
        <v>1.0</v>
      </c>
      <c r="H161" s="74">
        <v>75.0</v>
      </c>
    </row>
    <row r="162">
      <c r="B162" s="72" t="s">
        <v>72</v>
      </c>
      <c r="C162" s="73">
        <v>2.0</v>
      </c>
      <c r="D162" s="73">
        <v>1.0</v>
      </c>
      <c r="E162" s="73">
        <v>8.0</v>
      </c>
      <c r="F162" s="73">
        <v>4.0</v>
      </c>
      <c r="G162" s="73">
        <v>1.0</v>
      </c>
      <c r="H162" s="74">
        <v>131.0</v>
      </c>
    </row>
    <row r="163">
      <c r="B163" s="72" t="s">
        <v>72</v>
      </c>
      <c r="C163" s="73">
        <v>2.0</v>
      </c>
      <c r="D163" s="73">
        <v>1.0</v>
      </c>
      <c r="E163" s="73">
        <v>7.0</v>
      </c>
      <c r="F163" s="73">
        <v>2.0</v>
      </c>
      <c r="G163" s="73">
        <v>1.0</v>
      </c>
      <c r="H163" s="74">
        <v>113.0</v>
      </c>
    </row>
    <row r="164">
      <c r="B164" s="72" t="s">
        <v>72</v>
      </c>
      <c r="C164" s="73">
        <v>2.0</v>
      </c>
      <c r="D164" s="73">
        <v>1.0</v>
      </c>
      <c r="E164" s="73">
        <v>8.0</v>
      </c>
      <c r="F164" s="73">
        <v>1.0</v>
      </c>
      <c r="G164" s="73">
        <v>1.0</v>
      </c>
      <c r="H164" s="74">
        <v>72.0</v>
      </c>
    </row>
    <row r="165">
      <c r="B165" s="72" t="s">
        <v>72</v>
      </c>
      <c r="C165" s="73">
        <v>2.0</v>
      </c>
      <c r="D165" s="73">
        <v>1.0</v>
      </c>
      <c r="E165" s="73">
        <v>2.0</v>
      </c>
      <c r="F165" s="73">
        <v>1.0</v>
      </c>
      <c r="G165" s="73">
        <v>1.0</v>
      </c>
      <c r="H165" s="74">
        <v>124.0</v>
      </c>
    </row>
    <row r="166">
      <c r="B166" s="72" t="s">
        <v>72</v>
      </c>
      <c r="C166" s="73">
        <v>2.0</v>
      </c>
      <c r="D166" s="73">
        <v>1.0</v>
      </c>
      <c r="E166" s="73">
        <v>8.0</v>
      </c>
      <c r="F166" s="73">
        <v>4.0</v>
      </c>
      <c r="G166" s="73">
        <v>1.0</v>
      </c>
      <c r="H166" s="74">
        <v>58.0</v>
      </c>
    </row>
    <row r="167">
      <c r="B167" s="72" t="s">
        <v>72</v>
      </c>
      <c r="C167" s="73">
        <v>2.0</v>
      </c>
      <c r="D167" s="73">
        <v>1.0</v>
      </c>
      <c r="E167" s="73">
        <v>4.0</v>
      </c>
      <c r="F167" s="73">
        <v>2.0</v>
      </c>
      <c r="G167" s="73">
        <v>1.0</v>
      </c>
      <c r="H167" s="74">
        <v>83.0</v>
      </c>
    </row>
    <row r="168">
      <c r="B168" s="72" t="s">
        <v>72</v>
      </c>
      <c r="C168" s="73">
        <v>2.0</v>
      </c>
      <c r="D168" s="73">
        <v>0.0</v>
      </c>
      <c r="E168" s="73">
        <v>3.0</v>
      </c>
      <c r="F168" s="73">
        <v>3.0</v>
      </c>
      <c r="G168" s="73">
        <v>1.0</v>
      </c>
      <c r="H168" s="74">
        <v>900.0</v>
      </c>
    </row>
    <row r="169">
      <c r="B169" s="72" t="s">
        <v>72</v>
      </c>
      <c r="C169" s="73">
        <v>2.0</v>
      </c>
      <c r="D169" s="73">
        <v>1.0</v>
      </c>
      <c r="E169" s="73">
        <v>4.0</v>
      </c>
      <c r="F169" s="73">
        <v>1.0</v>
      </c>
      <c r="G169" s="73">
        <v>1.0</v>
      </c>
      <c r="H169" s="74">
        <v>127.0</v>
      </c>
    </row>
    <row r="170">
      <c r="B170" s="72" t="s">
        <v>72</v>
      </c>
      <c r="C170" s="73">
        <v>2.0</v>
      </c>
      <c r="D170" s="73">
        <v>1.0</v>
      </c>
      <c r="E170" s="73">
        <v>8.0</v>
      </c>
      <c r="F170" s="73">
        <v>3.0</v>
      </c>
      <c r="G170" s="73">
        <v>1.0</v>
      </c>
      <c r="H170" s="74">
        <v>118.0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5.0</v>
      </c>
      <c r="G171" s="73">
        <v>1.0</v>
      </c>
      <c r="H171" s="74">
        <v>127.0</v>
      </c>
    </row>
    <row r="172">
      <c r="B172" s="72" t="s">
        <v>72</v>
      </c>
      <c r="C172" s="73">
        <v>2.0</v>
      </c>
      <c r="D172" s="73">
        <v>1.0</v>
      </c>
      <c r="E172" s="73">
        <v>1.0</v>
      </c>
      <c r="F172" s="73">
        <v>1.0</v>
      </c>
      <c r="G172" s="73">
        <v>1.0</v>
      </c>
      <c r="H172" s="74">
        <v>122.0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4.0</v>
      </c>
      <c r="G173" s="73">
        <v>1.0</v>
      </c>
      <c r="H173" s="74">
        <v>252.0</v>
      </c>
    </row>
    <row r="174">
      <c r="B174" s="72" t="s">
        <v>72</v>
      </c>
      <c r="C174" s="73">
        <v>2.0</v>
      </c>
      <c r="D174" s="73">
        <v>1.0</v>
      </c>
      <c r="E174" s="73">
        <v>5.0</v>
      </c>
      <c r="F174" s="73">
        <v>3.0</v>
      </c>
      <c r="G174" s="73">
        <v>1.0</v>
      </c>
      <c r="H174" s="74">
        <v>153.0</v>
      </c>
    </row>
    <row r="175">
      <c r="B175" s="72" t="s">
        <v>72</v>
      </c>
      <c r="C175" s="73">
        <v>2.0</v>
      </c>
      <c r="D175" s="73">
        <v>1.0</v>
      </c>
      <c r="E175" s="73">
        <v>2.0</v>
      </c>
      <c r="F175" s="73">
        <v>2.0</v>
      </c>
      <c r="G175" s="73">
        <v>1.0</v>
      </c>
      <c r="H175" s="74">
        <v>148.0</v>
      </c>
    </row>
    <row r="176">
      <c r="B176" s="72" t="s">
        <v>72</v>
      </c>
      <c r="C176" s="73">
        <v>2.0</v>
      </c>
      <c r="D176" s="73">
        <v>1.0</v>
      </c>
      <c r="E176" s="73">
        <v>6.0</v>
      </c>
      <c r="F176" s="73">
        <v>2.0</v>
      </c>
      <c r="G176" s="73">
        <v>1.0</v>
      </c>
      <c r="H176" s="74">
        <v>83.0</v>
      </c>
    </row>
    <row r="177">
      <c r="B177" s="72" t="s">
        <v>72</v>
      </c>
      <c r="C177" s="73">
        <v>2.0</v>
      </c>
      <c r="D177" s="73">
        <v>1.0</v>
      </c>
      <c r="E177" s="73">
        <v>1.0</v>
      </c>
      <c r="F177" s="73">
        <v>1.0</v>
      </c>
      <c r="G177" s="73">
        <v>1.0</v>
      </c>
      <c r="H177" s="74">
        <v>260.0</v>
      </c>
    </row>
    <row r="178">
      <c r="B178" s="72" t="s">
        <v>72</v>
      </c>
      <c r="C178" s="73">
        <v>2.0</v>
      </c>
      <c r="D178" s="73">
        <v>1.0</v>
      </c>
      <c r="E178" s="73">
        <v>2.0</v>
      </c>
      <c r="F178" s="73">
        <v>4.0</v>
      </c>
      <c r="G178" s="73">
        <v>1.0</v>
      </c>
      <c r="H178" s="74">
        <v>179.0</v>
      </c>
    </row>
    <row r="179">
      <c r="B179" s="72" t="s">
        <v>72</v>
      </c>
      <c r="C179" s="73">
        <v>2.0</v>
      </c>
      <c r="D179" s="73">
        <v>1.0</v>
      </c>
      <c r="E179" s="73">
        <v>8.0</v>
      </c>
      <c r="F179" s="73">
        <v>1.0</v>
      </c>
      <c r="G179" s="73">
        <v>1.0</v>
      </c>
      <c r="H179" s="74">
        <v>235.0</v>
      </c>
    </row>
    <row r="180">
      <c r="B180" s="72" t="s">
        <v>72</v>
      </c>
      <c r="C180" s="73">
        <v>2.0</v>
      </c>
      <c r="D180" s="73">
        <v>1.0</v>
      </c>
      <c r="E180" s="73">
        <v>2.0</v>
      </c>
      <c r="F180" s="73">
        <v>2.0</v>
      </c>
      <c r="G180" s="73">
        <v>1.0</v>
      </c>
      <c r="H180" s="74">
        <v>214.0</v>
      </c>
    </row>
    <row r="181">
      <c r="B181" s="72" t="s">
        <v>72</v>
      </c>
      <c r="C181" s="73">
        <v>2.0</v>
      </c>
      <c r="D181" s="73">
        <v>1.0</v>
      </c>
      <c r="E181" s="73">
        <v>6.0</v>
      </c>
      <c r="F181" s="73">
        <v>5.0</v>
      </c>
      <c r="G181" s="73">
        <v>1.0</v>
      </c>
      <c r="H181" s="74">
        <v>208.0</v>
      </c>
    </row>
    <row r="182">
      <c r="B182" s="72" t="s">
        <v>72</v>
      </c>
      <c r="C182" s="73">
        <v>2.0</v>
      </c>
      <c r="D182" s="73">
        <v>1.0</v>
      </c>
      <c r="E182" s="73">
        <v>9.0</v>
      </c>
      <c r="F182" s="73">
        <v>3.0</v>
      </c>
      <c r="G182" s="73">
        <v>1.0</v>
      </c>
      <c r="H182" s="74">
        <v>240.0</v>
      </c>
    </row>
    <row r="183">
      <c r="B183" s="72" t="s">
        <v>72</v>
      </c>
      <c r="C183" s="73">
        <v>2.0</v>
      </c>
      <c r="D183" s="73">
        <v>1.0</v>
      </c>
      <c r="E183" s="73">
        <v>1.0</v>
      </c>
      <c r="F183" s="73">
        <v>1.0</v>
      </c>
      <c r="G183" s="73">
        <v>1.0</v>
      </c>
      <c r="H183" s="74">
        <v>126.0</v>
      </c>
    </row>
    <row r="184">
      <c r="B184" s="72" t="s">
        <v>72</v>
      </c>
      <c r="C184" s="73">
        <v>2.0</v>
      </c>
      <c r="D184" s="73">
        <v>1.0</v>
      </c>
      <c r="E184" s="73">
        <v>7.0</v>
      </c>
      <c r="F184" s="73">
        <v>1.0</v>
      </c>
      <c r="G184" s="73">
        <v>1.0</v>
      </c>
      <c r="H184" s="74">
        <v>186.0</v>
      </c>
    </row>
    <row r="185">
      <c r="B185" s="72" t="s">
        <v>72</v>
      </c>
      <c r="C185" s="73">
        <v>2.0</v>
      </c>
      <c r="D185" s="73">
        <v>0.0</v>
      </c>
      <c r="E185" s="73">
        <v>3.0</v>
      </c>
      <c r="F185" s="73">
        <v>1.0</v>
      </c>
      <c r="G185" s="73">
        <v>1.0</v>
      </c>
      <c r="H185" s="74">
        <v>900.0</v>
      </c>
    </row>
    <row r="186">
      <c r="B186" s="72" t="s">
        <v>72</v>
      </c>
      <c r="C186" s="73">
        <v>2.0</v>
      </c>
      <c r="D186" s="73">
        <v>1.0</v>
      </c>
      <c r="E186" s="73">
        <v>2.0</v>
      </c>
      <c r="F186" s="73">
        <v>4.0</v>
      </c>
      <c r="G186" s="73">
        <v>1.0</v>
      </c>
      <c r="H186" s="74">
        <v>43.0</v>
      </c>
    </row>
    <row r="187">
      <c r="B187" s="72" t="s">
        <v>72</v>
      </c>
      <c r="C187" s="73">
        <v>2.0</v>
      </c>
      <c r="D187" s="73">
        <v>1.0</v>
      </c>
      <c r="E187" s="73">
        <v>5.0</v>
      </c>
      <c r="F187" s="73">
        <v>2.0</v>
      </c>
      <c r="G187" s="73">
        <v>1.0</v>
      </c>
      <c r="H187" s="74">
        <v>119.0</v>
      </c>
    </row>
    <row r="188">
      <c r="B188" s="72" t="s">
        <v>72</v>
      </c>
      <c r="C188" s="73">
        <v>2.0</v>
      </c>
      <c r="D188" s="73">
        <v>1.0</v>
      </c>
      <c r="E188" s="73">
        <v>8.0</v>
      </c>
      <c r="F188" s="73">
        <v>5.0</v>
      </c>
      <c r="G188" s="73">
        <v>1.0</v>
      </c>
      <c r="H188" s="74">
        <v>153.0</v>
      </c>
    </row>
    <row r="189">
      <c r="B189" s="72" t="s">
        <v>72</v>
      </c>
      <c r="C189" s="73">
        <v>2.0</v>
      </c>
      <c r="D189" s="73">
        <v>1.0</v>
      </c>
      <c r="E189" s="73">
        <v>5.0</v>
      </c>
      <c r="F189" s="73">
        <v>2.0</v>
      </c>
      <c r="G189" s="73">
        <v>1.0</v>
      </c>
      <c r="H189" s="74">
        <v>253.0</v>
      </c>
    </row>
    <row r="190">
      <c r="B190" s="72" t="s">
        <v>72</v>
      </c>
      <c r="C190" s="73">
        <v>2.0</v>
      </c>
      <c r="D190" s="73">
        <v>0.0</v>
      </c>
      <c r="E190" s="73">
        <v>3.0</v>
      </c>
      <c r="F190" s="73">
        <v>2.0</v>
      </c>
      <c r="G190" s="73">
        <v>1.0</v>
      </c>
      <c r="H190" s="74">
        <v>900.0</v>
      </c>
    </row>
    <row r="191">
      <c r="B191" s="72" t="s">
        <v>72</v>
      </c>
      <c r="C191" s="73">
        <v>2.0</v>
      </c>
      <c r="D191" s="73">
        <v>1.0</v>
      </c>
      <c r="E191" s="73">
        <v>5.0</v>
      </c>
      <c r="F191" s="73">
        <v>3.0</v>
      </c>
      <c r="G191" s="73">
        <v>1.0</v>
      </c>
      <c r="H191" s="74">
        <v>113.0</v>
      </c>
    </row>
    <row r="192">
      <c r="B192" s="72" t="s">
        <v>72</v>
      </c>
      <c r="C192" s="73">
        <v>2.0</v>
      </c>
      <c r="D192" s="73">
        <v>1.0</v>
      </c>
      <c r="E192" s="73">
        <v>9.0</v>
      </c>
      <c r="F192" s="73">
        <v>3.0</v>
      </c>
      <c r="G192" s="73">
        <v>1.0</v>
      </c>
      <c r="H192" s="74">
        <v>130.0</v>
      </c>
    </row>
    <row r="193">
      <c r="B193" s="72" t="s">
        <v>72</v>
      </c>
      <c r="C193" s="73">
        <v>2.0</v>
      </c>
      <c r="D193" s="73">
        <v>1.0</v>
      </c>
      <c r="E193" s="73">
        <v>1.0</v>
      </c>
      <c r="F193" s="73">
        <v>5.0</v>
      </c>
      <c r="G193" s="73">
        <v>1.0</v>
      </c>
      <c r="H193" s="74">
        <v>251.0</v>
      </c>
    </row>
    <row r="194">
      <c r="B194" s="72" t="s">
        <v>72</v>
      </c>
      <c r="C194" s="73">
        <v>2.0</v>
      </c>
      <c r="D194" s="73">
        <v>1.0</v>
      </c>
      <c r="E194" s="73">
        <v>7.0</v>
      </c>
      <c r="F194" s="73">
        <v>1.0</v>
      </c>
      <c r="G194" s="73">
        <v>1.0</v>
      </c>
      <c r="H194" s="74">
        <v>215.0</v>
      </c>
    </row>
    <row r="195">
      <c r="B195" s="72" t="s">
        <v>72</v>
      </c>
      <c r="C195" s="73">
        <v>2.0</v>
      </c>
      <c r="D195" s="73">
        <v>1.0</v>
      </c>
      <c r="E195" s="73">
        <v>9.0</v>
      </c>
      <c r="F195" s="73">
        <v>2.0</v>
      </c>
      <c r="G195" s="73">
        <v>1.0</v>
      </c>
      <c r="H195" s="74">
        <v>129.0</v>
      </c>
    </row>
    <row r="196">
      <c r="B196" s="72" t="s">
        <v>72</v>
      </c>
      <c r="C196" s="73">
        <v>2.0</v>
      </c>
      <c r="D196" s="73">
        <v>1.0</v>
      </c>
      <c r="E196" s="73">
        <v>2.0</v>
      </c>
      <c r="F196" s="73">
        <v>5.0</v>
      </c>
      <c r="G196" s="73">
        <v>1.0</v>
      </c>
      <c r="H196" s="74">
        <v>67.0</v>
      </c>
    </row>
    <row r="197">
      <c r="B197" s="72" t="s">
        <v>72</v>
      </c>
      <c r="C197" s="73">
        <v>2.0</v>
      </c>
      <c r="D197" s="73">
        <v>1.0</v>
      </c>
      <c r="E197" s="73">
        <v>7.0</v>
      </c>
      <c r="F197" s="73">
        <v>2.0</v>
      </c>
      <c r="G197" s="73">
        <v>1.0</v>
      </c>
      <c r="H197" s="74">
        <v>219.0</v>
      </c>
    </row>
    <row r="198">
      <c r="B198" s="72" t="s">
        <v>72</v>
      </c>
      <c r="C198" s="73">
        <v>2.0</v>
      </c>
      <c r="D198" s="73">
        <v>1.0</v>
      </c>
      <c r="E198" s="73">
        <v>5.0</v>
      </c>
      <c r="F198" s="73">
        <v>3.0</v>
      </c>
      <c r="G198" s="73">
        <v>1.0</v>
      </c>
      <c r="H198" s="74">
        <v>247.0</v>
      </c>
    </row>
    <row r="199">
      <c r="B199" s="72" t="s">
        <v>72</v>
      </c>
      <c r="C199" s="73">
        <v>2.0</v>
      </c>
      <c r="D199" s="73">
        <v>1.0</v>
      </c>
      <c r="E199" s="73">
        <v>6.0</v>
      </c>
      <c r="F199" s="73">
        <v>4.0</v>
      </c>
      <c r="G199" s="73">
        <v>1.0</v>
      </c>
      <c r="H199" s="74">
        <v>315.0</v>
      </c>
    </row>
    <row r="200">
      <c r="B200" s="72" t="s">
        <v>72</v>
      </c>
      <c r="C200" s="73">
        <v>2.0</v>
      </c>
      <c r="D200" s="73">
        <v>1.0</v>
      </c>
      <c r="E200" s="73">
        <v>2.0</v>
      </c>
      <c r="F200" s="73">
        <v>5.0</v>
      </c>
      <c r="G200" s="73">
        <v>1.0</v>
      </c>
      <c r="H200" s="74">
        <v>265.0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4.0</v>
      </c>
      <c r="G201" s="73">
        <v>1.0</v>
      </c>
      <c r="H201" s="74">
        <v>900.0</v>
      </c>
    </row>
    <row r="202">
      <c r="B202" s="72" t="s">
        <v>72</v>
      </c>
      <c r="C202" s="73">
        <v>2.0</v>
      </c>
      <c r="D202" s="73">
        <v>1.0</v>
      </c>
      <c r="E202" s="73">
        <v>7.0</v>
      </c>
      <c r="F202" s="73">
        <v>2.0</v>
      </c>
      <c r="G202" s="73">
        <v>1.0</v>
      </c>
      <c r="H202" s="74">
        <v>45.0</v>
      </c>
    </row>
    <row r="203">
      <c r="B203" s="72" t="s">
        <v>72</v>
      </c>
      <c r="C203" s="73">
        <v>2.0</v>
      </c>
      <c r="D203" s="73">
        <v>1.0</v>
      </c>
      <c r="E203" s="73">
        <v>6.0</v>
      </c>
      <c r="F203" s="73">
        <v>3.0</v>
      </c>
      <c r="G203" s="73">
        <v>1.0</v>
      </c>
      <c r="H203" s="74">
        <v>104.0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3.0</v>
      </c>
      <c r="G204" s="73">
        <v>1.0</v>
      </c>
      <c r="H204" s="74">
        <v>37.0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5.0</v>
      </c>
      <c r="G205" s="73">
        <v>1.0</v>
      </c>
      <c r="H205" s="74">
        <v>141.0</v>
      </c>
    </row>
    <row r="206">
      <c r="B206" s="72" t="s">
        <v>72</v>
      </c>
      <c r="C206" s="73">
        <v>2.0</v>
      </c>
      <c r="D206" s="73">
        <v>1.0</v>
      </c>
      <c r="E206" s="73">
        <v>4.0</v>
      </c>
      <c r="F206" s="73">
        <v>2.0</v>
      </c>
      <c r="G206" s="73">
        <v>1.0</v>
      </c>
      <c r="H206" s="74">
        <v>85.0</v>
      </c>
    </row>
    <row r="207">
      <c r="B207" s="72" t="s">
        <v>72</v>
      </c>
      <c r="C207" s="73">
        <v>2.0</v>
      </c>
      <c r="D207" s="73">
        <v>1.0</v>
      </c>
      <c r="E207" s="73">
        <v>6.0</v>
      </c>
      <c r="F207" s="73">
        <v>5.0</v>
      </c>
      <c r="G207" s="73">
        <v>1.0</v>
      </c>
      <c r="H207" s="74">
        <v>43.0</v>
      </c>
    </row>
    <row r="208">
      <c r="B208" s="72" t="s">
        <v>72</v>
      </c>
      <c r="C208" s="73">
        <v>2.0</v>
      </c>
      <c r="D208" s="73">
        <v>1.0</v>
      </c>
      <c r="E208" s="73">
        <v>2.0</v>
      </c>
      <c r="F208" s="73">
        <v>5.0</v>
      </c>
      <c r="G208" s="73">
        <v>1.0</v>
      </c>
      <c r="H208" s="74">
        <v>80.0</v>
      </c>
    </row>
    <row r="209">
      <c r="B209" s="72" t="s">
        <v>72</v>
      </c>
      <c r="C209" s="73">
        <v>2.0</v>
      </c>
      <c r="D209" s="73">
        <v>0.0</v>
      </c>
      <c r="E209" s="73">
        <v>3.0</v>
      </c>
      <c r="F209" s="73">
        <v>1.0</v>
      </c>
      <c r="G209" s="73">
        <v>1.0</v>
      </c>
      <c r="H209" s="74">
        <v>900.0</v>
      </c>
    </row>
    <row r="210">
      <c r="B210" s="72" t="s">
        <v>72</v>
      </c>
      <c r="C210" s="73">
        <v>2.0</v>
      </c>
      <c r="D210" s="73">
        <v>1.0</v>
      </c>
      <c r="E210" s="73">
        <v>1.0</v>
      </c>
      <c r="F210" s="73">
        <v>3.0</v>
      </c>
      <c r="G210" s="73">
        <v>1.0</v>
      </c>
      <c r="H210" s="74">
        <v>53.0</v>
      </c>
    </row>
    <row r="211">
      <c r="B211" s="72" t="s">
        <v>72</v>
      </c>
      <c r="C211" s="73">
        <v>2.0</v>
      </c>
      <c r="D211" s="73">
        <v>1.0</v>
      </c>
      <c r="E211" s="73">
        <v>8.0</v>
      </c>
      <c r="F211" s="73">
        <v>3.0</v>
      </c>
      <c r="G211" s="73">
        <v>1.0</v>
      </c>
      <c r="H211" s="74">
        <v>58.0</v>
      </c>
    </row>
    <row r="212">
      <c r="B212" s="72" t="s">
        <v>72</v>
      </c>
      <c r="C212" s="73">
        <v>2.0</v>
      </c>
      <c r="D212" s="73">
        <v>1.0</v>
      </c>
      <c r="E212" s="73">
        <v>9.0</v>
      </c>
      <c r="F212" s="73">
        <v>5.0</v>
      </c>
      <c r="G212" s="73">
        <v>1.0</v>
      </c>
      <c r="H212" s="74">
        <v>28.0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4.0</v>
      </c>
      <c r="G213" s="73">
        <v>1.0</v>
      </c>
      <c r="H213" s="74">
        <v>47.0</v>
      </c>
    </row>
    <row r="214">
      <c r="B214" s="72" t="s">
        <v>72</v>
      </c>
      <c r="C214" s="73">
        <v>2.0</v>
      </c>
      <c r="D214" s="73">
        <v>1.0</v>
      </c>
      <c r="E214" s="73">
        <v>1.0</v>
      </c>
      <c r="F214" s="73">
        <v>2.0</v>
      </c>
      <c r="G214" s="73">
        <v>1.0</v>
      </c>
      <c r="H214" s="74">
        <v>107.0</v>
      </c>
    </row>
    <row r="215">
      <c r="B215" s="72" t="s">
        <v>72</v>
      </c>
      <c r="C215" s="73">
        <v>2.0</v>
      </c>
      <c r="D215" s="73">
        <v>1.0</v>
      </c>
      <c r="E215" s="73">
        <v>9.0</v>
      </c>
      <c r="F215" s="73">
        <v>5.0</v>
      </c>
      <c r="G215" s="73">
        <v>1.0</v>
      </c>
      <c r="H215" s="74">
        <v>76.0</v>
      </c>
    </row>
    <row r="216">
      <c r="B216" s="72" t="s">
        <v>72</v>
      </c>
      <c r="C216" s="73">
        <v>2.0</v>
      </c>
      <c r="D216" s="73">
        <v>1.0</v>
      </c>
      <c r="E216" s="73">
        <v>5.0</v>
      </c>
      <c r="F216" s="73">
        <v>2.0</v>
      </c>
      <c r="G216" s="73">
        <v>1.0</v>
      </c>
      <c r="H216" s="74">
        <v>193.0</v>
      </c>
    </row>
    <row r="217">
      <c r="B217" s="72" t="s">
        <v>72</v>
      </c>
      <c r="C217" s="73">
        <v>2.0</v>
      </c>
      <c r="D217" s="73">
        <v>1.0</v>
      </c>
      <c r="E217" s="73">
        <v>7.0</v>
      </c>
      <c r="F217" s="73">
        <v>2.0</v>
      </c>
      <c r="G217" s="73">
        <v>1.0</v>
      </c>
      <c r="H217" s="74">
        <v>118.0</v>
      </c>
    </row>
    <row r="218">
      <c r="B218" s="72" t="s">
        <v>72</v>
      </c>
      <c r="C218" s="73">
        <v>2.0</v>
      </c>
      <c r="D218" s="73">
        <v>1.0</v>
      </c>
      <c r="E218" s="73">
        <v>6.0</v>
      </c>
      <c r="F218" s="73">
        <v>3.0</v>
      </c>
      <c r="G218" s="73">
        <v>1.0</v>
      </c>
      <c r="H218" s="74">
        <v>75.0</v>
      </c>
    </row>
    <row r="219">
      <c r="B219" s="72" t="s">
        <v>72</v>
      </c>
      <c r="C219" s="73">
        <v>2.0</v>
      </c>
      <c r="D219" s="73">
        <v>1.0</v>
      </c>
      <c r="E219" s="73">
        <v>2.0</v>
      </c>
      <c r="F219" s="73">
        <v>1.0</v>
      </c>
      <c r="G219" s="73">
        <v>1.0</v>
      </c>
      <c r="H219" s="74">
        <v>39.0</v>
      </c>
    </row>
    <row r="220">
      <c r="B220" s="72" t="s">
        <v>72</v>
      </c>
      <c r="C220" s="73">
        <v>2.0</v>
      </c>
      <c r="D220" s="73">
        <v>0.0</v>
      </c>
      <c r="E220" s="73">
        <v>3.0</v>
      </c>
      <c r="F220" s="73">
        <v>5.0</v>
      </c>
      <c r="G220" s="73">
        <v>1.0</v>
      </c>
      <c r="H220" s="74">
        <v>900.0</v>
      </c>
    </row>
    <row r="221">
      <c r="B221" s="72" t="s">
        <v>72</v>
      </c>
      <c r="C221" s="73">
        <v>2.0</v>
      </c>
      <c r="D221" s="73">
        <v>1.0</v>
      </c>
      <c r="E221" s="73">
        <v>8.0</v>
      </c>
      <c r="F221" s="73">
        <v>3.0</v>
      </c>
      <c r="G221" s="73">
        <v>1.0</v>
      </c>
      <c r="H221" s="74">
        <v>22.0</v>
      </c>
    </row>
    <row r="222">
      <c r="B222" s="72" t="s">
        <v>72</v>
      </c>
      <c r="C222" s="73">
        <v>2.0</v>
      </c>
      <c r="D222" s="73">
        <v>1.0</v>
      </c>
      <c r="E222" s="73">
        <v>9.0</v>
      </c>
      <c r="F222" s="73">
        <v>4.0</v>
      </c>
      <c r="G222" s="73">
        <v>1.0</v>
      </c>
      <c r="H222" s="74">
        <v>20.0</v>
      </c>
    </row>
    <row r="223">
      <c r="B223" s="72" t="s">
        <v>72</v>
      </c>
      <c r="C223" s="73">
        <v>2.0</v>
      </c>
      <c r="D223" s="73">
        <v>1.0</v>
      </c>
      <c r="E223" s="73">
        <v>2.0</v>
      </c>
      <c r="F223" s="73">
        <v>4.0</v>
      </c>
      <c r="G223" s="73">
        <v>1.0</v>
      </c>
      <c r="H223" s="74">
        <v>259.0</v>
      </c>
    </row>
    <row r="224">
      <c r="B224" s="72" t="s">
        <v>72</v>
      </c>
      <c r="C224" s="73">
        <v>2.0</v>
      </c>
      <c r="D224" s="73">
        <v>1.0</v>
      </c>
      <c r="E224" s="73">
        <v>7.0</v>
      </c>
      <c r="F224" s="73">
        <v>1.0</v>
      </c>
      <c r="G224" s="73">
        <v>1.0</v>
      </c>
      <c r="H224" s="74">
        <v>153.0</v>
      </c>
    </row>
    <row r="225">
      <c r="B225" s="72" t="s">
        <v>72</v>
      </c>
      <c r="C225" s="73">
        <v>2.0</v>
      </c>
      <c r="D225" s="73">
        <v>1.0</v>
      </c>
      <c r="E225" s="73">
        <v>5.0</v>
      </c>
      <c r="F225" s="73">
        <v>5.0</v>
      </c>
      <c r="G225" s="73">
        <v>1.0</v>
      </c>
      <c r="H225" s="74">
        <v>89.0</v>
      </c>
    </row>
    <row r="226">
      <c r="B226" s="72" t="s">
        <v>72</v>
      </c>
      <c r="C226" s="73">
        <v>2.0</v>
      </c>
      <c r="D226" s="73">
        <v>1.0</v>
      </c>
      <c r="E226" s="73">
        <v>8.0</v>
      </c>
      <c r="F226" s="73">
        <v>2.0</v>
      </c>
      <c r="G226" s="73">
        <v>1.0</v>
      </c>
      <c r="H226" s="74">
        <v>99.0</v>
      </c>
    </row>
    <row r="227">
      <c r="B227" s="72" t="s">
        <v>72</v>
      </c>
      <c r="C227" s="73">
        <v>2.0</v>
      </c>
      <c r="D227" s="73">
        <v>1.0</v>
      </c>
      <c r="E227" s="73">
        <v>9.0</v>
      </c>
      <c r="F227" s="73">
        <v>1.0</v>
      </c>
      <c r="G227" s="73">
        <v>1.0</v>
      </c>
      <c r="H227" s="74">
        <v>22.0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4.0</v>
      </c>
      <c r="G228" s="73">
        <v>1.0</v>
      </c>
      <c r="H228" s="74">
        <v>63.0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3.0</v>
      </c>
      <c r="G229" s="73">
        <v>1.0</v>
      </c>
      <c r="H229" s="74">
        <v>34.0</v>
      </c>
    </row>
    <row r="230">
      <c r="B230" s="72" t="s">
        <v>72</v>
      </c>
      <c r="C230" s="73">
        <v>2.0</v>
      </c>
      <c r="D230" s="73">
        <v>1.0</v>
      </c>
      <c r="E230" s="73">
        <v>5.0</v>
      </c>
      <c r="F230" s="73">
        <v>1.0</v>
      </c>
      <c r="G230" s="73">
        <v>1.0</v>
      </c>
      <c r="H230" s="74">
        <v>29.0</v>
      </c>
    </row>
    <row r="231">
      <c r="B231" s="72" t="s">
        <v>72</v>
      </c>
      <c r="C231" s="73">
        <v>2.0</v>
      </c>
      <c r="D231" s="73">
        <v>1.0</v>
      </c>
      <c r="E231" s="73">
        <v>4.0</v>
      </c>
      <c r="F231" s="73">
        <v>5.0</v>
      </c>
      <c r="G231" s="73">
        <v>1.0</v>
      </c>
      <c r="H231" s="74">
        <v>4.0</v>
      </c>
    </row>
    <row r="232">
      <c r="B232" s="72" t="s">
        <v>72</v>
      </c>
      <c r="C232" s="73">
        <v>2.0</v>
      </c>
      <c r="D232" s="73">
        <v>1.0</v>
      </c>
      <c r="E232" s="73">
        <v>6.0</v>
      </c>
      <c r="F232" s="73">
        <v>2.0</v>
      </c>
      <c r="G232" s="73">
        <v>1.0</v>
      </c>
      <c r="H232" s="74">
        <v>12.0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2.0</v>
      </c>
      <c r="G233" s="73">
        <v>1.0</v>
      </c>
      <c r="H233" s="74">
        <v>81.0</v>
      </c>
    </row>
    <row r="234">
      <c r="B234" s="72" t="s">
        <v>72</v>
      </c>
      <c r="C234" s="73">
        <v>2.0</v>
      </c>
      <c r="D234" s="73">
        <v>1.0</v>
      </c>
      <c r="E234" s="73">
        <v>2.0</v>
      </c>
      <c r="F234" s="73">
        <v>4.0</v>
      </c>
      <c r="G234" s="73">
        <v>1.0</v>
      </c>
      <c r="H234" s="74">
        <v>38.0</v>
      </c>
    </row>
    <row r="235">
      <c r="B235" s="72" t="s">
        <v>72</v>
      </c>
      <c r="C235" s="73">
        <v>2.0</v>
      </c>
      <c r="D235" s="73">
        <v>1.0</v>
      </c>
      <c r="E235" s="73">
        <v>7.0</v>
      </c>
      <c r="F235" s="73">
        <v>5.0</v>
      </c>
      <c r="G235" s="73">
        <v>1.0</v>
      </c>
      <c r="H235" s="74">
        <v>77.0</v>
      </c>
    </row>
    <row r="236">
      <c r="B236" s="72" t="s">
        <v>72</v>
      </c>
      <c r="C236" s="73">
        <v>2.0</v>
      </c>
      <c r="D236" s="73">
        <v>1.0</v>
      </c>
      <c r="E236" s="73">
        <v>9.0</v>
      </c>
      <c r="F236" s="73">
        <v>3.0</v>
      </c>
      <c r="G236" s="73">
        <v>1.0</v>
      </c>
      <c r="H236" s="74">
        <v>74.0</v>
      </c>
    </row>
    <row r="237">
      <c r="B237" s="72" t="s">
        <v>72</v>
      </c>
      <c r="C237" s="73">
        <v>2.0</v>
      </c>
      <c r="D237" s="73">
        <v>1.0</v>
      </c>
      <c r="E237" s="73">
        <v>5.0</v>
      </c>
      <c r="F237" s="73">
        <v>1.0</v>
      </c>
      <c r="G237" s="73">
        <v>1.0</v>
      </c>
      <c r="H237" s="74">
        <v>99.0</v>
      </c>
    </row>
    <row r="238">
      <c r="B238" s="72" t="s">
        <v>72</v>
      </c>
      <c r="C238" s="73">
        <v>2.0</v>
      </c>
      <c r="D238" s="73">
        <v>1.0</v>
      </c>
      <c r="E238" s="73">
        <v>7.0</v>
      </c>
      <c r="F238" s="73">
        <v>4.0</v>
      </c>
      <c r="G238" s="73">
        <v>1.0</v>
      </c>
      <c r="H238" s="74">
        <v>102.0</v>
      </c>
    </row>
    <row r="239">
      <c r="B239" s="72" t="s">
        <v>72</v>
      </c>
      <c r="C239" s="73">
        <v>2.0</v>
      </c>
      <c r="D239" s="73">
        <v>0.0</v>
      </c>
      <c r="E239" s="73">
        <v>3.0</v>
      </c>
      <c r="F239" s="73">
        <v>1.0</v>
      </c>
      <c r="G239" s="73">
        <v>1.0</v>
      </c>
      <c r="H239" s="74">
        <v>900.0</v>
      </c>
    </row>
    <row r="240">
      <c r="B240" s="72" t="s">
        <v>72</v>
      </c>
      <c r="C240" s="73">
        <v>2.0</v>
      </c>
      <c r="D240" s="73">
        <v>1.0</v>
      </c>
      <c r="E240" s="73">
        <v>6.0</v>
      </c>
      <c r="F240" s="73">
        <v>3.0</v>
      </c>
      <c r="G240" s="73">
        <v>1.0</v>
      </c>
      <c r="H240" s="74">
        <v>33.0</v>
      </c>
    </row>
    <row r="241">
      <c r="B241" s="72" t="s">
        <v>72</v>
      </c>
      <c r="C241" s="73">
        <v>2.0</v>
      </c>
      <c r="D241" s="73">
        <v>1.0</v>
      </c>
      <c r="E241" s="73">
        <v>1.0</v>
      </c>
      <c r="F241" s="73">
        <v>3.0</v>
      </c>
      <c r="G241" s="73">
        <v>1.0</v>
      </c>
      <c r="H241" s="74">
        <v>129.0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1.0</v>
      </c>
      <c r="G242" s="73">
        <v>1.0</v>
      </c>
      <c r="H242" s="74">
        <v>93.0</v>
      </c>
    </row>
    <row r="243">
      <c r="B243" s="72" t="s">
        <v>72</v>
      </c>
      <c r="C243" s="73">
        <v>2.0</v>
      </c>
      <c r="D243" s="73">
        <v>1.0</v>
      </c>
      <c r="E243" s="73">
        <v>4.0</v>
      </c>
      <c r="F243" s="73">
        <v>1.0</v>
      </c>
      <c r="G243" s="73">
        <v>1.0</v>
      </c>
      <c r="H243" s="74">
        <v>48.0</v>
      </c>
    </row>
    <row r="244">
      <c r="B244" s="72" t="s">
        <v>72</v>
      </c>
      <c r="C244" s="73">
        <v>2.0</v>
      </c>
      <c r="D244" s="73">
        <v>1.0</v>
      </c>
      <c r="E244" s="73">
        <v>1.0</v>
      </c>
      <c r="F244" s="73">
        <v>2.0</v>
      </c>
      <c r="G244" s="73">
        <v>1.0</v>
      </c>
      <c r="H244" s="74">
        <v>91.0</v>
      </c>
    </row>
    <row r="245">
      <c r="B245" s="72" t="s">
        <v>72</v>
      </c>
      <c r="C245" s="73">
        <v>2.0</v>
      </c>
      <c r="D245" s="73">
        <v>1.0</v>
      </c>
      <c r="E245" s="73">
        <v>2.0</v>
      </c>
      <c r="F245" s="73">
        <v>1.0</v>
      </c>
      <c r="G245" s="73">
        <v>1.0</v>
      </c>
      <c r="H245" s="74">
        <v>91.0</v>
      </c>
    </row>
    <row r="246">
      <c r="B246" s="75" t="s">
        <v>72</v>
      </c>
      <c r="C246" s="76">
        <v>2.0</v>
      </c>
      <c r="D246" s="76">
        <v>1.0</v>
      </c>
      <c r="E246" s="76">
        <v>1.0</v>
      </c>
      <c r="F246" s="76">
        <v>5.0</v>
      </c>
      <c r="G246" s="76">
        <v>1.0</v>
      </c>
      <c r="H246" s="77">
        <v>14.0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788.5925926</v>
      </c>
      <c r="E249" s="37">
        <f t="array" ref="E249">MEDIAN(IF($D$4:$D$246=0, $H$4:$H$246))</f>
        <v>900</v>
      </c>
      <c r="F249" s="62">
        <f>MINIFS( H4:H246, D4:D246, "0", D4:D246, "0")</f>
        <v>35</v>
      </c>
      <c r="G249" s="62">
        <f>MAXIFS( H4:H246, D4:D246, "0", D4:D246, "0")</f>
        <v>900</v>
      </c>
      <c r="H249" s="37">
        <f t="shared" ref="H249:H250" si="1">(C249-I249)/C249*100</f>
        <v>14.81481481</v>
      </c>
      <c r="I249" s="63">
        <f>countifs(D4:D246, "0", G4:G246, "1")</f>
        <v>23</v>
      </c>
      <c r="J249" s="38">
        <f t="array" ref="J249">stdev(if(D4:D246=0, H4:H246))</f>
        <v>275.4001647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104.4814815</v>
      </c>
      <c r="E250" s="37">
        <f t="array" ref="E250">MEDIAN(IF($D$4:$D$246=1, $H$4:$H$246))</f>
        <v>83</v>
      </c>
      <c r="F250" s="62">
        <f>MINIFS( H4:H246, D4:D246, "1", D4:D246, "1")</f>
        <v>1</v>
      </c>
      <c r="G250" s="62">
        <f>MAXIFS( H4:H246, D4:D246, "1", D4:D246, "1")</f>
        <v>372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75.04045191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1.0</v>
      </c>
      <c r="G4" s="70">
        <v>1.0</v>
      </c>
      <c r="H4" s="71">
        <v>133.0</v>
      </c>
    </row>
    <row r="5">
      <c r="B5" s="72" t="s">
        <v>71</v>
      </c>
      <c r="C5" s="73">
        <v>1.0</v>
      </c>
      <c r="D5" s="73">
        <v>0.0</v>
      </c>
      <c r="E5" s="73">
        <v>3.0</v>
      </c>
      <c r="F5" s="73">
        <v>4.0</v>
      </c>
      <c r="G5" s="73">
        <v>1.0</v>
      </c>
      <c r="H5" s="74">
        <v>900.0</v>
      </c>
    </row>
    <row r="6">
      <c r="B6" s="72" t="s">
        <v>71</v>
      </c>
      <c r="C6" s="73">
        <v>1.0</v>
      </c>
      <c r="D6" s="73">
        <v>1.0</v>
      </c>
      <c r="E6" s="73">
        <v>7.0</v>
      </c>
      <c r="F6" s="73">
        <v>5.0</v>
      </c>
      <c r="G6" s="73">
        <v>1.0</v>
      </c>
      <c r="H6" s="74">
        <v>54.0</v>
      </c>
    </row>
    <row r="7">
      <c r="B7" s="72" t="s">
        <v>71</v>
      </c>
      <c r="C7" s="73">
        <v>1.0</v>
      </c>
      <c r="D7" s="73">
        <v>0.0</v>
      </c>
      <c r="E7" s="73">
        <v>3.0</v>
      </c>
      <c r="F7" s="73">
        <v>1.0</v>
      </c>
      <c r="G7" s="73">
        <v>0.0</v>
      </c>
      <c r="H7" s="74">
        <v>27.0</v>
      </c>
    </row>
    <row r="8">
      <c r="B8" s="72" t="s">
        <v>71</v>
      </c>
      <c r="C8" s="73">
        <v>1.0</v>
      </c>
      <c r="D8" s="73">
        <v>1.0</v>
      </c>
      <c r="E8" s="73">
        <v>6.0</v>
      </c>
      <c r="F8" s="73">
        <v>5.0</v>
      </c>
      <c r="G8" s="73">
        <v>1.0</v>
      </c>
      <c r="H8" s="74">
        <v>117.0</v>
      </c>
    </row>
    <row r="9">
      <c r="B9" s="72" t="s">
        <v>71</v>
      </c>
      <c r="C9" s="73">
        <v>1.0</v>
      </c>
      <c r="D9" s="73">
        <v>1.0</v>
      </c>
      <c r="E9" s="73">
        <v>8.0</v>
      </c>
      <c r="F9" s="73">
        <v>2.0</v>
      </c>
      <c r="G9" s="73">
        <v>1.0</v>
      </c>
      <c r="H9" s="74">
        <v>20.0</v>
      </c>
    </row>
    <row r="10">
      <c r="B10" s="72" t="s">
        <v>71</v>
      </c>
      <c r="C10" s="73">
        <v>1.0</v>
      </c>
      <c r="D10" s="73">
        <v>1.0</v>
      </c>
      <c r="E10" s="73">
        <v>2.0</v>
      </c>
      <c r="F10" s="73">
        <v>4.0</v>
      </c>
      <c r="G10" s="73">
        <v>1.0</v>
      </c>
      <c r="H10" s="74">
        <v>16.0</v>
      </c>
    </row>
    <row r="11">
      <c r="B11" s="72" t="s">
        <v>71</v>
      </c>
      <c r="C11" s="73">
        <v>1.0</v>
      </c>
      <c r="D11" s="73">
        <v>1.0</v>
      </c>
      <c r="E11" s="73">
        <v>5.0</v>
      </c>
      <c r="F11" s="73">
        <v>4.0</v>
      </c>
      <c r="G11" s="73">
        <v>1.0</v>
      </c>
      <c r="H11" s="74">
        <v>17.0</v>
      </c>
    </row>
    <row r="12">
      <c r="B12" s="72" t="s">
        <v>71</v>
      </c>
      <c r="C12" s="73">
        <v>1.0</v>
      </c>
      <c r="D12" s="73">
        <v>1.0</v>
      </c>
      <c r="E12" s="73">
        <v>2.0</v>
      </c>
      <c r="F12" s="73">
        <v>3.0</v>
      </c>
      <c r="G12" s="73">
        <v>1.0</v>
      </c>
      <c r="H12" s="74">
        <v>47.0</v>
      </c>
    </row>
    <row r="13">
      <c r="B13" s="72" t="s">
        <v>71</v>
      </c>
      <c r="C13" s="73">
        <v>1.0</v>
      </c>
      <c r="D13" s="73">
        <v>1.0</v>
      </c>
      <c r="E13" s="73">
        <v>4.0</v>
      </c>
      <c r="F13" s="73">
        <v>2.0</v>
      </c>
      <c r="G13" s="73">
        <v>1.0</v>
      </c>
      <c r="H13" s="74">
        <v>42.0</v>
      </c>
    </row>
    <row r="14">
      <c r="B14" s="72" t="s">
        <v>71</v>
      </c>
      <c r="C14" s="73">
        <v>1.0</v>
      </c>
      <c r="D14" s="73">
        <v>1.0</v>
      </c>
      <c r="E14" s="73">
        <v>9.0</v>
      </c>
      <c r="F14" s="73">
        <v>1.0</v>
      </c>
      <c r="G14" s="73">
        <v>1.0</v>
      </c>
      <c r="H14" s="74">
        <v>25.0</v>
      </c>
    </row>
    <row r="15">
      <c r="B15" s="72" t="s">
        <v>71</v>
      </c>
      <c r="C15" s="73">
        <v>1.0</v>
      </c>
      <c r="D15" s="73">
        <v>1.0</v>
      </c>
      <c r="E15" s="73">
        <v>8.0</v>
      </c>
      <c r="F15" s="73">
        <v>4.0</v>
      </c>
      <c r="G15" s="73">
        <v>1.0</v>
      </c>
      <c r="H15" s="74">
        <v>38.0</v>
      </c>
    </row>
    <row r="16">
      <c r="B16" s="72" t="s">
        <v>71</v>
      </c>
      <c r="C16" s="73">
        <v>1.0</v>
      </c>
      <c r="D16" s="73">
        <v>1.0</v>
      </c>
      <c r="E16" s="73">
        <v>5.0</v>
      </c>
      <c r="F16" s="73">
        <v>4.0</v>
      </c>
      <c r="G16" s="73">
        <v>1.0</v>
      </c>
      <c r="H16" s="74">
        <v>80.0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5.0</v>
      </c>
      <c r="G17" s="73">
        <v>1.0</v>
      </c>
      <c r="H17" s="74">
        <v>26.0</v>
      </c>
    </row>
    <row r="18">
      <c r="B18" s="72" t="s">
        <v>71</v>
      </c>
      <c r="C18" s="73">
        <v>1.0</v>
      </c>
      <c r="D18" s="73">
        <v>1.0</v>
      </c>
      <c r="E18" s="73">
        <v>1.0</v>
      </c>
      <c r="F18" s="73">
        <v>1.0</v>
      </c>
      <c r="G18" s="73">
        <v>1.0</v>
      </c>
      <c r="H18" s="74">
        <v>32.0</v>
      </c>
    </row>
    <row r="19">
      <c r="B19" s="72" t="s">
        <v>71</v>
      </c>
      <c r="C19" s="73">
        <v>1.0</v>
      </c>
      <c r="D19" s="73">
        <v>1.0</v>
      </c>
      <c r="E19" s="73">
        <v>6.0</v>
      </c>
      <c r="F19" s="73">
        <v>5.0</v>
      </c>
      <c r="G19" s="73">
        <v>1.0</v>
      </c>
      <c r="H19" s="74">
        <v>184.0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5.0</v>
      </c>
      <c r="G20" s="73">
        <v>1.0</v>
      </c>
      <c r="H20" s="74">
        <v>17.0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5.0</v>
      </c>
      <c r="G21" s="73">
        <v>1.0</v>
      </c>
      <c r="H21" s="74">
        <v>77.0</v>
      </c>
    </row>
    <row r="22">
      <c r="B22" s="72" t="s">
        <v>72</v>
      </c>
      <c r="C22" s="73">
        <v>2.0</v>
      </c>
      <c r="D22" s="73">
        <v>1.0</v>
      </c>
      <c r="E22" s="73">
        <v>2.0</v>
      </c>
      <c r="F22" s="73">
        <v>1.0</v>
      </c>
      <c r="G22" s="73">
        <v>1.0</v>
      </c>
      <c r="H22" s="74">
        <v>207.0</v>
      </c>
    </row>
    <row r="23">
      <c r="B23" s="72" t="s">
        <v>72</v>
      </c>
      <c r="C23" s="73">
        <v>2.0</v>
      </c>
      <c r="D23" s="73">
        <v>1.0</v>
      </c>
      <c r="E23" s="73">
        <v>5.0</v>
      </c>
      <c r="F23" s="73">
        <v>2.0</v>
      </c>
      <c r="G23" s="73">
        <v>1.0</v>
      </c>
      <c r="H23" s="74">
        <v>59.0</v>
      </c>
    </row>
    <row r="24">
      <c r="B24" s="72" t="s">
        <v>72</v>
      </c>
      <c r="C24" s="73">
        <v>2.0</v>
      </c>
      <c r="D24" s="73">
        <v>1.0</v>
      </c>
      <c r="E24" s="73">
        <v>2.0</v>
      </c>
      <c r="F24" s="73">
        <v>4.0</v>
      </c>
      <c r="G24" s="73">
        <v>1.0</v>
      </c>
      <c r="H24" s="74">
        <v>63.0</v>
      </c>
    </row>
    <row r="25">
      <c r="B25" s="72" t="s">
        <v>72</v>
      </c>
      <c r="C25" s="73">
        <v>2.0</v>
      </c>
      <c r="D25" s="73">
        <v>1.0</v>
      </c>
      <c r="E25" s="73">
        <v>1.0</v>
      </c>
      <c r="F25" s="73">
        <v>3.0</v>
      </c>
      <c r="G25" s="73">
        <v>1.0</v>
      </c>
      <c r="H25" s="74">
        <v>103.0</v>
      </c>
    </row>
    <row r="26">
      <c r="B26" s="72" t="s">
        <v>72</v>
      </c>
      <c r="C26" s="73">
        <v>2.0</v>
      </c>
      <c r="D26" s="73">
        <v>1.0</v>
      </c>
      <c r="E26" s="73">
        <v>9.0</v>
      </c>
      <c r="F26" s="73">
        <v>3.0</v>
      </c>
      <c r="G26" s="73">
        <v>1.0</v>
      </c>
      <c r="H26" s="74">
        <v>22.0</v>
      </c>
    </row>
    <row r="27">
      <c r="B27" s="72" t="s">
        <v>72</v>
      </c>
      <c r="C27" s="73">
        <v>2.0</v>
      </c>
      <c r="D27" s="73">
        <v>1.0</v>
      </c>
      <c r="E27" s="73">
        <v>8.0</v>
      </c>
      <c r="F27" s="73">
        <v>4.0</v>
      </c>
      <c r="G27" s="73">
        <v>1.0</v>
      </c>
      <c r="H27" s="74">
        <v>83.0</v>
      </c>
    </row>
    <row r="28">
      <c r="B28" s="72" t="s">
        <v>72</v>
      </c>
      <c r="C28" s="73">
        <v>2.0</v>
      </c>
      <c r="D28" s="73">
        <v>1.0</v>
      </c>
      <c r="E28" s="73">
        <v>2.0</v>
      </c>
      <c r="F28" s="73">
        <v>4.0</v>
      </c>
      <c r="G28" s="73">
        <v>1.0</v>
      </c>
      <c r="H28" s="74">
        <v>100.0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2.0</v>
      </c>
      <c r="G29" s="73">
        <v>1.0</v>
      </c>
      <c r="H29" s="74">
        <v>58.0</v>
      </c>
    </row>
    <row r="30">
      <c r="B30" s="72" t="s">
        <v>72</v>
      </c>
      <c r="C30" s="73">
        <v>2.0</v>
      </c>
      <c r="D30" s="73">
        <v>1.0</v>
      </c>
      <c r="E30" s="73">
        <v>7.0</v>
      </c>
      <c r="F30" s="73">
        <v>5.0</v>
      </c>
      <c r="G30" s="73">
        <v>1.0</v>
      </c>
      <c r="H30" s="74">
        <v>30.0</v>
      </c>
    </row>
    <row r="31">
      <c r="B31" s="72" t="s">
        <v>72</v>
      </c>
      <c r="C31" s="73">
        <v>2.0</v>
      </c>
      <c r="D31" s="73">
        <v>1.0</v>
      </c>
      <c r="E31" s="73">
        <v>6.0</v>
      </c>
      <c r="F31" s="73">
        <v>4.0</v>
      </c>
      <c r="G31" s="73">
        <v>1.0</v>
      </c>
      <c r="H31" s="74">
        <v>80.0</v>
      </c>
    </row>
    <row r="32">
      <c r="B32" s="72" t="s">
        <v>72</v>
      </c>
      <c r="C32" s="73">
        <v>2.0</v>
      </c>
      <c r="D32" s="73">
        <v>1.0</v>
      </c>
      <c r="E32" s="73">
        <v>5.0</v>
      </c>
      <c r="F32" s="73">
        <v>1.0</v>
      </c>
      <c r="G32" s="73">
        <v>1.0</v>
      </c>
      <c r="H32" s="74">
        <v>93.0</v>
      </c>
    </row>
    <row r="33">
      <c r="B33" s="72" t="s">
        <v>72</v>
      </c>
      <c r="C33" s="73">
        <v>2.0</v>
      </c>
      <c r="D33" s="73">
        <v>1.0</v>
      </c>
      <c r="E33" s="73">
        <v>2.0</v>
      </c>
      <c r="F33" s="73">
        <v>4.0</v>
      </c>
      <c r="G33" s="73">
        <v>1.0</v>
      </c>
      <c r="H33" s="74">
        <v>52.0</v>
      </c>
    </row>
    <row r="34">
      <c r="B34" s="72" t="s">
        <v>72</v>
      </c>
      <c r="C34" s="73">
        <v>2.0</v>
      </c>
      <c r="D34" s="73">
        <v>1.0</v>
      </c>
      <c r="E34" s="73">
        <v>7.0</v>
      </c>
      <c r="F34" s="73">
        <v>1.0</v>
      </c>
      <c r="G34" s="73">
        <v>1.0</v>
      </c>
      <c r="H34" s="74">
        <v>38.0</v>
      </c>
    </row>
    <row r="35">
      <c r="B35" s="72" t="s">
        <v>72</v>
      </c>
      <c r="C35" s="73">
        <v>2.0</v>
      </c>
      <c r="D35" s="73">
        <v>1.0</v>
      </c>
      <c r="E35" s="73">
        <v>9.0</v>
      </c>
      <c r="F35" s="73">
        <v>1.0</v>
      </c>
      <c r="G35" s="73">
        <v>1.0</v>
      </c>
      <c r="H35" s="74">
        <v>57.0</v>
      </c>
    </row>
    <row r="36">
      <c r="B36" s="72" t="s">
        <v>72</v>
      </c>
      <c r="C36" s="73">
        <v>2.0</v>
      </c>
      <c r="D36" s="73">
        <v>1.0</v>
      </c>
      <c r="E36" s="73">
        <v>5.0</v>
      </c>
      <c r="F36" s="73">
        <v>1.0</v>
      </c>
      <c r="G36" s="73">
        <v>1.0</v>
      </c>
      <c r="H36" s="74">
        <v>76.0</v>
      </c>
    </row>
    <row r="37">
      <c r="B37" s="72" t="s">
        <v>72</v>
      </c>
      <c r="C37" s="73">
        <v>2.0</v>
      </c>
      <c r="D37" s="73">
        <v>0.0</v>
      </c>
      <c r="E37" s="73">
        <v>3.0</v>
      </c>
      <c r="F37" s="73">
        <v>2.0</v>
      </c>
      <c r="G37" s="73">
        <v>0.0</v>
      </c>
      <c r="H37" s="74">
        <v>20.0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3.0</v>
      </c>
      <c r="G38" s="73">
        <v>1.0</v>
      </c>
      <c r="H38" s="74">
        <v>75.0</v>
      </c>
    </row>
    <row r="39">
      <c r="B39" s="72" t="s">
        <v>72</v>
      </c>
      <c r="C39" s="73">
        <v>2.0</v>
      </c>
      <c r="D39" s="73">
        <v>1.0</v>
      </c>
      <c r="E39" s="73">
        <v>9.0</v>
      </c>
      <c r="F39" s="73">
        <v>3.0</v>
      </c>
      <c r="G39" s="73">
        <v>1.0</v>
      </c>
      <c r="H39" s="74">
        <v>69.0</v>
      </c>
    </row>
    <row r="40">
      <c r="B40" s="72" t="s">
        <v>72</v>
      </c>
      <c r="C40" s="73">
        <v>2.0</v>
      </c>
      <c r="D40" s="73">
        <v>1.0</v>
      </c>
      <c r="E40" s="73">
        <v>5.0</v>
      </c>
      <c r="F40" s="73">
        <v>5.0</v>
      </c>
      <c r="G40" s="73">
        <v>1.0</v>
      </c>
      <c r="H40" s="74">
        <v>49.0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5.0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2.0</v>
      </c>
      <c r="F42" s="73">
        <v>5.0</v>
      </c>
      <c r="G42" s="73">
        <v>1.0</v>
      </c>
      <c r="H42" s="74">
        <v>14.0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5.0</v>
      </c>
      <c r="G43" s="73">
        <v>0.0</v>
      </c>
      <c r="H43" s="74">
        <v>39.0</v>
      </c>
    </row>
    <row r="44">
      <c r="B44" s="72" t="s">
        <v>72</v>
      </c>
      <c r="C44" s="73">
        <v>2.0</v>
      </c>
      <c r="D44" s="73">
        <v>1.0</v>
      </c>
      <c r="E44" s="73">
        <v>7.0</v>
      </c>
      <c r="F44" s="73">
        <v>1.0</v>
      </c>
      <c r="G44" s="73">
        <v>1.0</v>
      </c>
      <c r="H44" s="74">
        <v>226.0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2.0</v>
      </c>
      <c r="G45" s="73">
        <v>1.0</v>
      </c>
      <c r="H45" s="74">
        <v>118.0</v>
      </c>
    </row>
    <row r="46">
      <c r="B46" s="72" t="s">
        <v>72</v>
      </c>
      <c r="C46" s="73">
        <v>2.0</v>
      </c>
      <c r="D46" s="73">
        <v>1.0</v>
      </c>
      <c r="E46" s="73">
        <v>9.0</v>
      </c>
      <c r="F46" s="73">
        <v>2.0</v>
      </c>
      <c r="G46" s="73">
        <v>1.0</v>
      </c>
      <c r="H46" s="74">
        <v>120.0</v>
      </c>
    </row>
    <row r="47">
      <c r="B47" s="72" t="s">
        <v>72</v>
      </c>
      <c r="C47" s="73">
        <v>2.0</v>
      </c>
      <c r="D47" s="73">
        <v>1.0</v>
      </c>
      <c r="E47" s="73">
        <v>4.0</v>
      </c>
      <c r="F47" s="73">
        <v>2.0</v>
      </c>
      <c r="G47" s="73">
        <v>1.0</v>
      </c>
      <c r="H47" s="74">
        <v>162.0</v>
      </c>
    </row>
    <row r="48">
      <c r="B48" s="72" t="s">
        <v>72</v>
      </c>
      <c r="C48" s="73">
        <v>2.0</v>
      </c>
      <c r="D48" s="73">
        <v>1.0</v>
      </c>
      <c r="E48" s="73">
        <v>9.0</v>
      </c>
      <c r="F48" s="73">
        <v>4.0</v>
      </c>
      <c r="G48" s="73">
        <v>1.0</v>
      </c>
      <c r="H48" s="74">
        <v>100.0</v>
      </c>
    </row>
    <row r="49">
      <c r="B49" s="72" t="s">
        <v>72</v>
      </c>
      <c r="C49" s="73">
        <v>2.0</v>
      </c>
      <c r="D49" s="73">
        <v>1.0</v>
      </c>
      <c r="E49" s="73">
        <v>1.0</v>
      </c>
      <c r="F49" s="73">
        <v>3.0</v>
      </c>
      <c r="G49" s="73">
        <v>1.0</v>
      </c>
      <c r="H49" s="74">
        <v>144.0</v>
      </c>
    </row>
    <row r="50">
      <c r="B50" s="72" t="s">
        <v>72</v>
      </c>
      <c r="C50" s="73">
        <v>2.0</v>
      </c>
      <c r="D50" s="73">
        <v>1.0</v>
      </c>
      <c r="E50" s="73">
        <v>6.0</v>
      </c>
      <c r="F50" s="73">
        <v>3.0</v>
      </c>
      <c r="G50" s="73">
        <v>1.0</v>
      </c>
      <c r="H50" s="74">
        <v>129.0</v>
      </c>
    </row>
    <row r="51">
      <c r="B51" s="72" t="s">
        <v>72</v>
      </c>
      <c r="C51" s="73">
        <v>2.0</v>
      </c>
      <c r="D51" s="73">
        <v>1.0</v>
      </c>
      <c r="E51" s="73">
        <v>4.0</v>
      </c>
      <c r="F51" s="73">
        <v>4.0</v>
      </c>
      <c r="G51" s="73">
        <v>1.0</v>
      </c>
      <c r="H51" s="74">
        <v>89.0</v>
      </c>
    </row>
    <row r="52">
      <c r="B52" s="72" t="s">
        <v>72</v>
      </c>
      <c r="C52" s="73">
        <v>2.0</v>
      </c>
      <c r="D52" s="73">
        <v>1.0</v>
      </c>
      <c r="E52" s="73">
        <v>6.0</v>
      </c>
      <c r="F52" s="73">
        <v>5.0</v>
      </c>
      <c r="G52" s="73">
        <v>1.0</v>
      </c>
      <c r="H52" s="74">
        <v>120.0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2.0</v>
      </c>
      <c r="G53" s="73">
        <v>1.0</v>
      </c>
      <c r="H53" s="74">
        <v>58.0</v>
      </c>
    </row>
    <row r="54">
      <c r="B54" s="72" t="s">
        <v>72</v>
      </c>
      <c r="C54" s="73">
        <v>2.0</v>
      </c>
      <c r="D54" s="73">
        <v>1.0</v>
      </c>
      <c r="E54" s="73">
        <v>4.0</v>
      </c>
      <c r="F54" s="73">
        <v>1.0</v>
      </c>
      <c r="G54" s="73">
        <v>1.0</v>
      </c>
      <c r="H54" s="74">
        <v>21.0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2.0</v>
      </c>
      <c r="G55" s="73">
        <v>1.0</v>
      </c>
      <c r="H55" s="74">
        <v>114.0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2.0</v>
      </c>
      <c r="G56" s="73">
        <v>1.0</v>
      </c>
      <c r="H56" s="74">
        <v>118.0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3.0</v>
      </c>
      <c r="G57" s="73">
        <v>1.0</v>
      </c>
      <c r="H57" s="74">
        <v>119.0</v>
      </c>
    </row>
    <row r="58">
      <c r="B58" s="72" t="s">
        <v>72</v>
      </c>
      <c r="C58" s="73">
        <v>2.0</v>
      </c>
      <c r="D58" s="73">
        <v>1.0</v>
      </c>
      <c r="E58" s="73">
        <v>6.0</v>
      </c>
      <c r="F58" s="73">
        <v>4.0</v>
      </c>
      <c r="G58" s="73">
        <v>1.0</v>
      </c>
      <c r="H58" s="74">
        <v>122.0</v>
      </c>
    </row>
    <row r="59">
      <c r="B59" s="72" t="s">
        <v>72</v>
      </c>
      <c r="C59" s="73">
        <v>2.0</v>
      </c>
      <c r="D59" s="73">
        <v>1.0</v>
      </c>
      <c r="E59" s="73">
        <v>7.0</v>
      </c>
      <c r="F59" s="73">
        <v>5.0</v>
      </c>
      <c r="G59" s="73">
        <v>1.0</v>
      </c>
      <c r="H59" s="74">
        <v>61.0</v>
      </c>
    </row>
    <row r="60">
      <c r="B60" s="72" t="s">
        <v>72</v>
      </c>
      <c r="C60" s="73">
        <v>2.0</v>
      </c>
      <c r="D60" s="73">
        <v>1.0</v>
      </c>
      <c r="E60" s="73">
        <v>6.0</v>
      </c>
      <c r="F60" s="73">
        <v>1.0</v>
      </c>
      <c r="G60" s="73">
        <v>1.0</v>
      </c>
      <c r="H60" s="74">
        <v>96.0</v>
      </c>
    </row>
    <row r="61">
      <c r="B61" s="72" t="s">
        <v>72</v>
      </c>
      <c r="C61" s="73">
        <v>2.0</v>
      </c>
      <c r="D61" s="73">
        <v>1.0</v>
      </c>
      <c r="E61" s="73">
        <v>9.0</v>
      </c>
      <c r="F61" s="73">
        <v>5.0</v>
      </c>
      <c r="G61" s="73">
        <v>1.0</v>
      </c>
      <c r="H61" s="74">
        <v>87.0</v>
      </c>
    </row>
    <row r="62">
      <c r="B62" s="72" t="s">
        <v>72</v>
      </c>
      <c r="C62" s="73">
        <v>2.0</v>
      </c>
      <c r="D62" s="73">
        <v>1.0</v>
      </c>
      <c r="E62" s="73">
        <v>7.0</v>
      </c>
      <c r="F62" s="73">
        <v>2.0</v>
      </c>
      <c r="G62" s="73">
        <v>1.0</v>
      </c>
      <c r="H62" s="74">
        <v>67.0</v>
      </c>
    </row>
    <row r="63">
      <c r="B63" s="72" t="s">
        <v>72</v>
      </c>
      <c r="C63" s="73">
        <v>2.0</v>
      </c>
      <c r="D63" s="73">
        <v>1.0</v>
      </c>
      <c r="E63" s="73">
        <v>5.0</v>
      </c>
      <c r="F63" s="73">
        <v>5.0</v>
      </c>
      <c r="G63" s="73">
        <v>1.0</v>
      </c>
      <c r="H63" s="74">
        <v>92.0</v>
      </c>
    </row>
    <row r="64">
      <c r="B64" s="72" t="s">
        <v>72</v>
      </c>
      <c r="C64" s="73">
        <v>2.0</v>
      </c>
      <c r="D64" s="73">
        <v>1.0</v>
      </c>
      <c r="E64" s="73">
        <v>1.0</v>
      </c>
      <c r="F64" s="73">
        <v>1.0</v>
      </c>
      <c r="G64" s="73">
        <v>1.0</v>
      </c>
      <c r="H64" s="74">
        <v>53.0</v>
      </c>
    </row>
    <row r="65">
      <c r="B65" s="72" t="s">
        <v>72</v>
      </c>
      <c r="C65" s="73">
        <v>2.0</v>
      </c>
      <c r="D65" s="73">
        <v>0.0</v>
      </c>
      <c r="E65" s="73">
        <v>3.0</v>
      </c>
      <c r="F65" s="73">
        <v>1.0</v>
      </c>
      <c r="G65" s="73">
        <v>1.0</v>
      </c>
      <c r="H65" s="74">
        <v>900.0</v>
      </c>
    </row>
    <row r="66">
      <c r="B66" s="72" t="s">
        <v>72</v>
      </c>
      <c r="C66" s="73">
        <v>2.0</v>
      </c>
      <c r="D66" s="73">
        <v>1.0</v>
      </c>
      <c r="E66" s="73">
        <v>9.0</v>
      </c>
      <c r="F66" s="73">
        <v>3.0</v>
      </c>
      <c r="G66" s="73">
        <v>1.0</v>
      </c>
      <c r="H66" s="74">
        <v>47.0</v>
      </c>
    </row>
    <row r="67">
      <c r="B67" s="72" t="s">
        <v>72</v>
      </c>
      <c r="C67" s="73">
        <v>2.0</v>
      </c>
      <c r="D67" s="73">
        <v>1.0</v>
      </c>
      <c r="E67" s="73">
        <v>6.0</v>
      </c>
      <c r="F67" s="73">
        <v>1.0</v>
      </c>
      <c r="G67" s="73">
        <v>1.0</v>
      </c>
      <c r="H67" s="74">
        <v>44.0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2.0</v>
      </c>
      <c r="G68" s="73">
        <v>1.0</v>
      </c>
      <c r="H68" s="74">
        <v>32.0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3.0</v>
      </c>
      <c r="G69" s="73">
        <v>1.0</v>
      </c>
      <c r="H69" s="74">
        <v>34.0</v>
      </c>
    </row>
    <row r="70">
      <c r="B70" s="72" t="s">
        <v>72</v>
      </c>
      <c r="C70" s="73">
        <v>2.0</v>
      </c>
      <c r="D70" s="73">
        <v>1.0</v>
      </c>
      <c r="E70" s="73">
        <v>9.0</v>
      </c>
      <c r="F70" s="73">
        <v>4.0</v>
      </c>
      <c r="G70" s="73">
        <v>1.0</v>
      </c>
      <c r="H70" s="74">
        <v>114.0</v>
      </c>
    </row>
    <row r="71">
      <c r="B71" s="72" t="s">
        <v>72</v>
      </c>
      <c r="C71" s="73">
        <v>2.0</v>
      </c>
      <c r="D71" s="73">
        <v>1.0</v>
      </c>
      <c r="E71" s="73">
        <v>4.0</v>
      </c>
      <c r="F71" s="73">
        <v>5.0</v>
      </c>
      <c r="G71" s="73">
        <v>1.0</v>
      </c>
      <c r="H71" s="74">
        <v>82.0</v>
      </c>
    </row>
    <row r="72">
      <c r="B72" s="72" t="s">
        <v>72</v>
      </c>
      <c r="C72" s="73">
        <v>2.0</v>
      </c>
      <c r="D72" s="73">
        <v>1.0</v>
      </c>
      <c r="E72" s="73">
        <v>6.0</v>
      </c>
      <c r="F72" s="73">
        <v>3.0</v>
      </c>
      <c r="G72" s="73">
        <v>1.0</v>
      </c>
      <c r="H72" s="74">
        <v>107.0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3.0</v>
      </c>
      <c r="G73" s="73">
        <v>1.0</v>
      </c>
      <c r="H73" s="74">
        <v>66.0</v>
      </c>
    </row>
    <row r="74">
      <c r="B74" s="72" t="s">
        <v>72</v>
      </c>
      <c r="C74" s="73">
        <v>2.0</v>
      </c>
      <c r="D74" s="73">
        <v>1.0</v>
      </c>
      <c r="E74" s="73">
        <v>5.0</v>
      </c>
      <c r="F74" s="73">
        <v>2.0</v>
      </c>
      <c r="G74" s="73">
        <v>1.0</v>
      </c>
      <c r="H74" s="74">
        <v>129.0</v>
      </c>
    </row>
    <row r="75">
      <c r="B75" s="72" t="s">
        <v>72</v>
      </c>
      <c r="C75" s="73">
        <v>2.0</v>
      </c>
      <c r="D75" s="73">
        <v>1.0</v>
      </c>
      <c r="E75" s="73">
        <v>8.0</v>
      </c>
      <c r="F75" s="73">
        <v>2.0</v>
      </c>
      <c r="G75" s="73">
        <v>1.0</v>
      </c>
      <c r="H75" s="74">
        <v>47.0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1.0</v>
      </c>
      <c r="G76" s="73">
        <v>1.0</v>
      </c>
      <c r="H76" s="74">
        <v>69.0</v>
      </c>
    </row>
    <row r="77">
      <c r="B77" s="72" t="s">
        <v>72</v>
      </c>
      <c r="C77" s="73">
        <v>2.0</v>
      </c>
      <c r="D77" s="73">
        <v>1.0</v>
      </c>
      <c r="E77" s="73">
        <v>2.0</v>
      </c>
      <c r="F77" s="73">
        <v>5.0</v>
      </c>
      <c r="G77" s="73">
        <v>1.0</v>
      </c>
      <c r="H77" s="74">
        <v>165.0</v>
      </c>
    </row>
    <row r="78">
      <c r="B78" s="72" t="s">
        <v>72</v>
      </c>
      <c r="C78" s="73">
        <v>2.0</v>
      </c>
      <c r="D78" s="73">
        <v>1.0</v>
      </c>
      <c r="E78" s="73">
        <v>1.0</v>
      </c>
      <c r="F78" s="73">
        <v>5.0</v>
      </c>
      <c r="G78" s="73">
        <v>1.0</v>
      </c>
      <c r="H78" s="74">
        <v>92.0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4.0</v>
      </c>
      <c r="G79" s="73">
        <v>1.0</v>
      </c>
      <c r="H79" s="74">
        <v>900.0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4.0</v>
      </c>
      <c r="G80" s="73">
        <v>1.0</v>
      </c>
      <c r="H80" s="74">
        <v>29.0</v>
      </c>
    </row>
    <row r="81">
      <c r="B81" s="72" t="s">
        <v>72</v>
      </c>
      <c r="C81" s="73">
        <v>2.0</v>
      </c>
      <c r="D81" s="73">
        <v>1.0</v>
      </c>
      <c r="E81" s="73">
        <v>6.0</v>
      </c>
      <c r="F81" s="73">
        <v>5.0</v>
      </c>
      <c r="G81" s="73">
        <v>1.0</v>
      </c>
      <c r="H81" s="74">
        <v>50.0</v>
      </c>
    </row>
    <row r="82">
      <c r="B82" s="72" t="s">
        <v>72</v>
      </c>
      <c r="C82" s="73">
        <v>2.0</v>
      </c>
      <c r="D82" s="73">
        <v>1.0</v>
      </c>
      <c r="E82" s="73">
        <v>4.0</v>
      </c>
      <c r="F82" s="73">
        <v>1.0</v>
      </c>
      <c r="G82" s="73">
        <v>1.0</v>
      </c>
      <c r="H82" s="74">
        <v>54.0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3.0</v>
      </c>
      <c r="G83" s="73">
        <v>1.0</v>
      </c>
      <c r="H83" s="74">
        <v>43.0</v>
      </c>
    </row>
    <row r="84">
      <c r="B84" s="72" t="s">
        <v>72</v>
      </c>
      <c r="C84" s="73">
        <v>2.0</v>
      </c>
      <c r="D84" s="73">
        <v>0.0</v>
      </c>
      <c r="E84" s="73">
        <v>3.0</v>
      </c>
      <c r="F84" s="73">
        <v>1.0</v>
      </c>
      <c r="G84" s="73">
        <v>1.0</v>
      </c>
      <c r="H84" s="74">
        <v>900.0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3.0</v>
      </c>
      <c r="G85" s="73">
        <v>1.0</v>
      </c>
      <c r="H85" s="74">
        <v>8.0</v>
      </c>
    </row>
    <row r="86">
      <c r="B86" s="72" t="s">
        <v>72</v>
      </c>
      <c r="C86" s="73">
        <v>2.0</v>
      </c>
      <c r="D86" s="73">
        <v>0.0</v>
      </c>
      <c r="E86" s="73">
        <v>3.0</v>
      </c>
      <c r="F86" s="73">
        <v>5.0</v>
      </c>
      <c r="G86" s="73">
        <v>0.0</v>
      </c>
      <c r="H86" s="74">
        <v>41.0</v>
      </c>
    </row>
    <row r="87">
      <c r="B87" s="72" t="s">
        <v>72</v>
      </c>
      <c r="C87" s="73">
        <v>2.0</v>
      </c>
      <c r="D87" s="73">
        <v>1.0</v>
      </c>
      <c r="E87" s="73">
        <v>5.0</v>
      </c>
      <c r="F87" s="73">
        <v>5.0</v>
      </c>
      <c r="G87" s="73">
        <v>1.0</v>
      </c>
      <c r="H87" s="74">
        <v>115.0</v>
      </c>
    </row>
    <row r="88">
      <c r="B88" s="72" t="s">
        <v>72</v>
      </c>
      <c r="C88" s="73">
        <v>2.0</v>
      </c>
      <c r="D88" s="73">
        <v>1.0</v>
      </c>
      <c r="E88" s="73">
        <v>9.0</v>
      </c>
      <c r="F88" s="73">
        <v>3.0</v>
      </c>
      <c r="G88" s="73">
        <v>1.0</v>
      </c>
      <c r="H88" s="74">
        <v>84.0</v>
      </c>
    </row>
    <row r="89">
      <c r="B89" s="72" t="s">
        <v>72</v>
      </c>
      <c r="C89" s="73">
        <v>2.0</v>
      </c>
      <c r="D89" s="73">
        <v>1.0</v>
      </c>
      <c r="E89" s="73">
        <v>8.0</v>
      </c>
      <c r="F89" s="73">
        <v>1.0</v>
      </c>
      <c r="G89" s="73">
        <v>1.0</v>
      </c>
      <c r="H89" s="74">
        <v>199.0</v>
      </c>
    </row>
    <row r="90">
      <c r="B90" s="72" t="s">
        <v>72</v>
      </c>
      <c r="C90" s="73">
        <v>2.0</v>
      </c>
      <c r="D90" s="73">
        <v>1.0</v>
      </c>
      <c r="E90" s="73">
        <v>4.0</v>
      </c>
      <c r="F90" s="73">
        <v>5.0</v>
      </c>
      <c r="G90" s="73">
        <v>1.0</v>
      </c>
      <c r="H90" s="74">
        <v>83.0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4.0</v>
      </c>
      <c r="G91" s="73">
        <v>1.0</v>
      </c>
      <c r="H91" s="74">
        <v>100.0</v>
      </c>
    </row>
    <row r="92">
      <c r="B92" s="72" t="s">
        <v>72</v>
      </c>
      <c r="C92" s="73">
        <v>2.0</v>
      </c>
      <c r="D92" s="73">
        <v>1.0</v>
      </c>
      <c r="E92" s="73">
        <v>2.0</v>
      </c>
      <c r="F92" s="73">
        <v>4.0</v>
      </c>
      <c r="G92" s="73">
        <v>1.0</v>
      </c>
      <c r="H92" s="74">
        <v>86.0</v>
      </c>
    </row>
    <row r="93">
      <c r="B93" s="72" t="s">
        <v>72</v>
      </c>
      <c r="C93" s="73">
        <v>2.0</v>
      </c>
      <c r="D93" s="73">
        <v>1.0</v>
      </c>
      <c r="E93" s="73">
        <v>1.0</v>
      </c>
      <c r="F93" s="73">
        <v>2.0</v>
      </c>
      <c r="G93" s="73">
        <v>1.0</v>
      </c>
      <c r="H93" s="74">
        <v>148.0</v>
      </c>
    </row>
    <row r="94">
      <c r="B94" s="72" t="s">
        <v>72</v>
      </c>
      <c r="C94" s="73">
        <v>2.0</v>
      </c>
      <c r="D94" s="73">
        <v>1.0</v>
      </c>
      <c r="E94" s="73">
        <v>5.0</v>
      </c>
      <c r="F94" s="73">
        <v>2.0</v>
      </c>
      <c r="G94" s="73">
        <v>1.0</v>
      </c>
      <c r="H94" s="74">
        <v>180.0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5.0</v>
      </c>
      <c r="G95" s="73">
        <v>1.0</v>
      </c>
      <c r="H95" s="74">
        <v>900.0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3.0</v>
      </c>
      <c r="G96" s="73">
        <v>1.0</v>
      </c>
      <c r="H96" s="74">
        <v>21.0</v>
      </c>
    </row>
    <row r="97">
      <c r="B97" s="72" t="s">
        <v>72</v>
      </c>
      <c r="C97" s="73">
        <v>2.0</v>
      </c>
      <c r="D97" s="73">
        <v>0.0</v>
      </c>
      <c r="E97" s="73">
        <v>3.0</v>
      </c>
      <c r="F97" s="73">
        <v>3.0</v>
      </c>
      <c r="G97" s="73">
        <v>0.0</v>
      </c>
      <c r="H97" s="74">
        <v>36.0</v>
      </c>
    </row>
    <row r="98">
      <c r="B98" s="72" t="s">
        <v>72</v>
      </c>
      <c r="C98" s="73">
        <v>2.0</v>
      </c>
      <c r="D98" s="73">
        <v>1.0</v>
      </c>
      <c r="E98" s="73">
        <v>8.0</v>
      </c>
      <c r="F98" s="73">
        <v>2.0</v>
      </c>
      <c r="G98" s="73">
        <v>1.0</v>
      </c>
      <c r="H98" s="74">
        <v>20.0</v>
      </c>
    </row>
    <row r="99">
      <c r="B99" s="72" t="s">
        <v>72</v>
      </c>
      <c r="C99" s="73">
        <v>2.0</v>
      </c>
      <c r="D99" s="73">
        <v>1.0</v>
      </c>
      <c r="E99" s="73">
        <v>7.0</v>
      </c>
      <c r="F99" s="73">
        <v>2.0</v>
      </c>
      <c r="G99" s="73">
        <v>1.0</v>
      </c>
      <c r="H99" s="74">
        <v>41.0</v>
      </c>
    </row>
    <row r="100">
      <c r="B100" s="72" t="s">
        <v>72</v>
      </c>
      <c r="C100" s="73">
        <v>2.0</v>
      </c>
      <c r="D100" s="73">
        <v>1.0</v>
      </c>
      <c r="E100" s="73">
        <v>9.0</v>
      </c>
      <c r="F100" s="73">
        <v>2.0</v>
      </c>
      <c r="G100" s="73">
        <v>1.0</v>
      </c>
      <c r="H100" s="74">
        <v>36.0</v>
      </c>
    </row>
    <row r="101">
      <c r="B101" s="72" t="s">
        <v>72</v>
      </c>
      <c r="C101" s="73">
        <v>2.0</v>
      </c>
      <c r="D101" s="73">
        <v>1.0</v>
      </c>
      <c r="E101" s="73">
        <v>6.0</v>
      </c>
      <c r="F101" s="73">
        <v>2.0</v>
      </c>
      <c r="G101" s="73">
        <v>1.0</v>
      </c>
      <c r="H101" s="74">
        <v>110.0</v>
      </c>
    </row>
    <row r="102">
      <c r="B102" s="72" t="s">
        <v>72</v>
      </c>
      <c r="C102" s="73">
        <v>2.0</v>
      </c>
      <c r="D102" s="73">
        <v>1.0</v>
      </c>
      <c r="E102" s="73">
        <v>4.0</v>
      </c>
      <c r="F102" s="73">
        <v>3.0</v>
      </c>
      <c r="G102" s="73">
        <v>1.0</v>
      </c>
      <c r="H102" s="74">
        <v>158.0</v>
      </c>
    </row>
    <row r="103">
      <c r="B103" s="72" t="s">
        <v>72</v>
      </c>
      <c r="C103" s="73">
        <v>2.0</v>
      </c>
      <c r="D103" s="73">
        <v>1.0</v>
      </c>
      <c r="E103" s="73">
        <v>7.0</v>
      </c>
      <c r="F103" s="73">
        <v>4.0</v>
      </c>
      <c r="G103" s="73">
        <v>1.0</v>
      </c>
      <c r="H103" s="74">
        <v>90.0</v>
      </c>
    </row>
    <row r="104">
      <c r="B104" s="72" t="s">
        <v>72</v>
      </c>
      <c r="C104" s="73">
        <v>2.0</v>
      </c>
      <c r="D104" s="73">
        <v>1.0</v>
      </c>
      <c r="E104" s="73">
        <v>1.0</v>
      </c>
      <c r="F104" s="73">
        <v>1.0</v>
      </c>
      <c r="G104" s="73">
        <v>1.0</v>
      </c>
      <c r="H104" s="74">
        <v>197.0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2.0</v>
      </c>
      <c r="G105" s="73">
        <v>1.0</v>
      </c>
      <c r="H105" s="74">
        <v>220.0</v>
      </c>
    </row>
    <row r="106">
      <c r="B106" s="72" t="s">
        <v>72</v>
      </c>
      <c r="C106" s="73">
        <v>2.0</v>
      </c>
      <c r="D106" s="73">
        <v>1.0</v>
      </c>
      <c r="E106" s="73">
        <v>2.0</v>
      </c>
      <c r="F106" s="73">
        <v>5.0</v>
      </c>
      <c r="G106" s="73">
        <v>1.0</v>
      </c>
      <c r="H106" s="74">
        <v>78.0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4.0</v>
      </c>
      <c r="G107" s="73">
        <v>1.0</v>
      </c>
      <c r="H107" s="74">
        <v>151.0</v>
      </c>
    </row>
    <row r="108">
      <c r="B108" s="72" t="s">
        <v>72</v>
      </c>
      <c r="C108" s="73">
        <v>2.0</v>
      </c>
      <c r="D108" s="73">
        <v>1.0</v>
      </c>
      <c r="E108" s="73">
        <v>1.0</v>
      </c>
      <c r="F108" s="73">
        <v>4.0</v>
      </c>
      <c r="G108" s="73">
        <v>1.0</v>
      </c>
      <c r="H108" s="74">
        <v>259.0</v>
      </c>
    </row>
    <row r="109">
      <c r="B109" s="72" t="s">
        <v>72</v>
      </c>
      <c r="C109" s="73">
        <v>2.0</v>
      </c>
      <c r="D109" s="73">
        <v>1.0</v>
      </c>
      <c r="E109" s="73">
        <v>4.0</v>
      </c>
      <c r="F109" s="73">
        <v>4.0</v>
      </c>
      <c r="G109" s="73">
        <v>1.0</v>
      </c>
      <c r="H109" s="74">
        <v>179.0</v>
      </c>
    </row>
    <row r="110">
      <c r="B110" s="72" t="s">
        <v>72</v>
      </c>
      <c r="C110" s="73">
        <v>2.0</v>
      </c>
      <c r="D110" s="73">
        <v>1.0</v>
      </c>
      <c r="E110" s="73">
        <v>7.0</v>
      </c>
      <c r="F110" s="73">
        <v>5.0</v>
      </c>
      <c r="G110" s="73">
        <v>1.0</v>
      </c>
      <c r="H110" s="74">
        <v>33.0</v>
      </c>
    </row>
    <row r="111">
      <c r="B111" s="72" t="s">
        <v>72</v>
      </c>
      <c r="C111" s="73">
        <v>2.0</v>
      </c>
      <c r="D111" s="73">
        <v>1.0</v>
      </c>
      <c r="E111" s="73">
        <v>1.0</v>
      </c>
      <c r="F111" s="73">
        <v>5.0</v>
      </c>
      <c r="G111" s="73">
        <v>1.0</v>
      </c>
      <c r="H111" s="74">
        <v>153.0</v>
      </c>
    </row>
    <row r="112">
      <c r="B112" s="72" t="s">
        <v>72</v>
      </c>
      <c r="C112" s="73">
        <v>2.0</v>
      </c>
      <c r="D112" s="73">
        <v>1.0</v>
      </c>
      <c r="E112" s="73">
        <v>8.0</v>
      </c>
      <c r="F112" s="73">
        <v>5.0</v>
      </c>
      <c r="G112" s="73">
        <v>1.0</v>
      </c>
      <c r="H112" s="74">
        <v>83.0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5.0</v>
      </c>
      <c r="G113" s="73">
        <v>1.0</v>
      </c>
      <c r="H113" s="74">
        <v>83.0</v>
      </c>
    </row>
    <row r="114">
      <c r="B114" s="72" t="s">
        <v>72</v>
      </c>
      <c r="C114" s="73">
        <v>2.0</v>
      </c>
      <c r="D114" s="73">
        <v>1.0</v>
      </c>
      <c r="E114" s="73">
        <v>9.0</v>
      </c>
      <c r="F114" s="73">
        <v>2.0</v>
      </c>
      <c r="G114" s="73">
        <v>1.0</v>
      </c>
      <c r="H114" s="74">
        <v>45.0</v>
      </c>
    </row>
    <row r="115">
      <c r="B115" s="72" t="s">
        <v>72</v>
      </c>
      <c r="C115" s="73">
        <v>2.0</v>
      </c>
      <c r="D115" s="73">
        <v>1.0</v>
      </c>
      <c r="E115" s="73">
        <v>5.0</v>
      </c>
      <c r="F115" s="73">
        <v>5.0</v>
      </c>
      <c r="G115" s="73">
        <v>1.0</v>
      </c>
      <c r="H115" s="74">
        <v>170.0</v>
      </c>
    </row>
    <row r="116">
      <c r="B116" s="72" t="s">
        <v>72</v>
      </c>
      <c r="C116" s="73">
        <v>2.0</v>
      </c>
      <c r="D116" s="73">
        <v>1.0</v>
      </c>
      <c r="E116" s="73">
        <v>6.0</v>
      </c>
      <c r="F116" s="73">
        <v>5.0</v>
      </c>
      <c r="G116" s="73">
        <v>1.0</v>
      </c>
      <c r="H116" s="74">
        <v>63.0</v>
      </c>
    </row>
    <row r="117">
      <c r="B117" s="72" t="s">
        <v>72</v>
      </c>
      <c r="C117" s="73">
        <v>2.0</v>
      </c>
      <c r="D117" s="73">
        <v>1.0</v>
      </c>
      <c r="E117" s="73">
        <v>1.0</v>
      </c>
      <c r="F117" s="73">
        <v>5.0</v>
      </c>
      <c r="G117" s="73">
        <v>1.0</v>
      </c>
      <c r="H117" s="74">
        <v>127.0</v>
      </c>
    </row>
    <row r="118">
      <c r="B118" s="72" t="s">
        <v>72</v>
      </c>
      <c r="C118" s="73">
        <v>2.0</v>
      </c>
      <c r="D118" s="73">
        <v>1.0</v>
      </c>
      <c r="E118" s="73">
        <v>8.0</v>
      </c>
      <c r="F118" s="73">
        <v>4.0</v>
      </c>
      <c r="G118" s="73">
        <v>1.0</v>
      </c>
      <c r="H118" s="74">
        <v>87.0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2.0</v>
      </c>
      <c r="G119" s="73">
        <v>1.0</v>
      </c>
      <c r="H119" s="74">
        <v>69.0</v>
      </c>
    </row>
    <row r="120">
      <c r="B120" s="72" t="s">
        <v>72</v>
      </c>
      <c r="C120" s="73">
        <v>2.0</v>
      </c>
      <c r="D120" s="73">
        <v>1.0</v>
      </c>
      <c r="E120" s="73">
        <v>6.0</v>
      </c>
      <c r="F120" s="73">
        <v>2.0</v>
      </c>
      <c r="G120" s="73">
        <v>1.0</v>
      </c>
      <c r="H120" s="74">
        <v>60.0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3.0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5.0</v>
      </c>
      <c r="F122" s="73">
        <v>2.0</v>
      </c>
      <c r="G122" s="73">
        <v>1.0</v>
      </c>
      <c r="H122" s="74">
        <v>134.0</v>
      </c>
    </row>
    <row r="123">
      <c r="B123" s="72" t="s">
        <v>72</v>
      </c>
      <c r="C123" s="73">
        <v>2.0</v>
      </c>
      <c r="D123" s="73">
        <v>1.0</v>
      </c>
      <c r="E123" s="73">
        <v>8.0</v>
      </c>
      <c r="F123" s="73">
        <v>4.0</v>
      </c>
      <c r="G123" s="73">
        <v>1.0</v>
      </c>
      <c r="H123" s="74">
        <v>82.0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4.0</v>
      </c>
      <c r="G124" s="73">
        <v>1.0</v>
      </c>
      <c r="H124" s="74">
        <v>128.0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5.0</v>
      </c>
      <c r="G125" s="73">
        <v>1.0</v>
      </c>
      <c r="H125" s="74">
        <v>157.0</v>
      </c>
    </row>
    <row r="126">
      <c r="B126" s="72" t="s">
        <v>72</v>
      </c>
      <c r="C126" s="73">
        <v>2.0</v>
      </c>
      <c r="D126" s="73">
        <v>1.0</v>
      </c>
      <c r="E126" s="73">
        <v>4.0</v>
      </c>
      <c r="F126" s="73">
        <v>1.0</v>
      </c>
      <c r="G126" s="73">
        <v>1.0</v>
      </c>
      <c r="H126" s="74">
        <v>135.0</v>
      </c>
    </row>
    <row r="127">
      <c r="B127" s="72" t="s">
        <v>72</v>
      </c>
      <c r="C127" s="73">
        <v>2.0</v>
      </c>
      <c r="D127" s="73">
        <v>1.0</v>
      </c>
      <c r="E127" s="73">
        <v>5.0</v>
      </c>
      <c r="F127" s="73">
        <v>1.0</v>
      </c>
      <c r="G127" s="73">
        <v>1.0</v>
      </c>
      <c r="H127" s="74">
        <v>149.0</v>
      </c>
    </row>
    <row r="128">
      <c r="B128" s="72" t="s">
        <v>72</v>
      </c>
      <c r="C128" s="73">
        <v>2.0</v>
      </c>
      <c r="D128" s="73">
        <v>1.0</v>
      </c>
      <c r="E128" s="73">
        <v>2.0</v>
      </c>
      <c r="F128" s="73">
        <v>2.0</v>
      </c>
      <c r="G128" s="73">
        <v>1.0</v>
      </c>
      <c r="H128" s="74">
        <v>255.0</v>
      </c>
    </row>
    <row r="129">
      <c r="B129" s="72" t="s">
        <v>72</v>
      </c>
      <c r="C129" s="73">
        <v>2.0</v>
      </c>
      <c r="D129" s="73">
        <v>1.0</v>
      </c>
      <c r="E129" s="73">
        <v>4.0</v>
      </c>
      <c r="F129" s="73">
        <v>5.0</v>
      </c>
      <c r="G129" s="73">
        <v>1.0</v>
      </c>
      <c r="H129" s="74">
        <v>128.0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1.0</v>
      </c>
      <c r="G130" s="73">
        <v>1.0</v>
      </c>
      <c r="H130" s="74">
        <v>79.0</v>
      </c>
    </row>
    <row r="131">
      <c r="B131" s="72" t="s">
        <v>72</v>
      </c>
      <c r="C131" s="73">
        <v>2.0</v>
      </c>
      <c r="D131" s="73">
        <v>1.0</v>
      </c>
      <c r="E131" s="73">
        <v>9.0</v>
      </c>
      <c r="F131" s="73">
        <v>4.0</v>
      </c>
      <c r="G131" s="73">
        <v>1.0</v>
      </c>
      <c r="H131" s="74">
        <v>75.0</v>
      </c>
    </row>
    <row r="132">
      <c r="B132" s="72" t="s">
        <v>72</v>
      </c>
      <c r="C132" s="73">
        <v>2.0</v>
      </c>
      <c r="D132" s="73">
        <v>1.0</v>
      </c>
      <c r="E132" s="73">
        <v>1.0</v>
      </c>
      <c r="F132" s="73">
        <v>2.0</v>
      </c>
      <c r="G132" s="73">
        <v>1.0</v>
      </c>
      <c r="H132" s="74">
        <v>90.0</v>
      </c>
    </row>
    <row r="133">
      <c r="B133" s="72" t="s">
        <v>72</v>
      </c>
      <c r="C133" s="73">
        <v>2.0</v>
      </c>
      <c r="D133" s="73">
        <v>0.0</v>
      </c>
      <c r="E133" s="73">
        <v>3.0</v>
      </c>
      <c r="F133" s="73">
        <v>1.0</v>
      </c>
      <c r="G133" s="73">
        <v>1.0</v>
      </c>
      <c r="H133" s="74">
        <v>900.0</v>
      </c>
    </row>
    <row r="134">
      <c r="B134" s="72" t="s">
        <v>72</v>
      </c>
      <c r="C134" s="73">
        <v>2.0</v>
      </c>
      <c r="D134" s="73">
        <v>1.0</v>
      </c>
      <c r="E134" s="73">
        <v>4.0</v>
      </c>
      <c r="F134" s="73">
        <v>1.0</v>
      </c>
      <c r="G134" s="73">
        <v>1.0</v>
      </c>
      <c r="H134" s="74">
        <v>8.0</v>
      </c>
    </row>
    <row r="135">
      <c r="B135" s="72" t="s">
        <v>72</v>
      </c>
      <c r="C135" s="73">
        <v>2.0</v>
      </c>
      <c r="D135" s="73">
        <v>1.0</v>
      </c>
      <c r="E135" s="73">
        <v>8.0</v>
      </c>
      <c r="F135" s="73">
        <v>3.0</v>
      </c>
      <c r="G135" s="73">
        <v>1.0</v>
      </c>
      <c r="H135" s="74">
        <v>125.0</v>
      </c>
    </row>
    <row r="136">
      <c r="B136" s="72" t="s">
        <v>72</v>
      </c>
      <c r="C136" s="73">
        <v>2.0</v>
      </c>
      <c r="D136" s="73">
        <v>0.0</v>
      </c>
      <c r="E136" s="73">
        <v>3.0</v>
      </c>
      <c r="F136" s="73">
        <v>4.0</v>
      </c>
      <c r="G136" s="73">
        <v>1.0</v>
      </c>
      <c r="H136" s="74">
        <v>900.0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1.0</v>
      </c>
      <c r="G137" s="73">
        <v>1.0</v>
      </c>
      <c r="H137" s="74">
        <v>35.0</v>
      </c>
    </row>
    <row r="138">
      <c r="B138" s="72" t="s">
        <v>72</v>
      </c>
      <c r="C138" s="73">
        <v>2.0</v>
      </c>
      <c r="D138" s="73">
        <v>1.0</v>
      </c>
      <c r="E138" s="73">
        <v>8.0</v>
      </c>
      <c r="F138" s="73">
        <v>4.0</v>
      </c>
      <c r="G138" s="73">
        <v>1.0</v>
      </c>
      <c r="H138" s="74">
        <v>133.0</v>
      </c>
    </row>
    <row r="139">
      <c r="B139" s="72" t="s">
        <v>72</v>
      </c>
      <c r="C139" s="73">
        <v>2.0</v>
      </c>
      <c r="D139" s="73">
        <v>1.0</v>
      </c>
      <c r="E139" s="73">
        <v>1.0</v>
      </c>
      <c r="F139" s="73">
        <v>5.0</v>
      </c>
      <c r="G139" s="73">
        <v>1.0</v>
      </c>
      <c r="H139" s="74">
        <v>91.0</v>
      </c>
    </row>
    <row r="140">
      <c r="B140" s="72" t="s">
        <v>72</v>
      </c>
      <c r="C140" s="73">
        <v>2.0</v>
      </c>
      <c r="D140" s="73">
        <v>1.0</v>
      </c>
      <c r="E140" s="73">
        <v>4.0</v>
      </c>
      <c r="F140" s="73">
        <v>5.0</v>
      </c>
      <c r="G140" s="73">
        <v>1.0</v>
      </c>
      <c r="H140" s="74">
        <v>174.0</v>
      </c>
    </row>
    <row r="141">
      <c r="B141" s="72" t="s">
        <v>72</v>
      </c>
      <c r="C141" s="73">
        <v>2.0</v>
      </c>
      <c r="D141" s="73">
        <v>1.0</v>
      </c>
      <c r="E141" s="73">
        <v>1.0</v>
      </c>
      <c r="F141" s="73">
        <v>2.0</v>
      </c>
      <c r="G141" s="73">
        <v>1.0</v>
      </c>
      <c r="H141" s="74">
        <v>136.0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4.0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2.0</v>
      </c>
      <c r="F143" s="73">
        <v>5.0</v>
      </c>
      <c r="G143" s="73">
        <v>1.0</v>
      </c>
      <c r="H143" s="74">
        <v>32.0</v>
      </c>
    </row>
    <row r="144">
      <c r="B144" s="72" t="s">
        <v>72</v>
      </c>
      <c r="C144" s="73">
        <v>2.0</v>
      </c>
      <c r="D144" s="73">
        <v>1.0</v>
      </c>
      <c r="E144" s="73">
        <v>4.0</v>
      </c>
      <c r="F144" s="73">
        <v>3.0</v>
      </c>
      <c r="G144" s="73">
        <v>1.0</v>
      </c>
      <c r="H144" s="74">
        <v>55.0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4.0</v>
      </c>
      <c r="G145" s="73">
        <v>1.0</v>
      </c>
      <c r="H145" s="74">
        <v>900.0</v>
      </c>
    </row>
    <row r="146">
      <c r="B146" s="72" t="s">
        <v>72</v>
      </c>
      <c r="C146" s="73">
        <v>2.0</v>
      </c>
      <c r="D146" s="73">
        <v>1.0</v>
      </c>
      <c r="E146" s="73">
        <v>4.0</v>
      </c>
      <c r="F146" s="73">
        <v>3.0</v>
      </c>
      <c r="G146" s="73">
        <v>1.0</v>
      </c>
      <c r="H146" s="74">
        <v>242.0</v>
      </c>
    </row>
    <row r="147">
      <c r="B147" s="72" t="s">
        <v>72</v>
      </c>
      <c r="C147" s="73">
        <v>2.0</v>
      </c>
      <c r="D147" s="73">
        <v>1.0</v>
      </c>
      <c r="E147" s="73">
        <v>5.0</v>
      </c>
      <c r="F147" s="73">
        <v>5.0</v>
      </c>
      <c r="G147" s="73">
        <v>1.0</v>
      </c>
      <c r="H147" s="74">
        <v>129.0</v>
      </c>
    </row>
    <row r="148">
      <c r="B148" s="72" t="s">
        <v>72</v>
      </c>
      <c r="C148" s="73">
        <v>2.0</v>
      </c>
      <c r="D148" s="73">
        <v>1.0</v>
      </c>
      <c r="E148" s="73">
        <v>4.0</v>
      </c>
      <c r="F148" s="73">
        <v>2.0</v>
      </c>
      <c r="G148" s="73">
        <v>1.0</v>
      </c>
      <c r="H148" s="74">
        <v>124.0</v>
      </c>
    </row>
    <row r="149">
      <c r="B149" s="72" t="s">
        <v>72</v>
      </c>
      <c r="C149" s="73">
        <v>2.0</v>
      </c>
      <c r="D149" s="73">
        <v>1.0</v>
      </c>
      <c r="E149" s="73">
        <v>9.0</v>
      </c>
      <c r="F149" s="73">
        <v>4.0</v>
      </c>
      <c r="G149" s="73">
        <v>1.0</v>
      </c>
      <c r="H149" s="74">
        <v>96.0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2.0</v>
      </c>
      <c r="G150" s="73">
        <v>1.0</v>
      </c>
      <c r="H150" s="74">
        <v>127.0</v>
      </c>
    </row>
    <row r="151">
      <c r="B151" s="72" t="s">
        <v>72</v>
      </c>
      <c r="C151" s="73">
        <v>2.0</v>
      </c>
      <c r="D151" s="73">
        <v>1.0</v>
      </c>
      <c r="E151" s="73">
        <v>8.0</v>
      </c>
      <c r="F151" s="73">
        <v>3.0</v>
      </c>
      <c r="G151" s="73">
        <v>1.0</v>
      </c>
      <c r="H151" s="74">
        <v>138.0</v>
      </c>
    </row>
    <row r="152">
      <c r="B152" s="72" t="s">
        <v>72</v>
      </c>
      <c r="C152" s="73">
        <v>2.0</v>
      </c>
      <c r="D152" s="73">
        <v>1.0</v>
      </c>
      <c r="E152" s="73">
        <v>7.0</v>
      </c>
      <c r="F152" s="73">
        <v>3.0</v>
      </c>
      <c r="G152" s="73">
        <v>1.0</v>
      </c>
      <c r="H152" s="74">
        <v>76.0</v>
      </c>
    </row>
    <row r="153">
      <c r="B153" s="72" t="s">
        <v>72</v>
      </c>
      <c r="C153" s="73">
        <v>2.0</v>
      </c>
      <c r="D153" s="73">
        <v>1.0</v>
      </c>
      <c r="E153" s="73">
        <v>2.0</v>
      </c>
      <c r="F153" s="73">
        <v>5.0</v>
      </c>
      <c r="G153" s="73">
        <v>1.0</v>
      </c>
      <c r="H153" s="74">
        <v>88.0</v>
      </c>
    </row>
    <row r="154">
      <c r="B154" s="72" t="s">
        <v>72</v>
      </c>
      <c r="C154" s="73">
        <v>2.0</v>
      </c>
      <c r="D154" s="73">
        <v>1.0</v>
      </c>
      <c r="E154" s="73">
        <v>1.0</v>
      </c>
      <c r="F154" s="73">
        <v>1.0</v>
      </c>
      <c r="G154" s="73">
        <v>1.0</v>
      </c>
      <c r="H154" s="74">
        <v>115.0</v>
      </c>
    </row>
    <row r="155">
      <c r="B155" s="72" t="s">
        <v>72</v>
      </c>
      <c r="C155" s="73">
        <v>2.0</v>
      </c>
      <c r="D155" s="73">
        <v>1.0</v>
      </c>
      <c r="E155" s="73">
        <v>8.0</v>
      </c>
      <c r="F155" s="73">
        <v>1.0</v>
      </c>
      <c r="G155" s="73">
        <v>1.0</v>
      </c>
      <c r="H155" s="74">
        <v>101.0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3.0</v>
      </c>
      <c r="G156" s="73">
        <v>1.0</v>
      </c>
      <c r="H156" s="74">
        <v>84.0</v>
      </c>
    </row>
    <row r="157">
      <c r="B157" s="72" t="s">
        <v>72</v>
      </c>
      <c r="C157" s="73">
        <v>2.0</v>
      </c>
      <c r="D157" s="73">
        <v>1.0</v>
      </c>
      <c r="E157" s="73">
        <v>8.0</v>
      </c>
      <c r="F157" s="73">
        <v>5.0</v>
      </c>
      <c r="G157" s="73">
        <v>1.0</v>
      </c>
      <c r="H157" s="74">
        <v>174.0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4.0</v>
      </c>
      <c r="G158" s="73">
        <v>1.0</v>
      </c>
      <c r="H158" s="74">
        <v>347.0</v>
      </c>
    </row>
    <row r="159">
      <c r="B159" s="72" t="s">
        <v>72</v>
      </c>
      <c r="C159" s="73">
        <v>2.0</v>
      </c>
      <c r="D159" s="73">
        <v>1.0</v>
      </c>
      <c r="E159" s="73">
        <v>9.0</v>
      </c>
      <c r="F159" s="73">
        <v>1.0</v>
      </c>
      <c r="G159" s="73">
        <v>1.0</v>
      </c>
      <c r="H159" s="74">
        <v>223.0</v>
      </c>
    </row>
    <row r="160">
      <c r="B160" s="72" t="s">
        <v>72</v>
      </c>
      <c r="C160" s="73">
        <v>2.0</v>
      </c>
      <c r="D160" s="73">
        <v>1.0</v>
      </c>
      <c r="E160" s="73">
        <v>5.0</v>
      </c>
      <c r="F160" s="73">
        <v>3.0</v>
      </c>
      <c r="G160" s="73">
        <v>1.0</v>
      </c>
      <c r="H160" s="74">
        <v>203.0</v>
      </c>
    </row>
    <row r="161">
      <c r="B161" s="72" t="s">
        <v>72</v>
      </c>
      <c r="C161" s="73">
        <v>2.0</v>
      </c>
      <c r="D161" s="73">
        <v>1.0</v>
      </c>
      <c r="E161" s="73">
        <v>4.0</v>
      </c>
      <c r="F161" s="73">
        <v>4.0</v>
      </c>
      <c r="G161" s="73">
        <v>1.0</v>
      </c>
      <c r="H161" s="74">
        <v>96.0</v>
      </c>
    </row>
    <row r="162">
      <c r="B162" s="72" t="s">
        <v>72</v>
      </c>
      <c r="C162" s="73">
        <v>2.0</v>
      </c>
      <c r="D162" s="73">
        <v>1.0</v>
      </c>
      <c r="E162" s="73">
        <v>2.0</v>
      </c>
      <c r="F162" s="73">
        <v>5.0</v>
      </c>
      <c r="G162" s="73">
        <v>1.0</v>
      </c>
      <c r="H162" s="74">
        <v>45.0</v>
      </c>
    </row>
    <row r="163">
      <c r="B163" s="72" t="s">
        <v>72</v>
      </c>
      <c r="C163" s="73">
        <v>2.0</v>
      </c>
      <c r="D163" s="73">
        <v>1.0</v>
      </c>
      <c r="E163" s="73">
        <v>7.0</v>
      </c>
      <c r="F163" s="73">
        <v>1.0</v>
      </c>
      <c r="G163" s="73">
        <v>1.0</v>
      </c>
      <c r="H163" s="74">
        <v>136.0</v>
      </c>
    </row>
    <row r="164">
      <c r="B164" s="72" t="s">
        <v>72</v>
      </c>
      <c r="C164" s="73">
        <v>2.0</v>
      </c>
      <c r="D164" s="73">
        <v>1.0</v>
      </c>
      <c r="E164" s="73">
        <v>5.0</v>
      </c>
      <c r="F164" s="73">
        <v>4.0</v>
      </c>
      <c r="G164" s="73">
        <v>1.0</v>
      </c>
      <c r="H164" s="74">
        <v>199.0</v>
      </c>
    </row>
    <row r="165">
      <c r="B165" s="72" t="s">
        <v>72</v>
      </c>
      <c r="C165" s="73">
        <v>2.0</v>
      </c>
      <c r="D165" s="73">
        <v>1.0</v>
      </c>
      <c r="E165" s="73">
        <v>2.0</v>
      </c>
      <c r="F165" s="73">
        <v>2.0</v>
      </c>
      <c r="G165" s="73">
        <v>1.0</v>
      </c>
      <c r="H165" s="74">
        <v>44.0</v>
      </c>
    </row>
    <row r="166">
      <c r="B166" s="72" t="s">
        <v>72</v>
      </c>
      <c r="C166" s="73">
        <v>2.0</v>
      </c>
      <c r="D166" s="73">
        <v>0.0</v>
      </c>
      <c r="E166" s="73">
        <v>3.0</v>
      </c>
      <c r="F166" s="73">
        <v>1.0</v>
      </c>
      <c r="G166" s="73">
        <v>1.0</v>
      </c>
      <c r="H166" s="74">
        <v>900.0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2.0</v>
      </c>
      <c r="G167" s="73">
        <v>1.0</v>
      </c>
      <c r="H167" s="74">
        <v>34.0</v>
      </c>
    </row>
    <row r="168">
      <c r="B168" s="72" t="s">
        <v>72</v>
      </c>
      <c r="C168" s="73">
        <v>2.0</v>
      </c>
      <c r="D168" s="73">
        <v>0.0</v>
      </c>
      <c r="E168" s="73">
        <v>3.0</v>
      </c>
      <c r="F168" s="73">
        <v>5.0</v>
      </c>
      <c r="G168" s="73">
        <v>0.0</v>
      </c>
      <c r="H168" s="74">
        <v>55.0</v>
      </c>
    </row>
    <row r="169">
      <c r="B169" s="72" t="s">
        <v>72</v>
      </c>
      <c r="C169" s="73">
        <v>2.0</v>
      </c>
      <c r="D169" s="73">
        <v>1.0</v>
      </c>
      <c r="E169" s="73">
        <v>5.0</v>
      </c>
      <c r="F169" s="73">
        <v>5.0</v>
      </c>
      <c r="G169" s="73">
        <v>1.0</v>
      </c>
      <c r="H169" s="74">
        <v>244.0</v>
      </c>
    </row>
    <row r="170">
      <c r="B170" s="72" t="s">
        <v>72</v>
      </c>
      <c r="C170" s="73">
        <v>2.0</v>
      </c>
      <c r="D170" s="73">
        <v>1.0</v>
      </c>
      <c r="E170" s="73">
        <v>7.0</v>
      </c>
      <c r="F170" s="73">
        <v>1.0</v>
      </c>
      <c r="G170" s="73">
        <v>1.0</v>
      </c>
      <c r="H170" s="74">
        <v>188.0</v>
      </c>
    </row>
    <row r="171">
      <c r="B171" s="72" t="s">
        <v>72</v>
      </c>
      <c r="C171" s="73">
        <v>2.0</v>
      </c>
      <c r="D171" s="73">
        <v>0.0</v>
      </c>
      <c r="E171" s="73">
        <v>3.0</v>
      </c>
      <c r="F171" s="73">
        <v>3.0</v>
      </c>
      <c r="G171" s="73">
        <v>1.0</v>
      </c>
      <c r="H171" s="74">
        <v>900.0</v>
      </c>
    </row>
    <row r="172">
      <c r="B172" s="72" t="s">
        <v>72</v>
      </c>
      <c r="C172" s="73">
        <v>2.0</v>
      </c>
      <c r="D172" s="73">
        <v>1.0</v>
      </c>
      <c r="E172" s="73">
        <v>6.0</v>
      </c>
      <c r="F172" s="73">
        <v>3.0</v>
      </c>
      <c r="G172" s="73">
        <v>1.0</v>
      </c>
      <c r="H172" s="74">
        <v>34.0</v>
      </c>
    </row>
    <row r="173">
      <c r="B173" s="72" t="s">
        <v>72</v>
      </c>
      <c r="C173" s="73">
        <v>2.0</v>
      </c>
      <c r="D173" s="73">
        <v>1.0</v>
      </c>
      <c r="E173" s="73">
        <v>9.0</v>
      </c>
      <c r="F173" s="73">
        <v>5.0</v>
      </c>
      <c r="G173" s="73">
        <v>1.0</v>
      </c>
      <c r="H173" s="74">
        <v>116.0</v>
      </c>
    </row>
    <row r="174">
      <c r="B174" s="72" t="s">
        <v>72</v>
      </c>
      <c r="C174" s="73">
        <v>2.0</v>
      </c>
      <c r="D174" s="73">
        <v>1.0</v>
      </c>
      <c r="E174" s="73">
        <v>5.0</v>
      </c>
      <c r="F174" s="73">
        <v>5.0</v>
      </c>
      <c r="G174" s="73">
        <v>1.0</v>
      </c>
      <c r="H174" s="74">
        <v>177.0</v>
      </c>
    </row>
    <row r="175">
      <c r="B175" s="72" t="s">
        <v>72</v>
      </c>
      <c r="C175" s="73">
        <v>2.0</v>
      </c>
      <c r="D175" s="73">
        <v>1.0</v>
      </c>
      <c r="E175" s="73">
        <v>1.0</v>
      </c>
      <c r="F175" s="73">
        <v>1.0</v>
      </c>
      <c r="G175" s="73">
        <v>1.0</v>
      </c>
      <c r="H175" s="74">
        <v>240.0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5.0</v>
      </c>
      <c r="G176" s="73">
        <v>1.0</v>
      </c>
      <c r="H176" s="74">
        <v>142.0</v>
      </c>
    </row>
    <row r="177">
      <c r="B177" s="72" t="s">
        <v>72</v>
      </c>
      <c r="C177" s="73">
        <v>2.0</v>
      </c>
      <c r="D177" s="73">
        <v>0.0</v>
      </c>
      <c r="E177" s="73">
        <v>3.0</v>
      </c>
      <c r="F177" s="73">
        <v>4.0</v>
      </c>
      <c r="G177" s="73">
        <v>1.0</v>
      </c>
      <c r="H177" s="74">
        <v>900.0</v>
      </c>
    </row>
    <row r="178">
      <c r="B178" s="72" t="s">
        <v>72</v>
      </c>
      <c r="C178" s="73">
        <v>2.0</v>
      </c>
      <c r="D178" s="73">
        <v>1.0</v>
      </c>
      <c r="E178" s="73">
        <v>7.0</v>
      </c>
      <c r="F178" s="73">
        <v>3.0</v>
      </c>
      <c r="G178" s="73">
        <v>1.0</v>
      </c>
      <c r="H178" s="74">
        <v>28.0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2.0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9.0</v>
      </c>
      <c r="F180" s="73">
        <v>3.0</v>
      </c>
      <c r="G180" s="73">
        <v>1.0</v>
      </c>
      <c r="H180" s="74">
        <v>248.0</v>
      </c>
    </row>
    <row r="181">
      <c r="B181" s="72" t="s">
        <v>72</v>
      </c>
      <c r="C181" s="73">
        <v>2.0</v>
      </c>
      <c r="D181" s="73">
        <v>1.0</v>
      </c>
      <c r="E181" s="73">
        <v>8.0</v>
      </c>
      <c r="F181" s="73">
        <v>2.0</v>
      </c>
      <c r="G181" s="73">
        <v>1.0</v>
      </c>
      <c r="H181" s="74">
        <v>100.0</v>
      </c>
    </row>
    <row r="182">
      <c r="B182" s="72" t="s">
        <v>72</v>
      </c>
      <c r="C182" s="73">
        <v>2.0</v>
      </c>
      <c r="D182" s="73">
        <v>1.0</v>
      </c>
      <c r="E182" s="73">
        <v>7.0</v>
      </c>
      <c r="F182" s="73">
        <v>5.0</v>
      </c>
      <c r="G182" s="73">
        <v>1.0</v>
      </c>
      <c r="H182" s="74">
        <v>68.0</v>
      </c>
    </row>
    <row r="183">
      <c r="B183" s="72" t="s">
        <v>72</v>
      </c>
      <c r="C183" s="73">
        <v>2.0</v>
      </c>
      <c r="D183" s="73">
        <v>1.0</v>
      </c>
      <c r="E183" s="73">
        <v>4.0</v>
      </c>
      <c r="F183" s="73">
        <v>4.0</v>
      </c>
      <c r="G183" s="73">
        <v>1.0</v>
      </c>
      <c r="H183" s="74">
        <v>110.0</v>
      </c>
    </row>
    <row r="184">
      <c r="B184" s="72" t="s">
        <v>72</v>
      </c>
      <c r="C184" s="73">
        <v>2.0</v>
      </c>
      <c r="D184" s="73">
        <v>0.0</v>
      </c>
      <c r="E184" s="73">
        <v>3.0</v>
      </c>
      <c r="F184" s="73">
        <v>1.0</v>
      </c>
      <c r="G184" s="73">
        <v>1.0</v>
      </c>
      <c r="H184" s="74">
        <v>900.0</v>
      </c>
    </row>
    <row r="185">
      <c r="B185" s="72" t="s">
        <v>72</v>
      </c>
      <c r="C185" s="73">
        <v>2.0</v>
      </c>
      <c r="D185" s="73">
        <v>1.0</v>
      </c>
      <c r="E185" s="73">
        <v>6.0</v>
      </c>
      <c r="F185" s="73">
        <v>2.0</v>
      </c>
      <c r="G185" s="73">
        <v>1.0</v>
      </c>
      <c r="H185" s="74">
        <v>249.0</v>
      </c>
    </row>
    <row r="186">
      <c r="B186" s="72" t="s">
        <v>72</v>
      </c>
      <c r="C186" s="73">
        <v>2.0</v>
      </c>
      <c r="D186" s="73">
        <v>1.0</v>
      </c>
      <c r="E186" s="73">
        <v>8.0</v>
      </c>
      <c r="F186" s="73">
        <v>4.0</v>
      </c>
      <c r="G186" s="73">
        <v>1.0</v>
      </c>
      <c r="H186" s="74">
        <v>211.0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3.0</v>
      </c>
      <c r="G187" s="73">
        <v>1.0</v>
      </c>
      <c r="H187" s="74">
        <v>111.0</v>
      </c>
    </row>
    <row r="188">
      <c r="B188" s="72" t="s">
        <v>72</v>
      </c>
      <c r="C188" s="73">
        <v>2.0</v>
      </c>
      <c r="D188" s="73">
        <v>1.0</v>
      </c>
      <c r="E188" s="73">
        <v>1.0</v>
      </c>
      <c r="F188" s="73">
        <v>2.0</v>
      </c>
      <c r="G188" s="73">
        <v>1.0</v>
      </c>
      <c r="H188" s="74">
        <v>179.0</v>
      </c>
    </row>
    <row r="189">
      <c r="B189" s="72" t="s">
        <v>72</v>
      </c>
      <c r="C189" s="73">
        <v>2.0</v>
      </c>
      <c r="D189" s="73">
        <v>1.0</v>
      </c>
      <c r="E189" s="73">
        <v>5.0</v>
      </c>
      <c r="F189" s="73">
        <v>3.0</v>
      </c>
      <c r="G189" s="73">
        <v>1.0</v>
      </c>
      <c r="H189" s="74">
        <v>77.0</v>
      </c>
    </row>
    <row r="190">
      <c r="B190" s="72" t="s">
        <v>72</v>
      </c>
      <c r="C190" s="73">
        <v>2.0</v>
      </c>
      <c r="D190" s="73">
        <v>1.0</v>
      </c>
      <c r="E190" s="73">
        <v>2.0</v>
      </c>
      <c r="F190" s="73">
        <v>3.0</v>
      </c>
      <c r="G190" s="73">
        <v>1.0</v>
      </c>
      <c r="H190" s="74">
        <v>95.0</v>
      </c>
    </row>
    <row r="191">
      <c r="B191" s="72" t="s">
        <v>72</v>
      </c>
      <c r="C191" s="73">
        <v>2.0</v>
      </c>
      <c r="D191" s="73">
        <v>1.0</v>
      </c>
      <c r="E191" s="73">
        <v>7.0</v>
      </c>
      <c r="F191" s="73">
        <v>4.0</v>
      </c>
      <c r="G191" s="73">
        <v>1.0</v>
      </c>
      <c r="H191" s="74">
        <v>102.0</v>
      </c>
    </row>
    <row r="192">
      <c r="B192" s="72" t="s">
        <v>72</v>
      </c>
      <c r="C192" s="73">
        <v>2.0</v>
      </c>
      <c r="D192" s="73">
        <v>1.0</v>
      </c>
      <c r="E192" s="73">
        <v>1.0</v>
      </c>
      <c r="F192" s="73">
        <v>4.0</v>
      </c>
      <c r="G192" s="73">
        <v>1.0</v>
      </c>
      <c r="H192" s="74">
        <v>60.0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2.0</v>
      </c>
      <c r="G193" s="73">
        <v>1.0</v>
      </c>
      <c r="H193" s="74">
        <v>55.0</v>
      </c>
    </row>
    <row r="194">
      <c r="B194" s="72" t="s">
        <v>72</v>
      </c>
      <c r="C194" s="73">
        <v>2.0</v>
      </c>
      <c r="D194" s="73">
        <v>1.0</v>
      </c>
      <c r="E194" s="73">
        <v>7.0</v>
      </c>
      <c r="F194" s="73">
        <v>5.0</v>
      </c>
      <c r="G194" s="73">
        <v>1.0</v>
      </c>
      <c r="H194" s="74">
        <v>24.0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2.0</v>
      </c>
      <c r="G195" s="73">
        <v>1.0</v>
      </c>
      <c r="H195" s="74">
        <v>48.0</v>
      </c>
    </row>
    <row r="196">
      <c r="B196" s="72" t="s">
        <v>72</v>
      </c>
      <c r="C196" s="73">
        <v>2.0</v>
      </c>
      <c r="D196" s="73">
        <v>1.0</v>
      </c>
      <c r="E196" s="73">
        <v>8.0</v>
      </c>
      <c r="F196" s="73">
        <v>5.0</v>
      </c>
      <c r="G196" s="73">
        <v>1.0</v>
      </c>
      <c r="H196" s="74">
        <v>118.0</v>
      </c>
    </row>
    <row r="197">
      <c r="B197" s="72" t="s">
        <v>72</v>
      </c>
      <c r="C197" s="73">
        <v>2.0</v>
      </c>
      <c r="D197" s="73">
        <v>1.0</v>
      </c>
      <c r="E197" s="73">
        <v>1.0</v>
      </c>
      <c r="F197" s="73">
        <v>1.0</v>
      </c>
      <c r="G197" s="73">
        <v>1.0</v>
      </c>
      <c r="H197" s="74">
        <v>156.0</v>
      </c>
    </row>
    <row r="198">
      <c r="B198" s="72" t="s">
        <v>72</v>
      </c>
      <c r="C198" s="73">
        <v>2.0</v>
      </c>
      <c r="D198" s="73">
        <v>1.0</v>
      </c>
      <c r="E198" s="73">
        <v>9.0</v>
      </c>
      <c r="F198" s="73">
        <v>4.0</v>
      </c>
      <c r="G198" s="73">
        <v>1.0</v>
      </c>
      <c r="H198" s="74">
        <v>160.0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1.0</v>
      </c>
      <c r="G199" s="73">
        <v>1.0</v>
      </c>
      <c r="H199" s="74">
        <v>120.0</v>
      </c>
    </row>
    <row r="200">
      <c r="B200" s="72" t="s">
        <v>72</v>
      </c>
      <c r="C200" s="73">
        <v>2.0</v>
      </c>
      <c r="D200" s="73">
        <v>0.0</v>
      </c>
      <c r="E200" s="73">
        <v>3.0</v>
      </c>
      <c r="F200" s="73">
        <v>1.0</v>
      </c>
      <c r="G200" s="73">
        <v>1.0</v>
      </c>
      <c r="H200" s="74">
        <v>900.0</v>
      </c>
    </row>
    <row r="201">
      <c r="B201" s="72" t="s">
        <v>72</v>
      </c>
      <c r="C201" s="73">
        <v>2.0</v>
      </c>
      <c r="D201" s="73">
        <v>1.0</v>
      </c>
      <c r="E201" s="73">
        <v>9.0</v>
      </c>
      <c r="F201" s="73">
        <v>4.0</v>
      </c>
      <c r="G201" s="73">
        <v>1.0</v>
      </c>
      <c r="H201" s="74">
        <v>12.0</v>
      </c>
    </row>
    <row r="202">
      <c r="B202" s="72" t="s">
        <v>72</v>
      </c>
      <c r="C202" s="73">
        <v>2.0</v>
      </c>
      <c r="D202" s="73">
        <v>1.0</v>
      </c>
      <c r="E202" s="73">
        <v>8.0</v>
      </c>
      <c r="F202" s="73">
        <v>2.0</v>
      </c>
      <c r="G202" s="73">
        <v>1.0</v>
      </c>
      <c r="H202" s="74">
        <v>86.0</v>
      </c>
    </row>
    <row r="203">
      <c r="B203" s="72" t="s">
        <v>72</v>
      </c>
      <c r="C203" s="73">
        <v>2.0</v>
      </c>
      <c r="D203" s="73">
        <v>1.0</v>
      </c>
      <c r="E203" s="73">
        <v>2.0</v>
      </c>
      <c r="F203" s="73">
        <v>5.0</v>
      </c>
      <c r="G203" s="73">
        <v>1.0</v>
      </c>
      <c r="H203" s="74">
        <v>120.0</v>
      </c>
    </row>
    <row r="204">
      <c r="B204" s="72" t="s">
        <v>72</v>
      </c>
      <c r="C204" s="73">
        <v>2.0</v>
      </c>
      <c r="D204" s="73">
        <v>1.0</v>
      </c>
      <c r="E204" s="73">
        <v>6.0</v>
      </c>
      <c r="F204" s="73">
        <v>4.0</v>
      </c>
      <c r="G204" s="73">
        <v>1.0</v>
      </c>
      <c r="H204" s="74">
        <v>129.0</v>
      </c>
    </row>
    <row r="205">
      <c r="B205" s="72" t="s">
        <v>72</v>
      </c>
      <c r="C205" s="73">
        <v>2.0</v>
      </c>
      <c r="D205" s="73">
        <v>1.0</v>
      </c>
      <c r="E205" s="73">
        <v>2.0</v>
      </c>
      <c r="F205" s="73">
        <v>4.0</v>
      </c>
      <c r="G205" s="73">
        <v>1.0</v>
      </c>
      <c r="H205" s="74">
        <v>158.0</v>
      </c>
    </row>
    <row r="206">
      <c r="B206" s="72" t="s">
        <v>72</v>
      </c>
      <c r="C206" s="73">
        <v>2.0</v>
      </c>
      <c r="D206" s="73">
        <v>1.0</v>
      </c>
      <c r="E206" s="73">
        <v>6.0</v>
      </c>
      <c r="F206" s="73">
        <v>2.0</v>
      </c>
      <c r="G206" s="73">
        <v>1.0</v>
      </c>
      <c r="H206" s="74">
        <v>64.0</v>
      </c>
    </row>
    <row r="207">
      <c r="B207" s="72" t="s">
        <v>72</v>
      </c>
      <c r="C207" s="73">
        <v>2.0</v>
      </c>
      <c r="D207" s="73">
        <v>1.0</v>
      </c>
      <c r="E207" s="73">
        <v>9.0</v>
      </c>
      <c r="F207" s="73">
        <v>2.0</v>
      </c>
      <c r="G207" s="73">
        <v>1.0</v>
      </c>
      <c r="H207" s="74">
        <v>88.0</v>
      </c>
    </row>
    <row r="208">
      <c r="B208" s="72" t="s">
        <v>72</v>
      </c>
      <c r="C208" s="73">
        <v>2.0</v>
      </c>
      <c r="D208" s="73">
        <v>1.0</v>
      </c>
      <c r="E208" s="73">
        <v>2.0</v>
      </c>
      <c r="F208" s="73">
        <v>1.0</v>
      </c>
      <c r="G208" s="73">
        <v>1.0</v>
      </c>
      <c r="H208" s="74">
        <v>65.0</v>
      </c>
    </row>
    <row r="209">
      <c r="B209" s="72" t="s">
        <v>72</v>
      </c>
      <c r="C209" s="73">
        <v>2.0</v>
      </c>
      <c r="D209" s="73">
        <v>1.0</v>
      </c>
      <c r="E209" s="73">
        <v>6.0</v>
      </c>
      <c r="F209" s="73">
        <v>4.0</v>
      </c>
      <c r="G209" s="73">
        <v>1.0</v>
      </c>
      <c r="H209" s="74">
        <v>190.0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3.0</v>
      </c>
      <c r="G210" s="73">
        <v>1.0</v>
      </c>
      <c r="H210" s="74">
        <v>900.0</v>
      </c>
    </row>
    <row r="211">
      <c r="B211" s="72" t="s">
        <v>72</v>
      </c>
      <c r="C211" s="73">
        <v>2.0</v>
      </c>
      <c r="D211" s="73">
        <v>1.0</v>
      </c>
      <c r="E211" s="73">
        <v>2.0</v>
      </c>
      <c r="F211" s="73">
        <v>1.0</v>
      </c>
      <c r="G211" s="73">
        <v>1.0</v>
      </c>
      <c r="H211" s="74">
        <v>254.0</v>
      </c>
    </row>
    <row r="212">
      <c r="B212" s="72" t="s">
        <v>72</v>
      </c>
      <c r="C212" s="73">
        <v>2.0</v>
      </c>
      <c r="D212" s="73">
        <v>1.0</v>
      </c>
      <c r="E212" s="73">
        <v>7.0</v>
      </c>
      <c r="F212" s="73">
        <v>3.0</v>
      </c>
      <c r="G212" s="73">
        <v>1.0</v>
      </c>
      <c r="H212" s="74">
        <v>292.0</v>
      </c>
    </row>
    <row r="213">
      <c r="B213" s="72" t="s">
        <v>72</v>
      </c>
      <c r="C213" s="73">
        <v>2.0</v>
      </c>
      <c r="D213" s="73">
        <v>1.0</v>
      </c>
      <c r="E213" s="73">
        <v>9.0</v>
      </c>
      <c r="F213" s="73">
        <v>2.0</v>
      </c>
      <c r="G213" s="73">
        <v>1.0</v>
      </c>
      <c r="H213" s="74">
        <v>123.0</v>
      </c>
    </row>
    <row r="214">
      <c r="B214" s="72" t="s">
        <v>72</v>
      </c>
      <c r="C214" s="73">
        <v>2.0</v>
      </c>
      <c r="D214" s="73">
        <v>1.0</v>
      </c>
      <c r="E214" s="73">
        <v>5.0</v>
      </c>
      <c r="F214" s="73">
        <v>3.0</v>
      </c>
      <c r="G214" s="73">
        <v>1.0</v>
      </c>
      <c r="H214" s="74">
        <v>164.0</v>
      </c>
    </row>
    <row r="215">
      <c r="B215" s="72" t="s">
        <v>72</v>
      </c>
      <c r="C215" s="73">
        <v>2.0</v>
      </c>
      <c r="D215" s="73">
        <v>1.0</v>
      </c>
      <c r="E215" s="73">
        <v>8.0</v>
      </c>
      <c r="F215" s="73">
        <v>3.0</v>
      </c>
      <c r="G215" s="73">
        <v>1.0</v>
      </c>
      <c r="H215" s="74">
        <v>136.0</v>
      </c>
    </row>
    <row r="216">
      <c r="B216" s="72" t="s">
        <v>72</v>
      </c>
      <c r="C216" s="73">
        <v>2.0</v>
      </c>
      <c r="D216" s="73">
        <v>1.0</v>
      </c>
      <c r="E216" s="73">
        <v>4.0</v>
      </c>
      <c r="F216" s="73">
        <v>5.0</v>
      </c>
      <c r="G216" s="73">
        <v>1.0</v>
      </c>
      <c r="H216" s="74">
        <v>269.0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2.0</v>
      </c>
      <c r="G217" s="73">
        <v>1.0</v>
      </c>
      <c r="H217" s="74">
        <v>231.0</v>
      </c>
    </row>
    <row r="218">
      <c r="B218" s="72" t="s">
        <v>72</v>
      </c>
      <c r="C218" s="73">
        <v>2.0</v>
      </c>
      <c r="D218" s="73">
        <v>1.0</v>
      </c>
      <c r="E218" s="73">
        <v>1.0</v>
      </c>
      <c r="F218" s="73">
        <v>5.0</v>
      </c>
      <c r="G218" s="73">
        <v>1.0</v>
      </c>
      <c r="H218" s="74">
        <v>265.0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4.0</v>
      </c>
      <c r="G219" s="73">
        <v>1.0</v>
      </c>
      <c r="H219" s="74">
        <v>163.0</v>
      </c>
    </row>
    <row r="220">
      <c r="B220" s="72" t="s">
        <v>72</v>
      </c>
      <c r="C220" s="73">
        <v>2.0</v>
      </c>
      <c r="D220" s="73">
        <v>1.0</v>
      </c>
      <c r="E220" s="73">
        <v>5.0</v>
      </c>
      <c r="F220" s="73">
        <v>1.0</v>
      </c>
      <c r="G220" s="73">
        <v>1.0</v>
      </c>
      <c r="H220" s="74">
        <v>143.0</v>
      </c>
    </row>
    <row r="221">
      <c r="B221" s="72" t="s">
        <v>72</v>
      </c>
      <c r="C221" s="73">
        <v>2.0</v>
      </c>
      <c r="D221" s="73">
        <v>1.0</v>
      </c>
      <c r="E221" s="73">
        <v>8.0</v>
      </c>
      <c r="F221" s="73">
        <v>5.0</v>
      </c>
      <c r="G221" s="73">
        <v>1.0</v>
      </c>
      <c r="H221" s="74">
        <v>134.0</v>
      </c>
    </row>
    <row r="222">
      <c r="B222" s="72" t="s">
        <v>72</v>
      </c>
      <c r="C222" s="73">
        <v>2.0</v>
      </c>
      <c r="D222" s="73">
        <v>0.0</v>
      </c>
      <c r="E222" s="73">
        <v>3.0</v>
      </c>
      <c r="F222" s="73">
        <v>1.0</v>
      </c>
      <c r="G222" s="73">
        <v>1.0</v>
      </c>
      <c r="H222" s="74">
        <v>900.0</v>
      </c>
    </row>
    <row r="223">
      <c r="B223" s="72" t="s">
        <v>72</v>
      </c>
      <c r="C223" s="73">
        <v>2.0</v>
      </c>
      <c r="D223" s="73">
        <v>1.0</v>
      </c>
      <c r="E223" s="73">
        <v>4.0</v>
      </c>
      <c r="F223" s="73">
        <v>5.0</v>
      </c>
      <c r="G223" s="73">
        <v>1.0</v>
      </c>
      <c r="H223" s="74">
        <v>44.0</v>
      </c>
    </row>
    <row r="224">
      <c r="B224" s="72" t="s">
        <v>72</v>
      </c>
      <c r="C224" s="73">
        <v>2.0</v>
      </c>
      <c r="D224" s="73">
        <v>1.0</v>
      </c>
      <c r="E224" s="73">
        <v>8.0</v>
      </c>
      <c r="F224" s="73">
        <v>2.0</v>
      </c>
      <c r="G224" s="73">
        <v>1.0</v>
      </c>
      <c r="H224" s="74">
        <v>193.0</v>
      </c>
    </row>
    <row r="225">
      <c r="B225" s="72" t="s">
        <v>72</v>
      </c>
      <c r="C225" s="73">
        <v>2.0</v>
      </c>
      <c r="D225" s="73">
        <v>1.0</v>
      </c>
      <c r="E225" s="73">
        <v>9.0</v>
      </c>
      <c r="F225" s="73">
        <v>3.0</v>
      </c>
      <c r="G225" s="73">
        <v>1.0</v>
      </c>
      <c r="H225" s="74">
        <v>234.0</v>
      </c>
    </row>
    <row r="226">
      <c r="B226" s="72" t="s">
        <v>72</v>
      </c>
      <c r="C226" s="73">
        <v>2.0</v>
      </c>
      <c r="D226" s="73">
        <v>1.0</v>
      </c>
      <c r="E226" s="73">
        <v>7.0</v>
      </c>
      <c r="F226" s="73">
        <v>5.0</v>
      </c>
      <c r="G226" s="73">
        <v>1.0</v>
      </c>
      <c r="H226" s="74">
        <v>184.0</v>
      </c>
    </row>
    <row r="227">
      <c r="B227" s="72" t="s">
        <v>72</v>
      </c>
      <c r="C227" s="73">
        <v>2.0</v>
      </c>
      <c r="D227" s="73">
        <v>1.0</v>
      </c>
      <c r="E227" s="73">
        <v>2.0</v>
      </c>
      <c r="F227" s="73">
        <v>4.0</v>
      </c>
      <c r="G227" s="73">
        <v>1.0</v>
      </c>
      <c r="H227" s="74">
        <v>197.0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1.0</v>
      </c>
      <c r="G228" s="73">
        <v>1.0</v>
      </c>
      <c r="H228" s="74">
        <v>115.0</v>
      </c>
    </row>
    <row r="229">
      <c r="B229" s="72" t="s">
        <v>72</v>
      </c>
      <c r="C229" s="73">
        <v>2.0</v>
      </c>
      <c r="D229" s="73">
        <v>1.0</v>
      </c>
      <c r="E229" s="73">
        <v>6.0</v>
      </c>
      <c r="F229" s="73">
        <v>2.0</v>
      </c>
      <c r="G229" s="73">
        <v>1.0</v>
      </c>
      <c r="H229" s="74">
        <v>232.0</v>
      </c>
    </row>
    <row r="230">
      <c r="B230" s="72" t="s">
        <v>72</v>
      </c>
      <c r="C230" s="73">
        <v>2.0</v>
      </c>
      <c r="D230" s="73">
        <v>0.0</v>
      </c>
      <c r="E230" s="73">
        <v>3.0</v>
      </c>
      <c r="F230" s="73">
        <v>2.0</v>
      </c>
      <c r="G230" s="73">
        <v>1.0</v>
      </c>
      <c r="H230" s="74">
        <v>900.0</v>
      </c>
    </row>
    <row r="231">
      <c r="B231" s="72" t="s">
        <v>72</v>
      </c>
      <c r="C231" s="73">
        <v>2.0</v>
      </c>
      <c r="D231" s="73">
        <v>1.0</v>
      </c>
      <c r="E231" s="73">
        <v>2.0</v>
      </c>
      <c r="F231" s="73">
        <v>2.0</v>
      </c>
      <c r="G231" s="73">
        <v>1.0</v>
      </c>
      <c r="H231" s="74">
        <v>69.0</v>
      </c>
    </row>
    <row r="232">
      <c r="B232" s="72" t="s">
        <v>72</v>
      </c>
      <c r="C232" s="73">
        <v>2.0</v>
      </c>
      <c r="D232" s="73">
        <v>1.0</v>
      </c>
      <c r="E232" s="73">
        <v>5.0</v>
      </c>
      <c r="F232" s="73">
        <v>2.0</v>
      </c>
      <c r="G232" s="73">
        <v>1.0</v>
      </c>
      <c r="H232" s="74">
        <v>102.0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5.0</v>
      </c>
      <c r="G233" s="73">
        <v>1.0</v>
      </c>
      <c r="H233" s="74">
        <v>22.0</v>
      </c>
    </row>
    <row r="234">
      <c r="B234" s="72" t="s">
        <v>72</v>
      </c>
      <c r="C234" s="73">
        <v>2.0</v>
      </c>
      <c r="D234" s="73">
        <v>1.0</v>
      </c>
      <c r="E234" s="73">
        <v>9.0</v>
      </c>
      <c r="F234" s="73">
        <v>1.0</v>
      </c>
      <c r="G234" s="73">
        <v>1.0</v>
      </c>
      <c r="H234" s="74">
        <v>234.0</v>
      </c>
    </row>
    <row r="235">
      <c r="B235" s="72" t="s">
        <v>72</v>
      </c>
      <c r="C235" s="73">
        <v>2.0</v>
      </c>
      <c r="D235" s="73">
        <v>0.0</v>
      </c>
      <c r="E235" s="73">
        <v>3.0</v>
      </c>
      <c r="F235" s="73">
        <v>5.0</v>
      </c>
      <c r="G235" s="73">
        <v>1.0</v>
      </c>
      <c r="H235" s="74">
        <v>900.0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2.0</v>
      </c>
      <c r="G236" s="73">
        <v>1.0</v>
      </c>
      <c r="H236" s="74">
        <v>40.0</v>
      </c>
    </row>
    <row r="237">
      <c r="B237" s="72" t="s">
        <v>72</v>
      </c>
      <c r="C237" s="73">
        <v>2.0</v>
      </c>
      <c r="D237" s="73">
        <v>1.0</v>
      </c>
      <c r="E237" s="73">
        <v>7.0</v>
      </c>
      <c r="F237" s="73">
        <v>3.0</v>
      </c>
      <c r="G237" s="73">
        <v>1.0</v>
      </c>
      <c r="H237" s="74">
        <v>340.0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2.0</v>
      </c>
      <c r="G238" s="73">
        <v>1.0</v>
      </c>
      <c r="H238" s="74">
        <v>207.0</v>
      </c>
    </row>
    <row r="239">
      <c r="B239" s="72" t="s">
        <v>72</v>
      </c>
      <c r="C239" s="73">
        <v>2.0</v>
      </c>
      <c r="D239" s="73">
        <v>1.0</v>
      </c>
      <c r="E239" s="73">
        <v>9.0</v>
      </c>
      <c r="F239" s="73">
        <v>5.0</v>
      </c>
      <c r="G239" s="73">
        <v>1.0</v>
      </c>
      <c r="H239" s="74">
        <v>219.0</v>
      </c>
    </row>
    <row r="240">
      <c r="B240" s="72" t="s">
        <v>72</v>
      </c>
      <c r="C240" s="73">
        <v>2.0</v>
      </c>
      <c r="D240" s="73">
        <v>1.0</v>
      </c>
      <c r="E240" s="73">
        <v>6.0</v>
      </c>
      <c r="F240" s="73">
        <v>3.0</v>
      </c>
      <c r="G240" s="73">
        <v>1.0</v>
      </c>
      <c r="H240" s="74">
        <v>227.0</v>
      </c>
    </row>
    <row r="241">
      <c r="B241" s="72" t="s">
        <v>72</v>
      </c>
      <c r="C241" s="73">
        <v>2.0</v>
      </c>
      <c r="D241" s="73">
        <v>1.0</v>
      </c>
      <c r="E241" s="73">
        <v>4.0</v>
      </c>
      <c r="F241" s="73">
        <v>3.0</v>
      </c>
      <c r="G241" s="73">
        <v>1.0</v>
      </c>
      <c r="H241" s="74">
        <v>89.0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3.0</v>
      </c>
      <c r="G242" s="73">
        <v>1.0</v>
      </c>
      <c r="H242" s="74">
        <v>54.0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3.0</v>
      </c>
      <c r="G243" s="73">
        <v>1.0</v>
      </c>
      <c r="H243" s="74">
        <v>75.0</v>
      </c>
    </row>
    <row r="244">
      <c r="B244" s="72" t="s">
        <v>72</v>
      </c>
      <c r="C244" s="73">
        <v>2.0</v>
      </c>
      <c r="D244" s="73">
        <v>1.0</v>
      </c>
      <c r="E244" s="73">
        <v>5.0</v>
      </c>
      <c r="F244" s="73">
        <v>2.0</v>
      </c>
      <c r="G244" s="73">
        <v>1.0</v>
      </c>
      <c r="H244" s="74">
        <v>53.0</v>
      </c>
    </row>
    <row r="245">
      <c r="B245" s="72" t="s">
        <v>72</v>
      </c>
      <c r="C245" s="73">
        <v>2.0</v>
      </c>
      <c r="D245" s="73">
        <v>1.0</v>
      </c>
      <c r="E245" s="73">
        <v>4.0</v>
      </c>
      <c r="F245" s="73">
        <v>4.0</v>
      </c>
      <c r="G245" s="73">
        <v>1.0</v>
      </c>
      <c r="H245" s="74">
        <v>63.0</v>
      </c>
    </row>
    <row r="246">
      <c r="B246" s="75" t="s">
        <v>72</v>
      </c>
      <c r="C246" s="76">
        <v>2.0</v>
      </c>
      <c r="D246" s="76">
        <v>1.0</v>
      </c>
      <c r="E246" s="76">
        <v>1.0</v>
      </c>
      <c r="F246" s="76">
        <v>3.0</v>
      </c>
      <c r="G246" s="76">
        <v>1.0</v>
      </c>
      <c r="H246" s="77">
        <v>10.0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708.0740741</v>
      </c>
      <c r="E249" s="37">
        <f t="array" ref="E249">MEDIAN(IF($D$4:$D$246=0, $H$4:$H$246))</f>
        <v>900</v>
      </c>
      <c r="F249" s="62">
        <f>MINIFS( H4:H246, D4:D246, "0", D4:D246, "0")</f>
        <v>20</v>
      </c>
      <c r="G249" s="62">
        <f>MAXIFS( H4:H246, D4:D246, "0", D4:D246, "0")</f>
        <v>900</v>
      </c>
      <c r="H249" s="37">
        <f t="shared" ref="H249:H250" si="1">(C249-I249)/C249*100</f>
        <v>22.22222222</v>
      </c>
      <c r="I249" s="63">
        <f>countifs(D4:D246, "0", G4:G246, "1")</f>
        <v>21</v>
      </c>
      <c r="J249" s="38">
        <f t="array" ref="J249">stdev(if(D4:D246=0, H4:H246))</f>
        <v>365.938827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110.0925926</v>
      </c>
      <c r="E250" s="37">
        <f t="array" ref="E250">MEDIAN(IF($D$4:$D$246=1, $H$4:$H$246))</f>
        <v>96</v>
      </c>
      <c r="F250" s="62">
        <f>MINIFS( H4:H246, D4:D246, "1", D4:D246, "1")</f>
        <v>8</v>
      </c>
      <c r="G250" s="62">
        <f>MAXIFS( H4:H246, D4:D246, "1", D4:D246, "1")</f>
        <v>347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69.06418141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1.0</v>
      </c>
      <c r="F4" s="70">
        <v>4.0</v>
      </c>
      <c r="G4" s="70">
        <v>1.0</v>
      </c>
      <c r="H4" s="71">
        <v>140.0</v>
      </c>
    </row>
    <row r="5">
      <c r="B5" s="72" t="s">
        <v>71</v>
      </c>
      <c r="C5" s="73">
        <v>1.0</v>
      </c>
      <c r="D5" s="73">
        <v>1.0</v>
      </c>
      <c r="E5" s="73">
        <v>4.0</v>
      </c>
      <c r="F5" s="73">
        <v>3.0</v>
      </c>
      <c r="G5" s="73">
        <v>1.0</v>
      </c>
      <c r="H5" s="74">
        <v>168.0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3.0</v>
      </c>
      <c r="G6" s="73">
        <v>1.0</v>
      </c>
      <c r="H6" s="74">
        <v>10.0</v>
      </c>
    </row>
    <row r="7">
      <c r="B7" s="72" t="s">
        <v>71</v>
      </c>
      <c r="C7" s="73">
        <v>1.0</v>
      </c>
      <c r="D7" s="73">
        <v>1.0</v>
      </c>
      <c r="E7" s="73">
        <v>5.0</v>
      </c>
      <c r="F7" s="73">
        <v>1.0</v>
      </c>
      <c r="G7" s="73">
        <v>1.0</v>
      </c>
      <c r="H7" s="74">
        <v>233.0</v>
      </c>
    </row>
    <row r="8">
      <c r="B8" s="72" t="s">
        <v>71</v>
      </c>
      <c r="C8" s="73">
        <v>1.0</v>
      </c>
      <c r="D8" s="73">
        <v>0.0</v>
      </c>
      <c r="E8" s="73">
        <v>3.0</v>
      </c>
      <c r="F8" s="73">
        <v>4.0</v>
      </c>
      <c r="G8" s="73">
        <v>0.0</v>
      </c>
      <c r="H8" s="74">
        <v>39.0</v>
      </c>
    </row>
    <row r="9">
      <c r="B9" s="72" t="s">
        <v>71</v>
      </c>
      <c r="C9" s="73">
        <v>1.0</v>
      </c>
      <c r="D9" s="73">
        <v>1.0</v>
      </c>
      <c r="E9" s="73">
        <v>9.0</v>
      </c>
      <c r="F9" s="73">
        <v>3.0</v>
      </c>
      <c r="G9" s="73">
        <v>1.0</v>
      </c>
      <c r="H9" s="74">
        <v>197.0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4.0</v>
      </c>
      <c r="G10" s="73">
        <v>1.0</v>
      </c>
      <c r="H10" s="74">
        <v>46.0</v>
      </c>
    </row>
    <row r="11">
      <c r="B11" s="72" t="s">
        <v>71</v>
      </c>
      <c r="C11" s="73">
        <v>1.0</v>
      </c>
      <c r="D11" s="73">
        <v>1.0</v>
      </c>
      <c r="E11" s="73">
        <v>6.0</v>
      </c>
      <c r="F11" s="73">
        <v>4.0</v>
      </c>
      <c r="G11" s="73">
        <v>1.0</v>
      </c>
      <c r="H11" s="74">
        <v>46.0</v>
      </c>
    </row>
    <row r="12">
      <c r="B12" s="72" t="s">
        <v>71</v>
      </c>
      <c r="C12" s="73">
        <v>1.0</v>
      </c>
      <c r="D12" s="73">
        <v>1.0</v>
      </c>
      <c r="E12" s="73">
        <v>8.0</v>
      </c>
      <c r="F12" s="73">
        <v>1.0</v>
      </c>
      <c r="G12" s="73">
        <v>1.0</v>
      </c>
      <c r="H12" s="74">
        <v>29.0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3.0</v>
      </c>
      <c r="G13" s="73">
        <v>1.0</v>
      </c>
      <c r="H13" s="74">
        <v>48.0</v>
      </c>
    </row>
    <row r="14">
      <c r="B14" s="72" t="s">
        <v>71</v>
      </c>
      <c r="C14" s="73">
        <v>1.0</v>
      </c>
      <c r="D14" s="73">
        <v>0.0</v>
      </c>
      <c r="E14" s="73">
        <v>3.0</v>
      </c>
      <c r="F14" s="73">
        <v>4.0</v>
      </c>
      <c r="G14" s="73">
        <v>1.0</v>
      </c>
      <c r="H14" s="74">
        <v>900.0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1.0</v>
      </c>
      <c r="G15" s="73">
        <v>1.0</v>
      </c>
      <c r="H15" s="74">
        <v>7.0</v>
      </c>
    </row>
    <row r="16">
      <c r="B16" s="72" t="s">
        <v>71</v>
      </c>
      <c r="C16" s="73">
        <v>1.0</v>
      </c>
      <c r="D16" s="73">
        <v>1.0</v>
      </c>
      <c r="E16" s="73">
        <v>2.0</v>
      </c>
      <c r="F16" s="73">
        <v>3.0</v>
      </c>
      <c r="G16" s="73">
        <v>1.0</v>
      </c>
      <c r="H16" s="74">
        <v>9.0</v>
      </c>
    </row>
    <row r="17">
      <c r="B17" s="72" t="s">
        <v>71</v>
      </c>
      <c r="C17" s="73">
        <v>1.0</v>
      </c>
      <c r="D17" s="73">
        <v>1.0</v>
      </c>
      <c r="E17" s="73">
        <v>9.0</v>
      </c>
      <c r="F17" s="73">
        <v>5.0</v>
      </c>
      <c r="G17" s="73">
        <v>1.0</v>
      </c>
      <c r="H17" s="74">
        <v>26.0</v>
      </c>
    </row>
    <row r="18">
      <c r="B18" s="72" t="s">
        <v>71</v>
      </c>
      <c r="C18" s="73">
        <v>1.0</v>
      </c>
      <c r="D18" s="73">
        <v>1.0</v>
      </c>
      <c r="E18" s="73">
        <v>6.0</v>
      </c>
      <c r="F18" s="73">
        <v>3.0</v>
      </c>
      <c r="G18" s="73">
        <v>1.0</v>
      </c>
      <c r="H18" s="74">
        <v>28.0</v>
      </c>
    </row>
    <row r="19">
      <c r="B19" s="72" t="s">
        <v>71</v>
      </c>
      <c r="C19" s="73">
        <v>1.0</v>
      </c>
      <c r="D19" s="73">
        <v>1.0</v>
      </c>
      <c r="E19" s="73">
        <v>8.0</v>
      </c>
      <c r="F19" s="73">
        <v>4.0</v>
      </c>
      <c r="G19" s="73">
        <v>1.0</v>
      </c>
      <c r="H19" s="74">
        <v>40.0</v>
      </c>
    </row>
    <row r="20">
      <c r="B20" s="72" t="s">
        <v>71</v>
      </c>
      <c r="C20" s="73">
        <v>1.0</v>
      </c>
      <c r="D20" s="73">
        <v>1.0</v>
      </c>
      <c r="E20" s="73">
        <v>7.0</v>
      </c>
      <c r="F20" s="73">
        <v>4.0</v>
      </c>
      <c r="G20" s="73">
        <v>1.0</v>
      </c>
      <c r="H20" s="74">
        <v>35.0</v>
      </c>
    </row>
    <row r="21">
      <c r="B21" s="72" t="s">
        <v>71</v>
      </c>
      <c r="C21" s="73">
        <v>1.0</v>
      </c>
      <c r="D21" s="73">
        <v>1.0</v>
      </c>
      <c r="E21" s="73">
        <v>5.0</v>
      </c>
      <c r="F21" s="73">
        <v>1.0</v>
      </c>
      <c r="G21" s="73">
        <v>1.0</v>
      </c>
      <c r="H21" s="74">
        <v>34.0</v>
      </c>
    </row>
    <row r="22">
      <c r="B22" s="72" t="s">
        <v>72</v>
      </c>
      <c r="C22" s="73">
        <v>2.0</v>
      </c>
      <c r="D22" s="73">
        <v>1.0</v>
      </c>
      <c r="E22" s="73">
        <v>7.0</v>
      </c>
      <c r="F22" s="73">
        <v>2.0</v>
      </c>
      <c r="G22" s="73">
        <v>1.0</v>
      </c>
      <c r="H22" s="74">
        <v>500.0</v>
      </c>
    </row>
    <row r="23">
      <c r="B23" s="72" t="s">
        <v>72</v>
      </c>
      <c r="C23" s="73">
        <v>2.0</v>
      </c>
      <c r="D23" s="73">
        <v>1.0</v>
      </c>
      <c r="E23" s="73">
        <v>1.0</v>
      </c>
      <c r="F23" s="73">
        <v>5.0</v>
      </c>
      <c r="G23" s="73">
        <v>1.0</v>
      </c>
      <c r="H23" s="74">
        <v>28.0</v>
      </c>
    </row>
    <row r="24">
      <c r="B24" s="72" t="s">
        <v>72</v>
      </c>
      <c r="C24" s="73">
        <v>2.0</v>
      </c>
      <c r="D24" s="73">
        <v>1.0</v>
      </c>
      <c r="E24" s="73">
        <v>7.0</v>
      </c>
      <c r="F24" s="73">
        <v>3.0</v>
      </c>
      <c r="G24" s="73">
        <v>1.0</v>
      </c>
      <c r="H24" s="74">
        <v>36.0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5.0</v>
      </c>
      <c r="G25" s="73">
        <v>1.0</v>
      </c>
      <c r="H25" s="74">
        <v>24.0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3.0</v>
      </c>
      <c r="G26" s="73">
        <v>1.0</v>
      </c>
      <c r="H26" s="74">
        <v>29.0</v>
      </c>
    </row>
    <row r="27">
      <c r="B27" s="72" t="s">
        <v>72</v>
      </c>
      <c r="C27" s="73">
        <v>2.0</v>
      </c>
      <c r="D27" s="73">
        <v>0.0</v>
      </c>
      <c r="E27" s="73">
        <v>3.0</v>
      </c>
      <c r="F27" s="73">
        <v>1.0</v>
      </c>
      <c r="G27" s="73">
        <v>1.0</v>
      </c>
      <c r="H27" s="74">
        <v>900.0</v>
      </c>
    </row>
    <row r="28">
      <c r="B28" s="72" t="s">
        <v>72</v>
      </c>
      <c r="C28" s="73">
        <v>2.0</v>
      </c>
      <c r="D28" s="73">
        <v>1.0</v>
      </c>
      <c r="E28" s="73">
        <v>6.0</v>
      </c>
      <c r="F28" s="73">
        <v>1.0</v>
      </c>
      <c r="G28" s="73">
        <v>1.0</v>
      </c>
      <c r="H28" s="74">
        <v>218.0</v>
      </c>
    </row>
    <row r="29">
      <c r="B29" s="72" t="s">
        <v>72</v>
      </c>
      <c r="C29" s="73">
        <v>2.0</v>
      </c>
      <c r="D29" s="73">
        <v>1.0</v>
      </c>
      <c r="E29" s="73">
        <v>9.0</v>
      </c>
      <c r="F29" s="73">
        <v>2.0</v>
      </c>
      <c r="G29" s="73">
        <v>1.0</v>
      </c>
      <c r="H29" s="74">
        <v>37.0</v>
      </c>
    </row>
    <row r="30">
      <c r="B30" s="72" t="s">
        <v>72</v>
      </c>
      <c r="C30" s="73">
        <v>2.0</v>
      </c>
      <c r="D30" s="73">
        <v>1.0</v>
      </c>
      <c r="E30" s="73">
        <v>6.0</v>
      </c>
      <c r="F30" s="73">
        <v>3.0</v>
      </c>
      <c r="G30" s="73">
        <v>1.0</v>
      </c>
      <c r="H30" s="74">
        <v>253.0</v>
      </c>
    </row>
    <row r="31">
      <c r="B31" s="72" t="s">
        <v>72</v>
      </c>
      <c r="C31" s="73">
        <v>2.0</v>
      </c>
      <c r="D31" s="73">
        <v>1.0</v>
      </c>
      <c r="E31" s="73">
        <v>7.0</v>
      </c>
      <c r="F31" s="73">
        <v>1.0</v>
      </c>
      <c r="G31" s="73">
        <v>1.0</v>
      </c>
      <c r="H31" s="74">
        <v>65.0</v>
      </c>
    </row>
    <row r="32">
      <c r="B32" s="72" t="s">
        <v>72</v>
      </c>
      <c r="C32" s="73">
        <v>2.0</v>
      </c>
      <c r="D32" s="73">
        <v>1.0</v>
      </c>
      <c r="E32" s="73">
        <v>2.0</v>
      </c>
      <c r="F32" s="73">
        <v>4.0</v>
      </c>
      <c r="G32" s="73">
        <v>1.0</v>
      </c>
      <c r="H32" s="74">
        <v>16.0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5.0</v>
      </c>
      <c r="G33" s="73">
        <v>1.0</v>
      </c>
      <c r="H33" s="74">
        <v>43.0</v>
      </c>
    </row>
    <row r="34">
      <c r="B34" s="72" t="s">
        <v>72</v>
      </c>
      <c r="C34" s="73">
        <v>2.0</v>
      </c>
      <c r="D34" s="73">
        <v>1.0</v>
      </c>
      <c r="E34" s="73">
        <v>5.0</v>
      </c>
      <c r="F34" s="73">
        <v>4.0</v>
      </c>
      <c r="G34" s="73">
        <v>1.0</v>
      </c>
      <c r="H34" s="74">
        <v>32.0</v>
      </c>
    </row>
    <row r="35">
      <c r="B35" s="72" t="s">
        <v>72</v>
      </c>
      <c r="C35" s="73">
        <v>2.0</v>
      </c>
      <c r="D35" s="73">
        <v>1.0</v>
      </c>
      <c r="E35" s="73">
        <v>9.0</v>
      </c>
      <c r="F35" s="73">
        <v>2.0</v>
      </c>
      <c r="G35" s="73">
        <v>1.0</v>
      </c>
      <c r="H35" s="74">
        <v>49.0</v>
      </c>
    </row>
    <row r="36">
      <c r="B36" s="72" t="s">
        <v>72</v>
      </c>
      <c r="C36" s="73">
        <v>2.0</v>
      </c>
      <c r="D36" s="73">
        <v>1.0</v>
      </c>
      <c r="E36" s="73">
        <v>6.0</v>
      </c>
      <c r="F36" s="73">
        <v>5.0</v>
      </c>
      <c r="G36" s="73">
        <v>1.0</v>
      </c>
      <c r="H36" s="74">
        <v>70.0</v>
      </c>
    </row>
    <row r="37">
      <c r="B37" s="72" t="s">
        <v>72</v>
      </c>
      <c r="C37" s="73">
        <v>2.0</v>
      </c>
      <c r="D37" s="73">
        <v>1.0</v>
      </c>
      <c r="E37" s="73">
        <v>8.0</v>
      </c>
      <c r="F37" s="73">
        <v>4.0</v>
      </c>
      <c r="G37" s="73">
        <v>1.0</v>
      </c>
      <c r="H37" s="74">
        <v>1.0</v>
      </c>
    </row>
    <row r="38">
      <c r="B38" s="72" t="s">
        <v>72</v>
      </c>
      <c r="C38" s="73">
        <v>2.0</v>
      </c>
      <c r="D38" s="73">
        <v>1.0</v>
      </c>
      <c r="E38" s="73">
        <v>6.0</v>
      </c>
      <c r="F38" s="73">
        <v>4.0</v>
      </c>
      <c r="G38" s="73">
        <v>1.0</v>
      </c>
      <c r="H38" s="74">
        <v>32.0</v>
      </c>
    </row>
    <row r="39">
      <c r="B39" s="72" t="s">
        <v>72</v>
      </c>
      <c r="C39" s="73">
        <v>2.0</v>
      </c>
      <c r="D39" s="73">
        <v>1.0</v>
      </c>
      <c r="E39" s="73">
        <v>1.0</v>
      </c>
      <c r="F39" s="73">
        <v>3.0</v>
      </c>
      <c r="G39" s="73">
        <v>1.0</v>
      </c>
      <c r="H39" s="74">
        <v>170.0</v>
      </c>
    </row>
    <row r="40">
      <c r="B40" s="72" t="s">
        <v>72</v>
      </c>
      <c r="C40" s="73">
        <v>2.0</v>
      </c>
      <c r="D40" s="73">
        <v>1.0</v>
      </c>
      <c r="E40" s="73">
        <v>2.0</v>
      </c>
      <c r="F40" s="73">
        <v>2.0</v>
      </c>
      <c r="G40" s="73">
        <v>1.0</v>
      </c>
      <c r="H40" s="74">
        <v>166.0</v>
      </c>
    </row>
    <row r="41">
      <c r="B41" s="72" t="s">
        <v>72</v>
      </c>
      <c r="C41" s="73">
        <v>2.0</v>
      </c>
      <c r="D41" s="73">
        <v>1.0</v>
      </c>
      <c r="E41" s="73">
        <v>6.0</v>
      </c>
      <c r="F41" s="73">
        <v>2.0</v>
      </c>
      <c r="G41" s="73">
        <v>1.0</v>
      </c>
      <c r="H41" s="74">
        <v>150.0</v>
      </c>
    </row>
    <row r="42">
      <c r="B42" s="72" t="s">
        <v>72</v>
      </c>
      <c r="C42" s="73">
        <v>2.0</v>
      </c>
      <c r="D42" s="73">
        <v>1.0</v>
      </c>
      <c r="E42" s="73">
        <v>1.0</v>
      </c>
      <c r="F42" s="73">
        <v>2.0</v>
      </c>
      <c r="G42" s="73">
        <v>1.0</v>
      </c>
      <c r="H42" s="74">
        <v>137.0</v>
      </c>
    </row>
    <row r="43">
      <c r="B43" s="72" t="s">
        <v>72</v>
      </c>
      <c r="C43" s="73">
        <v>2.0</v>
      </c>
      <c r="D43" s="73">
        <v>1.0</v>
      </c>
      <c r="E43" s="73">
        <v>6.0</v>
      </c>
      <c r="F43" s="73">
        <v>3.0</v>
      </c>
      <c r="G43" s="73">
        <v>1.0</v>
      </c>
      <c r="H43" s="74">
        <v>84.0</v>
      </c>
    </row>
    <row r="44">
      <c r="B44" s="72" t="s">
        <v>72</v>
      </c>
      <c r="C44" s="73">
        <v>2.0</v>
      </c>
      <c r="D44" s="73">
        <v>1.0</v>
      </c>
      <c r="E44" s="73">
        <v>4.0</v>
      </c>
      <c r="F44" s="73">
        <v>1.0</v>
      </c>
      <c r="G44" s="73">
        <v>1.0</v>
      </c>
      <c r="H44" s="74">
        <v>99.0</v>
      </c>
    </row>
    <row r="45">
      <c r="B45" s="72" t="s">
        <v>72</v>
      </c>
      <c r="C45" s="73">
        <v>2.0</v>
      </c>
      <c r="D45" s="73">
        <v>1.0</v>
      </c>
      <c r="E45" s="73">
        <v>9.0</v>
      </c>
      <c r="F45" s="73">
        <v>5.0</v>
      </c>
      <c r="G45" s="73">
        <v>1.0</v>
      </c>
      <c r="H45" s="74">
        <v>61.0</v>
      </c>
    </row>
    <row r="46">
      <c r="B46" s="72" t="s">
        <v>72</v>
      </c>
      <c r="C46" s="73">
        <v>2.0</v>
      </c>
      <c r="D46" s="73">
        <v>1.0</v>
      </c>
      <c r="E46" s="73">
        <v>2.0</v>
      </c>
      <c r="F46" s="73">
        <v>3.0</v>
      </c>
      <c r="G46" s="73">
        <v>1.0</v>
      </c>
      <c r="H46" s="74">
        <v>40.0</v>
      </c>
    </row>
    <row r="47">
      <c r="B47" s="72" t="s">
        <v>72</v>
      </c>
      <c r="C47" s="73">
        <v>2.0</v>
      </c>
      <c r="D47" s="73">
        <v>1.0</v>
      </c>
      <c r="E47" s="73">
        <v>5.0</v>
      </c>
      <c r="F47" s="73">
        <v>1.0</v>
      </c>
      <c r="G47" s="73">
        <v>1.0</v>
      </c>
      <c r="H47" s="74">
        <v>55.0</v>
      </c>
    </row>
    <row r="48">
      <c r="B48" s="72" t="s">
        <v>72</v>
      </c>
      <c r="C48" s="73">
        <v>2.0</v>
      </c>
      <c r="D48" s="73">
        <v>1.0</v>
      </c>
      <c r="E48" s="73">
        <v>4.0</v>
      </c>
      <c r="F48" s="73">
        <v>4.0</v>
      </c>
      <c r="G48" s="73">
        <v>1.0</v>
      </c>
      <c r="H48" s="74">
        <v>262.0</v>
      </c>
    </row>
    <row r="49">
      <c r="B49" s="72" t="s">
        <v>72</v>
      </c>
      <c r="C49" s="73">
        <v>2.0</v>
      </c>
      <c r="D49" s="73">
        <v>1.0</v>
      </c>
      <c r="E49" s="73">
        <v>8.0</v>
      </c>
      <c r="F49" s="73">
        <v>4.0</v>
      </c>
      <c r="G49" s="73">
        <v>1.0</v>
      </c>
      <c r="H49" s="74">
        <v>235.0</v>
      </c>
    </row>
    <row r="50">
      <c r="B50" s="72" t="s">
        <v>72</v>
      </c>
      <c r="C50" s="73">
        <v>2.0</v>
      </c>
      <c r="D50" s="73">
        <v>1.0</v>
      </c>
      <c r="E50" s="73">
        <v>7.0</v>
      </c>
      <c r="F50" s="73">
        <v>5.0</v>
      </c>
      <c r="G50" s="73">
        <v>1.0</v>
      </c>
      <c r="H50" s="74">
        <v>152.0</v>
      </c>
    </row>
    <row r="51">
      <c r="B51" s="72" t="s">
        <v>72</v>
      </c>
      <c r="C51" s="73">
        <v>2.0</v>
      </c>
      <c r="D51" s="73">
        <v>1.0</v>
      </c>
      <c r="E51" s="73">
        <v>2.0</v>
      </c>
      <c r="F51" s="73">
        <v>2.0</v>
      </c>
      <c r="G51" s="73">
        <v>1.0</v>
      </c>
      <c r="H51" s="74">
        <v>86.0</v>
      </c>
    </row>
    <row r="52">
      <c r="B52" s="72" t="s">
        <v>72</v>
      </c>
      <c r="C52" s="73">
        <v>2.0</v>
      </c>
      <c r="D52" s="73">
        <v>1.0</v>
      </c>
      <c r="E52" s="73">
        <v>1.0</v>
      </c>
      <c r="F52" s="73">
        <v>5.0</v>
      </c>
      <c r="G52" s="73">
        <v>1.0</v>
      </c>
      <c r="H52" s="74">
        <v>206.0</v>
      </c>
    </row>
    <row r="53">
      <c r="B53" s="72" t="s">
        <v>72</v>
      </c>
      <c r="C53" s="73">
        <v>2.0</v>
      </c>
      <c r="D53" s="73">
        <v>0.0</v>
      </c>
      <c r="E53" s="73">
        <v>3.0</v>
      </c>
      <c r="F53" s="73">
        <v>3.0</v>
      </c>
      <c r="G53" s="73">
        <v>1.0</v>
      </c>
      <c r="H53" s="74">
        <v>900.0</v>
      </c>
    </row>
    <row r="54">
      <c r="B54" s="72" t="s">
        <v>72</v>
      </c>
      <c r="C54" s="73">
        <v>2.0</v>
      </c>
      <c r="D54" s="73">
        <v>1.0</v>
      </c>
      <c r="E54" s="73">
        <v>4.0</v>
      </c>
      <c r="F54" s="73">
        <v>1.0</v>
      </c>
      <c r="G54" s="73">
        <v>1.0</v>
      </c>
      <c r="H54" s="74">
        <v>10.0</v>
      </c>
    </row>
    <row r="55">
      <c r="B55" s="72" t="s">
        <v>72</v>
      </c>
      <c r="C55" s="73">
        <v>2.0</v>
      </c>
      <c r="D55" s="73">
        <v>1.0</v>
      </c>
      <c r="E55" s="73">
        <v>9.0</v>
      </c>
      <c r="F55" s="73">
        <v>3.0</v>
      </c>
      <c r="G55" s="73">
        <v>1.0</v>
      </c>
      <c r="H55" s="74">
        <v>120.0</v>
      </c>
    </row>
    <row r="56">
      <c r="B56" s="72" t="s">
        <v>72</v>
      </c>
      <c r="C56" s="73">
        <v>2.0</v>
      </c>
      <c r="D56" s="73">
        <v>1.0</v>
      </c>
      <c r="E56" s="73">
        <v>5.0</v>
      </c>
      <c r="F56" s="73">
        <v>2.0</v>
      </c>
      <c r="G56" s="73">
        <v>1.0</v>
      </c>
      <c r="H56" s="74">
        <v>50.0</v>
      </c>
    </row>
    <row r="57">
      <c r="B57" s="72" t="s">
        <v>72</v>
      </c>
      <c r="C57" s="73">
        <v>2.0</v>
      </c>
      <c r="D57" s="73">
        <v>0.0</v>
      </c>
      <c r="E57" s="73">
        <v>3.0</v>
      </c>
      <c r="F57" s="73">
        <v>1.0</v>
      </c>
      <c r="G57" s="73">
        <v>0.0</v>
      </c>
      <c r="H57" s="74">
        <v>43.0</v>
      </c>
    </row>
    <row r="58">
      <c r="B58" s="72" t="s">
        <v>72</v>
      </c>
      <c r="C58" s="73">
        <v>2.0</v>
      </c>
      <c r="D58" s="73">
        <v>1.0</v>
      </c>
      <c r="E58" s="73">
        <v>9.0</v>
      </c>
      <c r="F58" s="73">
        <v>4.0</v>
      </c>
      <c r="G58" s="73">
        <v>1.0</v>
      </c>
      <c r="H58" s="74">
        <v>448.0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4.0</v>
      </c>
      <c r="G59" s="73">
        <v>1.0</v>
      </c>
      <c r="H59" s="74">
        <v>32.0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4.0</v>
      </c>
      <c r="G60" s="73">
        <v>1.0</v>
      </c>
      <c r="H60" s="74">
        <v>258.0</v>
      </c>
    </row>
    <row r="61">
      <c r="B61" s="72" t="s">
        <v>72</v>
      </c>
      <c r="C61" s="73">
        <v>2.0</v>
      </c>
      <c r="D61" s="73">
        <v>1.0</v>
      </c>
      <c r="E61" s="73">
        <v>2.0</v>
      </c>
      <c r="F61" s="73">
        <v>2.0</v>
      </c>
      <c r="G61" s="73">
        <v>1.0</v>
      </c>
      <c r="H61" s="74">
        <v>64.0</v>
      </c>
    </row>
    <row r="62">
      <c r="B62" s="72" t="s">
        <v>72</v>
      </c>
      <c r="C62" s="73">
        <v>2.0</v>
      </c>
      <c r="D62" s="73">
        <v>1.0</v>
      </c>
      <c r="E62" s="73">
        <v>7.0</v>
      </c>
      <c r="F62" s="73">
        <v>5.0</v>
      </c>
      <c r="G62" s="73">
        <v>1.0</v>
      </c>
      <c r="H62" s="74">
        <v>60.0</v>
      </c>
    </row>
    <row r="63">
      <c r="B63" s="72" t="s">
        <v>72</v>
      </c>
      <c r="C63" s="73">
        <v>2.0</v>
      </c>
      <c r="D63" s="73">
        <v>1.0</v>
      </c>
      <c r="E63" s="73">
        <v>8.0</v>
      </c>
      <c r="F63" s="73">
        <v>3.0</v>
      </c>
      <c r="G63" s="73">
        <v>1.0</v>
      </c>
      <c r="H63" s="74">
        <v>246.0</v>
      </c>
    </row>
    <row r="64">
      <c r="B64" s="72" t="s">
        <v>72</v>
      </c>
      <c r="C64" s="73">
        <v>2.0</v>
      </c>
      <c r="D64" s="73">
        <v>1.0</v>
      </c>
      <c r="E64" s="73">
        <v>6.0</v>
      </c>
      <c r="F64" s="73">
        <v>1.0</v>
      </c>
      <c r="G64" s="73">
        <v>1.0</v>
      </c>
      <c r="H64" s="74">
        <v>98.0</v>
      </c>
    </row>
    <row r="65">
      <c r="B65" s="72" t="s">
        <v>72</v>
      </c>
      <c r="C65" s="73">
        <v>2.0</v>
      </c>
      <c r="D65" s="73">
        <v>1.0</v>
      </c>
      <c r="E65" s="73">
        <v>8.0</v>
      </c>
      <c r="F65" s="73">
        <v>2.0</v>
      </c>
      <c r="G65" s="73">
        <v>1.0</v>
      </c>
      <c r="H65" s="74">
        <v>43.0</v>
      </c>
    </row>
    <row r="66">
      <c r="B66" s="72" t="s">
        <v>72</v>
      </c>
      <c r="C66" s="73">
        <v>2.0</v>
      </c>
      <c r="D66" s="73">
        <v>1.0</v>
      </c>
      <c r="E66" s="73">
        <v>6.0</v>
      </c>
      <c r="F66" s="73">
        <v>5.0</v>
      </c>
      <c r="G66" s="73">
        <v>1.0</v>
      </c>
      <c r="H66" s="74">
        <v>27.0</v>
      </c>
    </row>
    <row r="67">
      <c r="B67" s="72" t="s">
        <v>72</v>
      </c>
      <c r="C67" s="73">
        <v>2.0</v>
      </c>
      <c r="D67" s="73">
        <v>1.0</v>
      </c>
      <c r="E67" s="73">
        <v>8.0</v>
      </c>
      <c r="F67" s="73">
        <v>1.0</v>
      </c>
      <c r="G67" s="73">
        <v>1.0</v>
      </c>
      <c r="H67" s="74">
        <v>1.0</v>
      </c>
    </row>
    <row r="68">
      <c r="B68" s="72" t="s">
        <v>72</v>
      </c>
      <c r="C68" s="73">
        <v>2.0</v>
      </c>
      <c r="D68" s="73">
        <v>1.0</v>
      </c>
      <c r="E68" s="73">
        <v>9.0</v>
      </c>
      <c r="F68" s="73">
        <v>4.0</v>
      </c>
      <c r="G68" s="73">
        <v>1.0</v>
      </c>
      <c r="H68" s="74">
        <v>64.0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2.0</v>
      </c>
      <c r="G69" s="73">
        <v>1.0</v>
      </c>
      <c r="H69" s="74">
        <v>50.0</v>
      </c>
    </row>
    <row r="70">
      <c r="B70" s="72" t="s">
        <v>72</v>
      </c>
      <c r="C70" s="73">
        <v>2.0</v>
      </c>
      <c r="D70" s="73">
        <v>1.0</v>
      </c>
      <c r="E70" s="73">
        <v>4.0</v>
      </c>
      <c r="F70" s="73">
        <v>5.0</v>
      </c>
      <c r="G70" s="73">
        <v>1.0</v>
      </c>
      <c r="H70" s="74">
        <v>28.0</v>
      </c>
    </row>
    <row r="71">
      <c r="B71" s="72" t="s">
        <v>72</v>
      </c>
      <c r="C71" s="73">
        <v>2.0</v>
      </c>
      <c r="D71" s="73">
        <v>1.0</v>
      </c>
      <c r="E71" s="73">
        <v>5.0</v>
      </c>
      <c r="F71" s="73">
        <v>4.0</v>
      </c>
      <c r="G71" s="73">
        <v>1.0</v>
      </c>
      <c r="H71" s="74">
        <v>15.0</v>
      </c>
    </row>
    <row r="72">
      <c r="B72" s="72" t="s">
        <v>72</v>
      </c>
      <c r="C72" s="73">
        <v>2.0</v>
      </c>
      <c r="D72" s="73">
        <v>1.0</v>
      </c>
      <c r="E72" s="73">
        <v>6.0</v>
      </c>
      <c r="F72" s="73">
        <v>2.0</v>
      </c>
      <c r="G72" s="73">
        <v>1.0</v>
      </c>
      <c r="H72" s="74">
        <v>5.0</v>
      </c>
    </row>
    <row r="73">
      <c r="B73" s="72" t="s">
        <v>72</v>
      </c>
      <c r="C73" s="73">
        <v>2.0</v>
      </c>
      <c r="D73" s="73">
        <v>0.0</v>
      </c>
      <c r="E73" s="73">
        <v>3.0</v>
      </c>
      <c r="F73" s="73">
        <v>2.0</v>
      </c>
      <c r="G73" s="73">
        <v>0.0</v>
      </c>
      <c r="H73" s="74">
        <v>32.0</v>
      </c>
    </row>
    <row r="74">
      <c r="B74" s="72" t="s">
        <v>72</v>
      </c>
      <c r="C74" s="73">
        <v>2.0</v>
      </c>
      <c r="D74" s="73">
        <v>1.0</v>
      </c>
      <c r="E74" s="73">
        <v>2.0</v>
      </c>
      <c r="F74" s="73">
        <v>1.0</v>
      </c>
      <c r="G74" s="73">
        <v>1.0</v>
      </c>
      <c r="H74" s="74">
        <v>125.0</v>
      </c>
    </row>
    <row r="75">
      <c r="B75" s="72" t="s">
        <v>72</v>
      </c>
      <c r="C75" s="73">
        <v>2.0</v>
      </c>
      <c r="D75" s="73">
        <v>1.0</v>
      </c>
      <c r="E75" s="73">
        <v>7.0</v>
      </c>
      <c r="F75" s="73">
        <v>4.0</v>
      </c>
      <c r="G75" s="73">
        <v>1.0</v>
      </c>
      <c r="H75" s="74">
        <v>38.0</v>
      </c>
    </row>
    <row r="76">
      <c r="B76" s="72" t="s">
        <v>72</v>
      </c>
      <c r="C76" s="73">
        <v>2.0</v>
      </c>
      <c r="D76" s="73">
        <v>1.0</v>
      </c>
      <c r="E76" s="73">
        <v>9.0</v>
      </c>
      <c r="F76" s="73">
        <v>5.0</v>
      </c>
      <c r="G76" s="73">
        <v>1.0</v>
      </c>
      <c r="H76" s="74">
        <v>8.0</v>
      </c>
    </row>
    <row r="77">
      <c r="B77" s="72" t="s">
        <v>72</v>
      </c>
      <c r="C77" s="73">
        <v>2.0</v>
      </c>
      <c r="D77" s="73">
        <v>0.0</v>
      </c>
      <c r="E77" s="73">
        <v>3.0</v>
      </c>
      <c r="F77" s="73">
        <v>2.0</v>
      </c>
      <c r="G77" s="73">
        <v>1.0</v>
      </c>
      <c r="H77" s="74">
        <v>900.0</v>
      </c>
    </row>
    <row r="78">
      <c r="B78" s="72" t="s">
        <v>72</v>
      </c>
      <c r="C78" s="73">
        <v>2.0</v>
      </c>
      <c r="D78" s="73">
        <v>1.0</v>
      </c>
      <c r="E78" s="73">
        <v>9.0</v>
      </c>
      <c r="F78" s="73">
        <v>5.0</v>
      </c>
      <c r="G78" s="73">
        <v>1.0</v>
      </c>
      <c r="H78" s="74">
        <v>6.0</v>
      </c>
    </row>
    <row r="79">
      <c r="B79" s="72" t="s">
        <v>72</v>
      </c>
      <c r="C79" s="73">
        <v>2.0</v>
      </c>
      <c r="D79" s="73">
        <v>1.0</v>
      </c>
      <c r="E79" s="73">
        <v>5.0</v>
      </c>
      <c r="F79" s="73">
        <v>1.0</v>
      </c>
      <c r="G79" s="73">
        <v>1.0</v>
      </c>
      <c r="H79" s="74">
        <v>36.0</v>
      </c>
    </row>
    <row r="80">
      <c r="B80" s="72" t="s">
        <v>72</v>
      </c>
      <c r="C80" s="73">
        <v>2.0</v>
      </c>
      <c r="D80" s="73">
        <v>1.0</v>
      </c>
      <c r="E80" s="73">
        <v>8.0</v>
      </c>
      <c r="F80" s="73">
        <v>3.0</v>
      </c>
      <c r="G80" s="73">
        <v>1.0</v>
      </c>
      <c r="H80" s="74">
        <v>34.0</v>
      </c>
    </row>
    <row r="81">
      <c r="B81" s="72" t="s">
        <v>72</v>
      </c>
      <c r="C81" s="73">
        <v>2.0</v>
      </c>
      <c r="D81" s="73">
        <v>1.0</v>
      </c>
      <c r="E81" s="73">
        <v>2.0</v>
      </c>
      <c r="F81" s="73">
        <v>5.0</v>
      </c>
      <c r="G81" s="73">
        <v>1.0</v>
      </c>
      <c r="H81" s="74">
        <v>82.0</v>
      </c>
    </row>
    <row r="82">
      <c r="B82" s="72" t="s">
        <v>72</v>
      </c>
      <c r="C82" s="73">
        <v>2.0</v>
      </c>
      <c r="D82" s="73">
        <v>1.0</v>
      </c>
      <c r="E82" s="73">
        <v>7.0</v>
      </c>
      <c r="F82" s="73">
        <v>1.0</v>
      </c>
      <c r="G82" s="73">
        <v>1.0</v>
      </c>
      <c r="H82" s="74">
        <v>84.0</v>
      </c>
    </row>
    <row r="83">
      <c r="B83" s="72" t="s">
        <v>72</v>
      </c>
      <c r="C83" s="73">
        <v>2.0</v>
      </c>
      <c r="D83" s="73">
        <v>1.0</v>
      </c>
      <c r="E83" s="73">
        <v>9.0</v>
      </c>
      <c r="F83" s="73">
        <v>2.0</v>
      </c>
      <c r="G83" s="73">
        <v>1.0</v>
      </c>
      <c r="H83" s="74">
        <v>101.0</v>
      </c>
    </row>
    <row r="84">
      <c r="B84" s="72" t="s">
        <v>72</v>
      </c>
      <c r="C84" s="73">
        <v>2.0</v>
      </c>
      <c r="D84" s="73">
        <v>1.0</v>
      </c>
      <c r="E84" s="73">
        <v>4.0</v>
      </c>
      <c r="F84" s="73">
        <v>4.0</v>
      </c>
      <c r="G84" s="73">
        <v>1.0</v>
      </c>
      <c r="H84" s="74">
        <v>65.0</v>
      </c>
    </row>
    <row r="85">
      <c r="B85" s="72" t="s">
        <v>72</v>
      </c>
      <c r="C85" s="73">
        <v>2.0</v>
      </c>
      <c r="D85" s="73">
        <v>1.0</v>
      </c>
      <c r="E85" s="73">
        <v>5.0</v>
      </c>
      <c r="F85" s="73">
        <v>4.0</v>
      </c>
      <c r="G85" s="73">
        <v>1.0</v>
      </c>
      <c r="H85" s="74">
        <v>60.0</v>
      </c>
    </row>
    <row r="86">
      <c r="B86" s="72" t="s">
        <v>72</v>
      </c>
      <c r="C86" s="73">
        <v>2.0</v>
      </c>
      <c r="D86" s="73">
        <v>1.0</v>
      </c>
      <c r="E86" s="73">
        <v>1.0</v>
      </c>
      <c r="F86" s="73">
        <v>4.0</v>
      </c>
      <c r="G86" s="73">
        <v>1.0</v>
      </c>
      <c r="H86" s="74">
        <v>55.0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5.0</v>
      </c>
      <c r="G87" s="73">
        <v>1.0</v>
      </c>
      <c r="H87" s="74">
        <v>246.0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4.0</v>
      </c>
      <c r="G88" s="73">
        <v>1.0</v>
      </c>
      <c r="H88" s="74">
        <v>153.0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1.0</v>
      </c>
      <c r="G89" s="73">
        <v>1.0</v>
      </c>
      <c r="H89" s="74">
        <v>51.0</v>
      </c>
    </row>
    <row r="90">
      <c r="B90" s="72" t="s">
        <v>72</v>
      </c>
      <c r="C90" s="73">
        <v>2.0</v>
      </c>
      <c r="D90" s="73">
        <v>1.0</v>
      </c>
      <c r="E90" s="73">
        <v>4.0</v>
      </c>
      <c r="F90" s="73">
        <v>5.0</v>
      </c>
      <c r="G90" s="73">
        <v>1.0</v>
      </c>
      <c r="H90" s="74">
        <v>68.0</v>
      </c>
    </row>
    <row r="91">
      <c r="B91" s="72" t="s">
        <v>72</v>
      </c>
      <c r="C91" s="73">
        <v>2.0</v>
      </c>
      <c r="D91" s="73">
        <v>1.0</v>
      </c>
      <c r="E91" s="73">
        <v>7.0</v>
      </c>
      <c r="F91" s="73">
        <v>2.0</v>
      </c>
      <c r="G91" s="73">
        <v>1.0</v>
      </c>
      <c r="H91" s="74">
        <v>104.0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3.0</v>
      </c>
      <c r="G92" s="73">
        <v>1.0</v>
      </c>
      <c r="H92" s="74">
        <v>10.0</v>
      </c>
    </row>
    <row r="93">
      <c r="B93" s="72" t="s">
        <v>72</v>
      </c>
      <c r="C93" s="73">
        <v>2.0</v>
      </c>
      <c r="D93" s="73">
        <v>1.0</v>
      </c>
      <c r="E93" s="73">
        <v>1.0</v>
      </c>
      <c r="F93" s="73">
        <v>5.0</v>
      </c>
      <c r="G93" s="73">
        <v>1.0</v>
      </c>
      <c r="H93" s="74">
        <v>1.0</v>
      </c>
    </row>
    <row r="94">
      <c r="B94" s="72" t="s">
        <v>72</v>
      </c>
      <c r="C94" s="73">
        <v>2.0</v>
      </c>
      <c r="D94" s="73">
        <v>1.0</v>
      </c>
      <c r="E94" s="73">
        <v>7.0</v>
      </c>
      <c r="F94" s="73">
        <v>3.0</v>
      </c>
      <c r="G94" s="73">
        <v>1.0</v>
      </c>
      <c r="H94" s="74">
        <v>46.0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5.0</v>
      </c>
      <c r="G95" s="73">
        <v>1.0</v>
      </c>
      <c r="H95" s="74">
        <v>900.0</v>
      </c>
    </row>
    <row r="96">
      <c r="B96" s="72" t="s">
        <v>72</v>
      </c>
      <c r="C96" s="73">
        <v>2.0</v>
      </c>
      <c r="D96" s="73">
        <v>1.0</v>
      </c>
      <c r="E96" s="73">
        <v>4.0</v>
      </c>
      <c r="F96" s="73">
        <v>4.0</v>
      </c>
      <c r="G96" s="73">
        <v>1.0</v>
      </c>
      <c r="H96" s="74">
        <v>242.0</v>
      </c>
    </row>
    <row r="97">
      <c r="B97" s="72" t="s">
        <v>72</v>
      </c>
      <c r="C97" s="73">
        <v>2.0</v>
      </c>
      <c r="D97" s="73">
        <v>0.0</v>
      </c>
      <c r="E97" s="73">
        <v>3.0</v>
      </c>
      <c r="F97" s="73">
        <v>2.0</v>
      </c>
      <c r="G97" s="73">
        <v>1.0</v>
      </c>
      <c r="H97" s="74">
        <v>900.0</v>
      </c>
    </row>
    <row r="98">
      <c r="B98" s="72" t="s">
        <v>72</v>
      </c>
      <c r="C98" s="73">
        <v>2.0</v>
      </c>
      <c r="D98" s="73">
        <v>1.0</v>
      </c>
      <c r="E98" s="73">
        <v>2.0</v>
      </c>
      <c r="F98" s="73">
        <v>2.0</v>
      </c>
      <c r="G98" s="73">
        <v>1.0</v>
      </c>
      <c r="H98" s="74">
        <v>233.0</v>
      </c>
    </row>
    <row r="99">
      <c r="B99" s="72" t="s">
        <v>72</v>
      </c>
      <c r="C99" s="73">
        <v>2.0</v>
      </c>
      <c r="D99" s="73">
        <v>1.0</v>
      </c>
      <c r="E99" s="73">
        <v>9.0</v>
      </c>
      <c r="F99" s="73">
        <v>5.0</v>
      </c>
      <c r="G99" s="73">
        <v>1.0</v>
      </c>
      <c r="H99" s="74">
        <v>156.0</v>
      </c>
    </row>
    <row r="100">
      <c r="B100" s="72" t="s">
        <v>72</v>
      </c>
      <c r="C100" s="73">
        <v>2.0</v>
      </c>
      <c r="D100" s="73">
        <v>1.0</v>
      </c>
      <c r="E100" s="73">
        <v>5.0</v>
      </c>
      <c r="F100" s="73">
        <v>5.0</v>
      </c>
      <c r="G100" s="73">
        <v>1.0</v>
      </c>
      <c r="H100" s="74">
        <v>98.0</v>
      </c>
    </row>
    <row r="101">
      <c r="B101" s="72" t="s">
        <v>72</v>
      </c>
      <c r="C101" s="73">
        <v>2.0</v>
      </c>
      <c r="D101" s="73">
        <v>1.0</v>
      </c>
      <c r="E101" s="73">
        <v>9.0</v>
      </c>
      <c r="F101" s="73">
        <v>4.0</v>
      </c>
      <c r="G101" s="73">
        <v>1.0</v>
      </c>
      <c r="H101" s="74">
        <v>27.0</v>
      </c>
    </row>
    <row r="102">
      <c r="B102" s="72" t="s">
        <v>72</v>
      </c>
      <c r="C102" s="73">
        <v>2.0</v>
      </c>
      <c r="D102" s="73">
        <v>1.0</v>
      </c>
      <c r="E102" s="73">
        <v>1.0</v>
      </c>
      <c r="F102" s="73">
        <v>5.0</v>
      </c>
      <c r="G102" s="73">
        <v>1.0</v>
      </c>
      <c r="H102" s="74">
        <v>39.0</v>
      </c>
    </row>
    <row r="103">
      <c r="B103" s="72" t="s">
        <v>72</v>
      </c>
      <c r="C103" s="73">
        <v>2.0</v>
      </c>
      <c r="D103" s="73">
        <v>1.0</v>
      </c>
      <c r="E103" s="73">
        <v>8.0</v>
      </c>
      <c r="F103" s="73">
        <v>2.0</v>
      </c>
      <c r="G103" s="73">
        <v>1.0</v>
      </c>
      <c r="H103" s="74">
        <v>85.0</v>
      </c>
    </row>
    <row r="104">
      <c r="B104" s="72" t="s">
        <v>72</v>
      </c>
      <c r="C104" s="73">
        <v>2.0</v>
      </c>
      <c r="D104" s="73">
        <v>1.0</v>
      </c>
      <c r="E104" s="73">
        <v>5.0</v>
      </c>
      <c r="F104" s="73">
        <v>2.0</v>
      </c>
      <c r="G104" s="73">
        <v>1.0</v>
      </c>
      <c r="H104" s="74">
        <v>39.0</v>
      </c>
    </row>
    <row r="105">
      <c r="B105" s="72" t="s">
        <v>72</v>
      </c>
      <c r="C105" s="73">
        <v>2.0</v>
      </c>
      <c r="D105" s="73">
        <v>0.0</v>
      </c>
      <c r="E105" s="73">
        <v>3.0</v>
      </c>
      <c r="F105" s="73">
        <v>2.0</v>
      </c>
      <c r="G105" s="73">
        <v>1.0</v>
      </c>
      <c r="H105" s="74">
        <v>900.0</v>
      </c>
    </row>
    <row r="106">
      <c r="B106" s="72" t="s">
        <v>72</v>
      </c>
      <c r="C106" s="73">
        <v>2.0</v>
      </c>
      <c r="D106" s="73">
        <v>1.0</v>
      </c>
      <c r="E106" s="73">
        <v>6.0</v>
      </c>
      <c r="F106" s="73">
        <v>3.0</v>
      </c>
      <c r="G106" s="73">
        <v>1.0</v>
      </c>
      <c r="H106" s="74">
        <v>245.0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3.0</v>
      </c>
      <c r="G107" s="73">
        <v>1.0</v>
      </c>
      <c r="H107" s="74">
        <v>28.0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4.0</v>
      </c>
      <c r="G108" s="73">
        <v>0.0</v>
      </c>
      <c r="H108" s="74">
        <v>12.0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2.0</v>
      </c>
      <c r="G109" s="73">
        <v>1.0</v>
      </c>
      <c r="H109" s="74">
        <v>45.0</v>
      </c>
    </row>
    <row r="110">
      <c r="B110" s="72" t="s">
        <v>72</v>
      </c>
      <c r="C110" s="73">
        <v>2.0</v>
      </c>
      <c r="D110" s="73">
        <v>1.0</v>
      </c>
      <c r="E110" s="73">
        <v>6.0</v>
      </c>
      <c r="F110" s="73">
        <v>4.0</v>
      </c>
      <c r="G110" s="73">
        <v>1.0</v>
      </c>
      <c r="H110" s="74">
        <v>57.0</v>
      </c>
    </row>
    <row r="111">
      <c r="B111" s="72" t="s">
        <v>72</v>
      </c>
      <c r="C111" s="73">
        <v>2.0</v>
      </c>
      <c r="D111" s="73">
        <v>1.0</v>
      </c>
      <c r="E111" s="73">
        <v>1.0</v>
      </c>
      <c r="F111" s="73">
        <v>4.0</v>
      </c>
      <c r="G111" s="73">
        <v>1.0</v>
      </c>
      <c r="H111" s="74">
        <v>106.0</v>
      </c>
    </row>
    <row r="112">
      <c r="B112" s="72" t="s">
        <v>72</v>
      </c>
      <c r="C112" s="73">
        <v>2.0</v>
      </c>
      <c r="D112" s="73">
        <v>1.0</v>
      </c>
      <c r="E112" s="73">
        <v>4.0</v>
      </c>
      <c r="F112" s="73">
        <v>1.0</v>
      </c>
      <c r="G112" s="73">
        <v>1.0</v>
      </c>
      <c r="H112" s="74">
        <v>87.0</v>
      </c>
    </row>
    <row r="113">
      <c r="B113" s="72" t="s">
        <v>72</v>
      </c>
      <c r="C113" s="73">
        <v>2.0</v>
      </c>
      <c r="D113" s="73">
        <v>1.0</v>
      </c>
      <c r="E113" s="73">
        <v>7.0</v>
      </c>
      <c r="F113" s="73">
        <v>1.0</v>
      </c>
      <c r="G113" s="73">
        <v>1.0</v>
      </c>
      <c r="H113" s="74">
        <v>108.0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4.0</v>
      </c>
      <c r="G114" s="73">
        <v>1.0</v>
      </c>
      <c r="H114" s="74">
        <v>87.0</v>
      </c>
    </row>
    <row r="115">
      <c r="B115" s="72" t="s">
        <v>72</v>
      </c>
      <c r="C115" s="73">
        <v>2.0</v>
      </c>
      <c r="D115" s="73">
        <v>1.0</v>
      </c>
      <c r="E115" s="73">
        <v>8.0</v>
      </c>
      <c r="F115" s="73">
        <v>5.0</v>
      </c>
      <c r="G115" s="73">
        <v>1.0</v>
      </c>
      <c r="H115" s="74">
        <v>97.0</v>
      </c>
    </row>
    <row r="116">
      <c r="B116" s="72" t="s">
        <v>72</v>
      </c>
      <c r="C116" s="73">
        <v>2.0</v>
      </c>
      <c r="D116" s="73">
        <v>1.0</v>
      </c>
      <c r="E116" s="73">
        <v>9.0</v>
      </c>
      <c r="F116" s="73">
        <v>4.0</v>
      </c>
      <c r="G116" s="73">
        <v>1.0</v>
      </c>
      <c r="H116" s="74">
        <v>50.0</v>
      </c>
    </row>
    <row r="117">
      <c r="B117" s="72" t="s">
        <v>72</v>
      </c>
      <c r="C117" s="73">
        <v>2.0</v>
      </c>
      <c r="D117" s="73">
        <v>0.0</v>
      </c>
      <c r="E117" s="73">
        <v>3.0</v>
      </c>
      <c r="F117" s="73">
        <v>2.0</v>
      </c>
      <c r="G117" s="73">
        <v>1.0</v>
      </c>
      <c r="H117" s="74">
        <v>900.0</v>
      </c>
    </row>
    <row r="118">
      <c r="B118" s="72" t="s">
        <v>72</v>
      </c>
      <c r="C118" s="73">
        <v>2.0</v>
      </c>
      <c r="D118" s="73">
        <v>1.0</v>
      </c>
      <c r="E118" s="73">
        <v>6.0</v>
      </c>
      <c r="F118" s="73">
        <v>1.0</v>
      </c>
      <c r="G118" s="73">
        <v>1.0</v>
      </c>
      <c r="H118" s="74">
        <v>253.0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5.0</v>
      </c>
      <c r="G119" s="73">
        <v>1.0</v>
      </c>
      <c r="H119" s="74">
        <v>305.0</v>
      </c>
    </row>
    <row r="120">
      <c r="B120" s="72" t="s">
        <v>72</v>
      </c>
      <c r="C120" s="73">
        <v>2.0</v>
      </c>
      <c r="D120" s="73">
        <v>1.0</v>
      </c>
      <c r="E120" s="73">
        <v>5.0</v>
      </c>
      <c r="F120" s="73">
        <v>5.0</v>
      </c>
      <c r="G120" s="73">
        <v>1.0</v>
      </c>
      <c r="H120" s="74">
        <v>124.0</v>
      </c>
    </row>
    <row r="121">
      <c r="B121" s="72" t="s">
        <v>72</v>
      </c>
      <c r="C121" s="73">
        <v>2.0</v>
      </c>
      <c r="D121" s="73">
        <v>1.0</v>
      </c>
      <c r="E121" s="73">
        <v>2.0</v>
      </c>
      <c r="F121" s="73">
        <v>3.0</v>
      </c>
      <c r="G121" s="73">
        <v>1.0</v>
      </c>
      <c r="H121" s="74">
        <v>61.0</v>
      </c>
    </row>
    <row r="122">
      <c r="B122" s="72" t="s">
        <v>72</v>
      </c>
      <c r="C122" s="73">
        <v>2.0</v>
      </c>
      <c r="D122" s="73">
        <v>1.0</v>
      </c>
      <c r="E122" s="73">
        <v>1.0</v>
      </c>
      <c r="F122" s="73">
        <v>2.0</v>
      </c>
      <c r="G122" s="73">
        <v>1.0</v>
      </c>
      <c r="H122" s="74">
        <v>51.0</v>
      </c>
    </row>
    <row r="123">
      <c r="B123" s="72" t="s">
        <v>72</v>
      </c>
      <c r="C123" s="73">
        <v>2.0</v>
      </c>
      <c r="D123" s="73">
        <v>1.0</v>
      </c>
      <c r="E123" s="73">
        <v>2.0</v>
      </c>
      <c r="F123" s="73">
        <v>1.0</v>
      </c>
      <c r="G123" s="73">
        <v>1.0</v>
      </c>
      <c r="H123" s="74">
        <v>59.0</v>
      </c>
    </row>
    <row r="124">
      <c r="B124" s="72" t="s">
        <v>72</v>
      </c>
      <c r="C124" s="73">
        <v>2.0</v>
      </c>
      <c r="D124" s="73">
        <v>1.0</v>
      </c>
      <c r="E124" s="73">
        <v>6.0</v>
      </c>
      <c r="F124" s="73">
        <v>5.0</v>
      </c>
      <c r="G124" s="73">
        <v>1.0</v>
      </c>
      <c r="H124" s="74">
        <v>105.0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1.0</v>
      </c>
      <c r="G125" s="73">
        <v>1.0</v>
      </c>
      <c r="H125" s="74">
        <v>87.0</v>
      </c>
    </row>
    <row r="126">
      <c r="B126" s="72" t="s">
        <v>72</v>
      </c>
      <c r="C126" s="73">
        <v>2.0</v>
      </c>
      <c r="D126" s="73">
        <v>0.0</v>
      </c>
      <c r="E126" s="73">
        <v>3.0</v>
      </c>
      <c r="F126" s="73">
        <v>2.0</v>
      </c>
      <c r="G126" s="73">
        <v>0.0</v>
      </c>
      <c r="H126" s="74">
        <v>36.0</v>
      </c>
    </row>
    <row r="127">
      <c r="B127" s="72" t="s">
        <v>72</v>
      </c>
      <c r="C127" s="73">
        <v>2.0</v>
      </c>
      <c r="D127" s="73">
        <v>1.0</v>
      </c>
      <c r="E127" s="73">
        <v>8.0</v>
      </c>
      <c r="F127" s="73">
        <v>5.0</v>
      </c>
      <c r="G127" s="73">
        <v>1.0</v>
      </c>
      <c r="H127" s="74">
        <v>123.0</v>
      </c>
    </row>
    <row r="128">
      <c r="B128" s="72" t="s">
        <v>72</v>
      </c>
      <c r="C128" s="73">
        <v>2.0</v>
      </c>
      <c r="D128" s="73">
        <v>1.0</v>
      </c>
      <c r="E128" s="73">
        <v>6.0</v>
      </c>
      <c r="F128" s="73">
        <v>1.0</v>
      </c>
      <c r="G128" s="73">
        <v>1.0</v>
      </c>
      <c r="H128" s="74">
        <v>232.0</v>
      </c>
    </row>
    <row r="129">
      <c r="B129" s="72" t="s">
        <v>72</v>
      </c>
      <c r="C129" s="73">
        <v>2.0</v>
      </c>
      <c r="D129" s="73">
        <v>1.0</v>
      </c>
      <c r="E129" s="73">
        <v>9.0</v>
      </c>
      <c r="F129" s="73">
        <v>1.0</v>
      </c>
      <c r="G129" s="73">
        <v>1.0</v>
      </c>
      <c r="H129" s="74">
        <v>230.0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3.0</v>
      </c>
      <c r="G130" s="73">
        <v>1.0</v>
      </c>
      <c r="H130" s="74">
        <v>83.0</v>
      </c>
    </row>
    <row r="131">
      <c r="B131" s="72" t="s">
        <v>72</v>
      </c>
      <c r="C131" s="73">
        <v>2.0</v>
      </c>
      <c r="D131" s="73">
        <v>0.0</v>
      </c>
      <c r="E131" s="73">
        <v>3.0</v>
      </c>
      <c r="F131" s="73">
        <v>1.0</v>
      </c>
      <c r="G131" s="73">
        <v>1.0</v>
      </c>
      <c r="H131" s="74">
        <v>900.0</v>
      </c>
    </row>
    <row r="132">
      <c r="B132" s="72" t="s">
        <v>72</v>
      </c>
      <c r="C132" s="73">
        <v>2.0</v>
      </c>
      <c r="D132" s="73">
        <v>1.0</v>
      </c>
      <c r="E132" s="73">
        <v>7.0</v>
      </c>
      <c r="F132" s="73">
        <v>3.0</v>
      </c>
      <c r="G132" s="73">
        <v>1.0</v>
      </c>
      <c r="H132" s="74">
        <v>13.0</v>
      </c>
    </row>
    <row r="133">
      <c r="B133" s="72" t="s">
        <v>72</v>
      </c>
      <c r="C133" s="73">
        <v>2.0</v>
      </c>
      <c r="D133" s="73">
        <v>0.0</v>
      </c>
      <c r="E133" s="73">
        <v>3.0</v>
      </c>
      <c r="F133" s="73">
        <v>5.0</v>
      </c>
      <c r="G133" s="73">
        <v>1.0</v>
      </c>
      <c r="H133" s="74">
        <v>900.0</v>
      </c>
    </row>
    <row r="134">
      <c r="B134" s="72" t="s">
        <v>72</v>
      </c>
      <c r="C134" s="73">
        <v>2.0</v>
      </c>
      <c r="D134" s="73">
        <v>1.0</v>
      </c>
      <c r="E134" s="73">
        <v>9.0</v>
      </c>
      <c r="F134" s="73">
        <v>5.0</v>
      </c>
      <c r="G134" s="73">
        <v>1.0</v>
      </c>
      <c r="H134" s="74">
        <v>5.0</v>
      </c>
    </row>
    <row r="135">
      <c r="B135" s="72" t="s">
        <v>72</v>
      </c>
      <c r="C135" s="73">
        <v>2.0</v>
      </c>
      <c r="D135" s="73">
        <v>1.0</v>
      </c>
      <c r="E135" s="73">
        <v>5.0</v>
      </c>
      <c r="F135" s="73">
        <v>4.0</v>
      </c>
      <c r="G135" s="73">
        <v>1.0</v>
      </c>
      <c r="H135" s="74">
        <v>122.0</v>
      </c>
    </row>
    <row r="136">
      <c r="B136" s="72" t="s">
        <v>72</v>
      </c>
      <c r="C136" s="73">
        <v>2.0</v>
      </c>
      <c r="D136" s="73">
        <v>1.0</v>
      </c>
      <c r="E136" s="73">
        <v>2.0</v>
      </c>
      <c r="F136" s="73">
        <v>4.0</v>
      </c>
      <c r="G136" s="73">
        <v>1.0</v>
      </c>
      <c r="H136" s="74">
        <v>65.0</v>
      </c>
    </row>
    <row r="137">
      <c r="B137" s="72" t="s">
        <v>72</v>
      </c>
      <c r="C137" s="73">
        <v>2.0</v>
      </c>
      <c r="D137" s="73">
        <v>1.0</v>
      </c>
      <c r="E137" s="73">
        <v>6.0</v>
      </c>
      <c r="F137" s="73">
        <v>2.0</v>
      </c>
      <c r="G137" s="73">
        <v>1.0</v>
      </c>
      <c r="H137" s="74">
        <v>53.0</v>
      </c>
    </row>
    <row r="138">
      <c r="B138" s="72" t="s">
        <v>72</v>
      </c>
      <c r="C138" s="73">
        <v>2.0</v>
      </c>
      <c r="D138" s="73">
        <v>1.0</v>
      </c>
      <c r="E138" s="73">
        <v>5.0</v>
      </c>
      <c r="F138" s="73">
        <v>3.0</v>
      </c>
      <c r="G138" s="73">
        <v>1.0</v>
      </c>
      <c r="H138" s="74">
        <v>49.0</v>
      </c>
    </row>
    <row r="139">
      <c r="B139" s="72" t="s">
        <v>72</v>
      </c>
      <c r="C139" s="73">
        <v>2.0</v>
      </c>
      <c r="D139" s="73">
        <v>0.0</v>
      </c>
      <c r="E139" s="73">
        <v>3.0</v>
      </c>
      <c r="F139" s="73">
        <v>5.0</v>
      </c>
      <c r="G139" s="73">
        <v>1.0</v>
      </c>
      <c r="H139" s="74">
        <v>900.0</v>
      </c>
    </row>
    <row r="140">
      <c r="B140" s="72" t="s">
        <v>72</v>
      </c>
      <c r="C140" s="73">
        <v>2.0</v>
      </c>
      <c r="D140" s="73">
        <v>1.0</v>
      </c>
      <c r="E140" s="73">
        <v>4.0</v>
      </c>
      <c r="F140" s="73">
        <v>1.0</v>
      </c>
      <c r="G140" s="73">
        <v>1.0</v>
      </c>
      <c r="H140" s="74">
        <v>28.0</v>
      </c>
    </row>
    <row r="141">
      <c r="B141" s="72" t="s">
        <v>72</v>
      </c>
      <c r="C141" s="73">
        <v>2.0</v>
      </c>
      <c r="D141" s="73">
        <v>1.0</v>
      </c>
      <c r="E141" s="73">
        <v>1.0</v>
      </c>
      <c r="F141" s="73">
        <v>3.0</v>
      </c>
      <c r="G141" s="73">
        <v>1.0</v>
      </c>
      <c r="H141" s="74">
        <v>56.0</v>
      </c>
    </row>
    <row r="142">
      <c r="B142" s="72" t="s">
        <v>72</v>
      </c>
      <c r="C142" s="73">
        <v>2.0</v>
      </c>
      <c r="D142" s="73">
        <v>1.0</v>
      </c>
      <c r="E142" s="73">
        <v>7.0</v>
      </c>
      <c r="F142" s="73">
        <v>2.0</v>
      </c>
      <c r="G142" s="73">
        <v>1.0</v>
      </c>
      <c r="H142" s="74">
        <v>113.0</v>
      </c>
    </row>
    <row r="143">
      <c r="B143" s="72" t="s">
        <v>72</v>
      </c>
      <c r="C143" s="73">
        <v>2.0</v>
      </c>
      <c r="D143" s="73">
        <v>1.0</v>
      </c>
      <c r="E143" s="73">
        <v>5.0</v>
      </c>
      <c r="F143" s="73">
        <v>3.0</v>
      </c>
      <c r="G143" s="73">
        <v>1.0</v>
      </c>
      <c r="H143" s="74">
        <v>107.0</v>
      </c>
    </row>
    <row r="144">
      <c r="B144" s="72" t="s">
        <v>72</v>
      </c>
      <c r="C144" s="73">
        <v>2.0</v>
      </c>
      <c r="D144" s="73">
        <v>0.0</v>
      </c>
      <c r="E144" s="73">
        <v>3.0</v>
      </c>
      <c r="F144" s="73">
        <v>5.0</v>
      </c>
      <c r="G144" s="73">
        <v>1.0</v>
      </c>
      <c r="H144" s="74">
        <v>900.0</v>
      </c>
    </row>
    <row r="145">
      <c r="B145" s="72" t="s">
        <v>72</v>
      </c>
      <c r="C145" s="73">
        <v>2.0</v>
      </c>
      <c r="D145" s="73">
        <v>1.0</v>
      </c>
      <c r="E145" s="73">
        <v>6.0</v>
      </c>
      <c r="F145" s="73">
        <v>5.0</v>
      </c>
      <c r="G145" s="73">
        <v>1.0</v>
      </c>
      <c r="H145" s="74">
        <v>244.0</v>
      </c>
    </row>
    <row r="146">
      <c r="B146" s="72" t="s">
        <v>72</v>
      </c>
      <c r="C146" s="73">
        <v>2.0</v>
      </c>
      <c r="D146" s="73">
        <v>1.0</v>
      </c>
      <c r="E146" s="73">
        <v>9.0</v>
      </c>
      <c r="F146" s="73">
        <v>5.0</v>
      </c>
      <c r="G146" s="73">
        <v>1.0</v>
      </c>
      <c r="H146" s="74">
        <v>74.0</v>
      </c>
    </row>
    <row r="147">
      <c r="B147" s="72" t="s">
        <v>72</v>
      </c>
      <c r="C147" s="73">
        <v>2.0</v>
      </c>
      <c r="D147" s="73">
        <v>1.0</v>
      </c>
      <c r="E147" s="73">
        <v>4.0</v>
      </c>
      <c r="F147" s="73">
        <v>1.0</v>
      </c>
      <c r="G147" s="73">
        <v>1.0</v>
      </c>
      <c r="H147" s="74">
        <v>134.0</v>
      </c>
    </row>
    <row r="148">
      <c r="B148" s="72" t="s">
        <v>72</v>
      </c>
      <c r="C148" s="73">
        <v>2.0</v>
      </c>
      <c r="D148" s="73">
        <v>1.0</v>
      </c>
      <c r="E148" s="73">
        <v>2.0</v>
      </c>
      <c r="F148" s="73">
        <v>3.0</v>
      </c>
      <c r="G148" s="73">
        <v>1.0</v>
      </c>
      <c r="H148" s="74">
        <v>103.0</v>
      </c>
    </row>
    <row r="149">
      <c r="B149" s="72" t="s">
        <v>72</v>
      </c>
      <c r="C149" s="73">
        <v>2.0</v>
      </c>
      <c r="D149" s="73">
        <v>1.0</v>
      </c>
      <c r="E149" s="73">
        <v>8.0</v>
      </c>
      <c r="F149" s="73">
        <v>4.0</v>
      </c>
      <c r="G149" s="73">
        <v>1.0</v>
      </c>
      <c r="H149" s="74">
        <v>153.0</v>
      </c>
    </row>
    <row r="150">
      <c r="B150" s="72" t="s">
        <v>72</v>
      </c>
      <c r="C150" s="73">
        <v>2.0</v>
      </c>
      <c r="D150" s="73">
        <v>1.0</v>
      </c>
      <c r="E150" s="73">
        <v>1.0</v>
      </c>
      <c r="F150" s="73">
        <v>1.0</v>
      </c>
      <c r="G150" s="73">
        <v>1.0</v>
      </c>
      <c r="H150" s="74">
        <v>321.0</v>
      </c>
    </row>
    <row r="151">
      <c r="B151" s="72" t="s">
        <v>72</v>
      </c>
      <c r="C151" s="73">
        <v>2.0</v>
      </c>
      <c r="D151" s="73">
        <v>1.0</v>
      </c>
      <c r="E151" s="73">
        <v>8.0</v>
      </c>
      <c r="F151" s="73">
        <v>1.0</v>
      </c>
      <c r="G151" s="73">
        <v>1.0</v>
      </c>
      <c r="H151" s="74">
        <v>176.0</v>
      </c>
    </row>
    <row r="152">
      <c r="B152" s="72" t="s">
        <v>72</v>
      </c>
      <c r="C152" s="73">
        <v>2.0</v>
      </c>
      <c r="D152" s="73">
        <v>1.0</v>
      </c>
      <c r="E152" s="73">
        <v>4.0</v>
      </c>
      <c r="F152" s="73">
        <v>2.0</v>
      </c>
      <c r="G152" s="73">
        <v>1.0</v>
      </c>
      <c r="H152" s="74">
        <v>120.0</v>
      </c>
    </row>
    <row r="153">
      <c r="B153" s="72" t="s">
        <v>72</v>
      </c>
      <c r="C153" s="73">
        <v>2.0</v>
      </c>
      <c r="D153" s="73">
        <v>1.0</v>
      </c>
      <c r="E153" s="73">
        <v>2.0</v>
      </c>
      <c r="F153" s="73">
        <v>1.0</v>
      </c>
      <c r="G153" s="73">
        <v>1.0</v>
      </c>
      <c r="H153" s="74">
        <v>118.0</v>
      </c>
    </row>
    <row r="154">
      <c r="B154" s="72" t="s">
        <v>72</v>
      </c>
      <c r="C154" s="73">
        <v>2.0</v>
      </c>
      <c r="D154" s="73">
        <v>1.0</v>
      </c>
      <c r="E154" s="73">
        <v>6.0</v>
      </c>
      <c r="F154" s="73">
        <v>1.0</v>
      </c>
      <c r="G154" s="73">
        <v>1.0</v>
      </c>
      <c r="H154" s="74">
        <v>43.0</v>
      </c>
    </row>
    <row r="155">
      <c r="B155" s="72" t="s">
        <v>72</v>
      </c>
      <c r="C155" s="73">
        <v>2.0</v>
      </c>
      <c r="D155" s="73">
        <v>1.0</v>
      </c>
      <c r="E155" s="73">
        <v>1.0</v>
      </c>
      <c r="F155" s="73">
        <v>4.0</v>
      </c>
      <c r="G155" s="73">
        <v>1.0</v>
      </c>
      <c r="H155" s="74">
        <v>155.0</v>
      </c>
    </row>
    <row r="156">
      <c r="B156" s="72" t="s">
        <v>72</v>
      </c>
      <c r="C156" s="73">
        <v>2.0</v>
      </c>
      <c r="D156" s="73">
        <v>1.0</v>
      </c>
      <c r="E156" s="73">
        <v>5.0</v>
      </c>
      <c r="F156" s="73">
        <v>3.0</v>
      </c>
      <c r="G156" s="73">
        <v>1.0</v>
      </c>
      <c r="H156" s="74">
        <v>97.0</v>
      </c>
    </row>
    <row r="157">
      <c r="B157" s="72" t="s">
        <v>72</v>
      </c>
      <c r="C157" s="73">
        <v>2.0</v>
      </c>
      <c r="D157" s="73">
        <v>1.0</v>
      </c>
      <c r="E157" s="73">
        <v>2.0</v>
      </c>
      <c r="F157" s="73">
        <v>4.0</v>
      </c>
      <c r="G157" s="73">
        <v>1.0</v>
      </c>
      <c r="H157" s="74">
        <v>224.0</v>
      </c>
    </row>
    <row r="158">
      <c r="B158" s="72" t="s">
        <v>72</v>
      </c>
      <c r="C158" s="73">
        <v>2.0</v>
      </c>
      <c r="D158" s="73">
        <v>1.0</v>
      </c>
      <c r="E158" s="73">
        <v>4.0</v>
      </c>
      <c r="F158" s="73">
        <v>4.0</v>
      </c>
      <c r="G158" s="73">
        <v>1.0</v>
      </c>
      <c r="H158" s="74">
        <v>73.0</v>
      </c>
    </row>
    <row r="159">
      <c r="B159" s="72" t="s">
        <v>72</v>
      </c>
      <c r="C159" s="73">
        <v>2.0</v>
      </c>
      <c r="D159" s="73">
        <v>1.0</v>
      </c>
      <c r="E159" s="73">
        <v>1.0</v>
      </c>
      <c r="F159" s="73">
        <v>1.0</v>
      </c>
      <c r="G159" s="73">
        <v>1.0</v>
      </c>
      <c r="H159" s="74">
        <v>125.0</v>
      </c>
    </row>
    <row r="160">
      <c r="B160" s="72" t="s">
        <v>72</v>
      </c>
      <c r="C160" s="73">
        <v>2.0</v>
      </c>
      <c r="D160" s="73">
        <v>1.0</v>
      </c>
      <c r="E160" s="73">
        <v>6.0</v>
      </c>
      <c r="F160" s="73">
        <v>2.0</v>
      </c>
      <c r="G160" s="73">
        <v>1.0</v>
      </c>
      <c r="H160" s="74">
        <v>56.0</v>
      </c>
    </row>
    <row r="161">
      <c r="B161" s="72" t="s">
        <v>72</v>
      </c>
      <c r="C161" s="73">
        <v>2.0</v>
      </c>
      <c r="D161" s="73">
        <v>1.0</v>
      </c>
      <c r="E161" s="73">
        <v>8.0</v>
      </c>
      <c r="F161" s="73">
        <v>2.0</v>
      </c>
      <c r="G161" s="73">
        <v>1.0</v>
      </c>
      <c r="H161" s="74">
        <v>116.0</v>
      </c>
    </row>
    <row r="162">
      <c r="B162" s="72" t="s">
        <v>72</v>
      </c>
      <c r="C162" s="73">
        <v>2.0</v>
      </c>
      <c r="D162" s="73">
        <v>1.0</v>
      </c>
      <c r="E162" s="73">
        <v>9.0</v>
      </c>
      <c r="F162" s="73">
        <v>1.0</v>
      </c>
      <c r="G162" s="73">
        <v>1.0</v>
      </c>
      <c r="H162" s="74">
        <v>39.0</v>
      </c>
    </row>
    <row r="163">
      <c r="B163" s="72" t="s">
        <v>72</v>
      </c>
      <c r="C163" s="73">
        <v>2.0</v>
      </c>
      <c r="D163" s="73">
        <v>1.0</v>
      </c>
      <c r="E163" s="73">
        <v>2.0</v>
      </c>
      <c r="F163" s="73">
        <v>2.0</v>
      </c>
      <c r="G163" s="73">
        <v>1.0</v>
      </c>
      <c r="H163" s="74">
        <v>155.0</v>
      </c>
    </row>
    <row r="164">
      <c r="B164" s="72" t="s">
        <v>72</v>
      </c>
      <c r="C164" s="73">
        <v>2.0</v>
      </c>
      <c r="D164" s="73">
        <v>1.0</v>
      </c>
      <c r="E164" s="73">
        <v>8.0</v>
      </c>
      <c r="F164" s="73">
        <v>5.0</v>
      </c>
      <c r="G164" s="73">
        <v>1.0</v>
      </c>
      <c r="H164" s="74">
        <v>46.0</v>
      </c>
    </row>
    <row r="165">
      <c r="B165" s="72" t="s">
        <v>72</v>
      </c>
      <c r="C165" s="73">
        <v>2.0</v>
      </c>
      <c r="D165" s="73">
        <v>0.0</v>
      </c>
      <c r="E165" s="73">
        <v>3.0</v>
      </c>
      <c r="F165" s="73">
        <v>5.0</v>
      </c>
      <c r="G165" s="73">
        <v>1.0</v>
      </c>
      <c r="H165" s="74">
        <v>900.0</v>
      </c>
    </row>
    <row r="166">
      <c r="B166" s="72" t="s">
        <v>72</v>
      </c>
      <c r="C166" s="73">
        <v>2.0</v>
      </c>
      <c r="D166" s="73">
        <v>1.0</v>
      </c>
      <c r="E166" s="73">
        <v>4.0</v>
      </c>
      <c r="F166" s="73">
        <v>4.0</v>
      </c>
      <c r="G166" s="73">
        <v>1.0</v>
      </c>
      <c r="H166" s="74">
        <v>8.0</v>
      </c>
    </row>
    <row r="167">
      <c r="B167" s="72" t="s">
        <v>72</v>
      </c>
      <c r="C167" s="73">
        <v>2.0</v>
      </c>
      <c r="D167" s="73">
        <v>1.0</v>
      </c>
      <c r="E167" s="73">
        <v>6.0</v>
      </c>
      <c r="F167" s="73">
        <v>5.0</v>
      </c>
      <c r="G167" s="73">
        <v>1.0</v>
      </c>
      <c r="H167" s="74">
        <v>106.0</v>
      </c>
    </row>
    <row r="168">
      <c r="B168" s="72" t="s">
        <v>72</v>
      </c>
      <c r="C168" s="73">
        <v>2.0</v>
      </c>
      <c r="D168" s="73">
        <v>1.0</v>
      </c>
      <c r="E168" s="73">
        <v>4.0</v>
      </c>
      <c r="F168" s="73">
        <v>1.0</v>
      </c>
      <c r="G168" s="73">
        <v>1.0</v>
      </c>
      <c r="H168" s="74">
        <v>100.0</v>
      </c>
    </row>
    <row r="169">
      <c r="B169" s="72" t="s">
        <v>72</v>
      </c>
      <c r="C169" s="73">
        <v>2.0</v>
      </c>
      <c r="D169" s="73">
        <v>1.0</v>
      </c>
      <c r="E169" s="73">
        <v>5.0</v>
      </c>
      <c r="F169" s="73">
        <v>3.0</v>
      </c>
      <c r="G169" s="73">
        <v>1.0</v>
      </c>
      <c r="H169" s="74">
        <v>89.0</v>
      </c>
    </row>
    <row r="170">
      <c r="B170" s="72" t="s">
        <v>72</v>
      </c>
      <c r="C170" s="73">
        <v>2.0</v>
      </c>
      <c r="D170" s="73">
        <v>1.0</v>
      </c>
      <c r="E170" s="73">
        <v>9.0</v>
      </c>
      <c r="F170" s="73">
        <v>5.0</v>
      </c>
      <c r="G170" s="73">
        <v>1.0</v>
      </c>
      <c r="H170" s="74">
        <v>13.0</v>
      </c>
    </row>
    <row r="171">
      <c r="B171" s="72" t="s">
        <v>72</v>
      </c>
      <c r="C171" s="73">
        <v>2.0</v>
      </c>
      <c r="D171" s="73">
        <v>0.0</v>
      </c>
      <c r="E171" s="73">
        <v>3.0</v>
      </c>
      <c r="F171" s="73">
        <v>4.0</v>
      </c>
      <c r="G171" s="73">
        <v>1.0</v>
      </c>
      <c r="H171" s="74">
        <v>900.0</v>
      </c>
    </row>
    <row r="172">
      <c r="B172" s="72" t="s">
        <v>72</v>
      </c>
      <c r="C172" s="73">
        <v>2.0</v>
      </c>
      <c r="D172" s="73">
        <v>1.0</v>
      </c>
      <c r="E172" s="73">
        <v>6.0</v>
      </c>
      <c r="F172" s="73">
        <v>3.0</v>
      </c>
      <c r="G172" s="73">
        <v>1.0</v>
      </c>
      <c r="H172" s="74">
        <v>241.0</v>
      </c>
    </row>
    <row r="173">
      <c r="B173" s="72" t="s">
        <v>72</v>
      </c>
      <c r="C173" s="73">
        <v>2.0</v>
      </c>
      <c r="D173" s="73">
        <v>0.0</v>
      </c>
      <c r="E173" s="73">
        <v>3.0</v>
      </c>
      <c r="F173" s="73">
        <v>1.0</v>
      </c>
      <c r="G173" s="73">
        <v>0.0</v>
      </c>
      <c r="H173" s="74">
        <v>52.0</v>
      </c>
    </row>
    <row r="174">
      <c r="B174" s="72" t="s">
        <v>72</v>
      </c>
      <c r="C174" s="73">
        <v>2.0</v>
      </c>
      <c r="D174" s="73">
        <v>1.0</v>
      </c>
      <c r="E174" s="73">
        <v>5.0</v>
      </c>
      <c r="F174" s="73">
        <v>3.0</v>
      </c>
      <c r="G174" s="73">
        <v>1.0</v>
      </c>
      <c r="H174" s="74">
        <v>169.0</v>
      </c>
    </row>
    <row r="175">
      <c r="B175" s="72" t="s">
        <v>72</v>
      </c>
      <c r="C175" s="73">
        <v>2.0</v>
      </c>
      <c r="D175" s="73">
        <v>1.0</v>
      </c>
      <c r="E175" s="73">
        <v>7.0</v>
      </c>
      <c r="F175" s="73">
        <v>5.0</v>
      </c>
      <c r="G175" s="73">
        <v>1.0</v>
      </c>
      <c r="H175" s="74">
        <v>24.0</v>
      </c>
    </row>
    <row r="176">
      <c r="B176" s="72" t="s">
        <v>72</v>
      </c>
      <c r="C176" s="73">
        <v>2.0</v>
      </c>
      <c r="D176" s="73">
        <v>0.0</v>
      </c>
      <c r="E176" s="73">
        <v>3.0</v>
      </c>
      <c r="F176" s="73">
        <v>1.0</v>
      </c>
      <c r="G176" s="73">
        <v>1.0</v>
      </c>
      <c r="H176" s="74">
        <v>900.0</v>
      </c>
    </row>
    <row r="177">
      <c r="B177" s="72" t="s">
        <v>72</v>
      </c>
      <c r="C177" s="73">
        <v>2.0</v>
      </c>
      <c r="D177" s="73">
        <v>1.0</v>
      </c>
      <c r="E177" s="73">
        <v>5.0</v>
      </c>
      <c r="F177" s="73">
        <v>5.0</v>
      </c>
      <c r="G177" s="73">
        <v>1.0</v>
      </c>
      <c r="H177" s="74">
        <v>213.0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4.0</v>
      </c>
      <c r="G178" s="73">
        <v>1.0</v>
      </c>
      <c r="H178" s="74">
        <v>535.0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5.0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4.0</v>
      </c>
      <c r="F180" s="73">
        <v>3.0</v>
      </c>
      <c r="G180" s="73">
        <v>1.0</v>
      </c>
      <c r="H180" s="74">
        <v>13.0</v>
      </c>
    </row>
    <row r="181">
      <c r="B181" s="72" t="s">
        <v>72</v>
      </c>
      <c r="C181" s="73">
        <v>2.0</v>
      </c>
      <c r="D181" s="73">
        <v>1.0</v>
      </c>
      <c r="E181" s="73">
        <v>8.0</v>
      </c>
      <c r="F181" s="73">
        <v>2.0</v>
      </c>
      <c r="G181" s="73">
        <v>1.0</v>
      </c>
      <c r="H181" s="74">
        <v>77.0</v>
      </c>
    </row>
    <row r="182">
      <c r="B182" s="72" t="s">
        <v>72</v>
      </c>
      <c r="C182" s="73">
        <v>2.0</v>
      </c>
      <c r="D182" s="73">
        <v>1.0</v>
      </c>
      <c r="E182" s="73">
        <v>5.0</v>
      </c>
      <c r="F182" s="73">
        <v>3.0</v>
      </c>
      <c r="G182" s="73">
        <v>1.0</v>
      </c>
      <c r="H182" s="74">
        <v>45.0</v>
      </c>
    </row>
    <row r="183">
      <c r="B183" s="72" t="s">
        <v>72</v>
      </c>
      <c r="C183" s="73">
        <v>2.0</v>
      </c>
      <c r="D183" s="73">
        <v>1.0</v>
      </c>
      <c r="E183" s="73">
        <v>1.0</v>
      </c>
      <c r="F183" s="73">
        <v>1.0</v>
      </c>
      <c r="G183" s="73">
        <v>1.0</v>
      </c>
      <c r="H183" s="74">
        <v>130.0</v>
      </c>
    </row>
    <row r="184">
      <c r="B184" s="72" t="s">
        <v>72</v>
      </c>
      <c r="C184" s="73">
        <v>2.0</v>
      </c>
      <c r="D184" s="73">
        <v>1.0</v>
      </c>
      <c r="E184" s="73">
        <v>9.0</v>
      </c>
      <c r="F184" s="73">
        <v>5.0</v>
      </c>
      <c r="G184" s="73">
        <v>1.0</v>
      </c>
      <c r="H184" s="74">
        <v>104.0</v>
      </c>
    </row>
    <row r="185">
      <c r="B185" s="72" t="s">
        <v>72</v>
      </c>
      <c r="C185" s="73">
        <v>2.0</v>
      </c>
      <c r="D185" s="73">
        <v>1.0</v>
      </c>
      <c r="E185" s="73">
        <v>8.0</v>
      </c>
      <c r="F185" s="73">
        <v>3.0</v>
      </c>
      <c r="G185" s="73">
        <v>1.0</v>
      </c>
      <c r="H185" s="74">
        <v>37.0</v>
      </c>
    </row>
    <row r="186">
      <c r="B186" s="72" t="s">
        <v>72</v>
      </c>
      <c r="C186" s="73">
        <v>2.0</v>
      </c>
      <c r="D186" s="73">
        <v>1.0</v>
      </c>
      <c r="E186" s="73">
        <v>5.0</v>
      </c>
      <c r="F186" s="73">
        <v>4.0</v>
      </c>
      <c r="G186" s="73">
        <v>1.0</v>
      </c>
      <c r="H186" s="74">
        <v>35.0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3.0</v>
      </c>
      <c r="G187" s="73">
        <v>1.0</v>
      </c>
      <c r="H187" s="74">
        <v>67.0</v>
      </c>
    </row>
    <row r="188">
      <c r="B188" s="72" t="s">
        <v>72</v>
      </c>
      <c r="C188" s="73">
        <v>2.0</v>
      </c>
      <c r="D188" s="73">
        <v>1.0</v>
      </c>
      <c r="E188" s="73">
        <v>7.0</v>
      </c>
      <c r="F188" s="73">
        <v>3.0</v>
      </c>
      <c r="G188" s="73">
        <v>1.0</v>
      </c>
      <c r="H188" s="74">
        <v>61.0</v>
      </c>
    </row>
    <row r="189">
      <c r="B189" s="72" t="s">
        <v>72</v>
      </c>
      <c r="C189" s="73">
        <v>2.0</v>
      </c>
      <c r="D189" s="73">
        <v>1.0</v>
      </c>
      <c r="E189" s="73">
        <v>1.0</v>
      </c>
      <c r="F189" s="73">
        <v>1.0</v>
      </c>
      <c r="G189" s="73">
        <v>1.0</v>
      </c>
      <c r="H189" s="74">
        <v>256.0</v>
      </c>
    </row>
    <row r="190">
      <c r="B190" s="72" t="s">
        <v>72</v>
      </c>
      <c r="C190" s="73">
        <v>2.0</v>
      </c>
      <c r="D190" s="73">
        <v>1.0</v>
      </c>
      <c r="E190" s="73">
        <v>8.0</v>
      </c>
      <c r="F190" s="73">
        <v>2.0</v>
      </c>
      <c r="G190" s="73">
        <v>1.0</v>
      </c>
      <c r="H190" s="74">
        <v>47.0</v>
      </c>
    </row>
    <row r="191">
      <c r="B191" s="72" t="s">
        <v>72</v>
      </c>
      <c r="C191" s="73">
        <v>2.0</v>
      </c>
      <c r="D191" s="73">
        <v>1.0</v>
      </c>
      <c r="E191" s="73">
        <v>2.0</v>
      </c>
      <c r="F191" s="73">
        <v>4.0</v>
      </c>
      <c r="G191" s="73">
        <v>1.0</v>
      </c>
      <c r="H191" s="74">
        <v>62.0</v>
      </c>
    </row>
    <row r="192">
      <c r="B192" s="72" t="s">
        <v>72</v>
      </c>
      <c r="C192" s="73">
        <v>2.0</v>
      </c>
      <c r="D192" s="73">
        <v>1.0</v>
      </c>
      <c r="E192" s="73">
        <v>7.0</v>
      </c>
      <c r="F192" s="73">
        <v>1.0</v>
      </c>
      <c r="G192" s="73">
        <v>1.0</v>
      </c>
      <c r="H192" s="74">
        <v>76.0</v>
      </c>
    </row>
    <row r="193">
      <c r="B193" s="72" t="s">
        <v>72</v>
      </c>
      <c r="C193" s="73">
        <v>2.0</v>
      </c>
      <c r="D193" s="73">
        <v>1.0</v>
      </c>
      <c r="E193" s="73">
        <v>1.0</v>
      </c>
      <c r="F193" s="73">
        <v>2.0</v>
      </c>
      <c r="G193" s="73">
        <v>1.0</v>
      </c>
      <c r="H193" s="74">
        <v>252.0</v>
      </c>
    </row>
    <row r="194">
      <c r="B194" s="72" t="s">
        <v>72</v>
      </c>
      <c r="C194" s="73">
        <v>2.0</v>
      </c>
      <c r="D194" s="73">
        <v>1.0</v>
      </c>
      <c r="E194" s="73">
        <v>9.0</v>
      </c>
      <c r="F194" s="73">
        <v>5.0</v>
      </c>
      <c r="G194" s="73">
        <v>1.0</v>
      </c>
      <c r="H194" s="74">
        <v>13.0</v>
      </c>
    </row>
    <row r="195">
      <c r="B195" s="72" t="s">
        <v>72</v>
      </c>
      <c r="C195" s="73">
        <v>2.0</v>
      </c>
      <c r="D195" s="73">
        <v>0.0</v>
      </c>
      <c r="E195" s="73">
        <v>3.0</v>
      </c>
      <c r="F195" s="73">
        <v>4.0</v>
      </c>
      <c r="G195" s="73">
        <v>0.0</v>
      </c>
      <c r="H195" s="74">
        <v>96.0</v>
      </c>
    </row>
    <row r="196">
      <c r="B196" s="72" t="s">
        <v>72</v>
      </c>
      <c r="C196" s="73">
        <v>2.0</v>
      </c>
      <c r="D196" s="73">
        <v>1.0</v>
      </c>
      <c r="E196" s="73">
        <v>4.0</v>
      </c>
      <c r="F196" s="73">
        <v>4.0</v>
      </c>
      <c r="G196" s="73">
        <v>1.0</v>
      </c>
      <c r="H196" s="74">
        <v>36.0</v>
      </c>
    </row>
    <row r="197">
      <c r="B197" s="72" t="s">
        <v>72</v>
      </c>
      <c r="C197" s="73">
        <v>2.0</v>
      </c>
      <c r="D197" s="73">
        <v>0.0</v>
      </c>
      <c r="E197" s="73">
        <v>3.0</v>
      </c>
      <c r="F197" s="73">
        <v>4.0</v>
      </c>
      <c r="G197" s="73">
        <v>1.0</v>
      </c>
      <c r="H197" s="74">
        <v>900.0</v>
      </c>
    </row>
    <row r="198">
      <c r="B198" s="72" t="s">
        <v>72</v>
      </c>
      <c r="C198" s="73">
        <v>2.0</v>
      </c>
      <c r="D198" s="73">
        <v>1.0</v>
      </c>
      <c r="E198" s="73">
        <v>1.0</v>
      </c>
      <c r="F198" s="73">
        <v>4.0</v>
      </c>
      <c r="G198" s="73">
        <v>1.0</v>
      </c>
      <c r="H198" s="74">
        <v>2.0</v>
      </c>
    </row>
    <row r="199">
      <c r="B199" s="72" t="s">
        <v>72</v>
      </c>
      <c r="C199" s="73">
        <v>2.0</v>
      </c>
      <c r="D199" s="73">
        <v>1.0</v>
      </c>
      <c r="E199" s="73">
        <v>2.0</v>
      </c>
      <c r="F199" s="73">
        <v>5.0</v>
      </c>
      <c r="G199" s="73">
        <v>1.0</v>
      </c>
      <c r="H199" s="74">
        <v>176.0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2.0</v>
      </c>
      <c r="G200" s="73">
        <v>1.0</v>
      </c>
      <c r="H200" s="74">
        <v>50.0</v>
      </c>
    </row>
    <row r="201">
      <c r="B201" s="72" t="s">
        <v>72</v>
      </c>
      <c r="C201" s="73">
        <v>2.0</v>
      </c>
      <c r="D201" s="73">
        <v>1.0</v>
      </c>
      <c r="E201" s="73">
        <v>7.0</v>
      </c>
      <c r="F201" s="73">
        <v>5.0</v>
      </c>
      <c r="G201" s="73">
        <v>1.0</v>
      </c>
      <c r="H201" s="74">
        <v>156.0</v>
      </c>
    </row>
    <row r="202">
      <c r="B202" s="72" t="s">
        <v>72</v>
      </c>
      <c r="C202" s="73">
        <v>2.0</v>
      </c>
      <c r="D202" s="73">
        <v>1.0</v>
      </c>
      <c r="E202" s="73">
        <v>9.0</v>
      </c>
      <c r="F202" s="73">
        <v>4.0</v>
      </c>
      <c r="G202" s="73">
        <v>1.0</v>
      </c>
      <c r="H202" s="74">
        <v>190.0</v>
      </c>
    </row>
    <row r="203">
      <c r="B203" s="72" t="s">
        <v>72</v>
      </c>
      <c r="C203" s="73">
        <v>2.0</v>
      </c>
      <c r="D203" s="73">
        <v>1.0</v>
      </c>
      <c r="E203" s="73">
        <v>4.0</v>
      </c>
      <c r="F203" s="73">
        <v>3.0</v>
      </c>
      <c r="G203" s="73">
        <v>1.0</v>
      </c>
      <c r="H203" s="74">
        <v>46.0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3.0</v>
      </c>
      <c r="G204" s="73">
        <v>1.0</v>
      </c>
      <c r="H204" s="74">
        <v>110.0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2.0</v>
      </c>
      <c r="G205" s="73">
        <v>1.0</v>
      </c>
      <c r="H205" s="74">
        <v>155.0</v>
      </c>
    </row>
    <row r="206">
      <c r="B206" s="72" t="s">
        <v>72</v>
      </c>
      <c r="C206" s="73">
        <v>2.0</v>
      </c>
      <c r="D206" s="73">
        <v>1.0</v>
      </c>
      <c r="E206" s="73">
        <v>8.0</v>
      </c>
      <c r="F206" s="73">
        <v>4.0</v>
      </c>
      <c r="G206" s="73">
        <v>1.0</v>
      </c>
      <c r="H206" s="74">
        <v>185.0</v>
      </c>
    </row>
    <row r="207">
      <c r="B207" s="72" t="s">
        <v>72</v>
      </c>
      <c r="C207" s="73">
        <v>2.0</v>
      </c>
      <c r="D207" s="73">
        <v>1.0</v>
      </c>
      <c r="E207" s="73">
        <v>2.0</v>
      </c>
      <c r="F207" s="73">
        <v>1.0</v>
      </c>
      <c r="G207" s="73">
        <v>1.0</v>
      </c>
      <c r="H207" s="74">
        <v>76.0</v>
      </c>
    </row>
    <row r="208">
      <c r="B208" s="72" t="s">
        <v>72</v>
      </c>
      <c r="C208" s="73">
        <v>2.0</v>
      </c>
      <c r="D208" s="73">
        <v>1.0</v>
      </c>
      <c r="E208" s="73">
        <v>4.0</v>
      </c>
      <c r="F208" s="73">
        <v>2.0</v>
      </c>
      <c r="G208" s="73">
        <v>1.0</v>
      </c>
      <c r="H208" s="74">
        <v>72.0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3.0</v>
      </c>
      <c r="G209" s="73">
        <v>1.0</v>
      </c>
      <c r="H209" s="74">
        <v>287.0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5.0</v>
      </c>
      <c r="G210" s="73">
        <v>1.0</v>
      </c>
      <c r="H210" s="74">
        <v>900.0</v>
      </c>
    </row>
    <row r="211">
      <c r="B211" s="72" t="s">
        <v>72</v>
      </c>
      <c r="C211" s="73">
        <v>2.0</v>
      </c>
      <c r="D211" s="73">
        <v>1.0</v>
      </c>
      <c r="E211" s="73">
        <v>4.0</v>
      </c>
      <c r="F211" s="73">
        <v>3.0</v>
      </c>
      <c r="G211" s="73">
        <v>1.0</v>
      </c>
      <c r="H211" s="74">
        <v>6.0</v>
      </c>
    </row>
    <row r="212">
      <c r="B212" s="72" t="s">
        <v>72</v>
      </c>
      <c r="C212" s="73">
        <v>2.0</v>
      </c>
      <c r="D212" s="73">
        <v>1.0</v>
      </c>
      <c r="E212" s="73">
        <v>1.0</v>
      </c>
      <c r="F212" s="73">
        <v>4.0</v>
      </c>
      <c r="G212" s="73">
        <v>1.0</v>
      </c>
      <c r="H212" s="74">
        <v>49.0</v>
      </c>
    </row>
    <row r="213">
      <c r="B213" s="72" t="s">
        <v>72</v>
      </c>
      <c r="C213" s="73">
        <v>2.0</v>
      </c>
      <c r="D213" s="73">
        <v>1.0</v>
      </c>
      <c r="E213" s="73">
        <v>9.0</v>
      </c>
      <c r="F213" s="73">
        <v>5.0</v>
      </c>
      <c r="G213" s="73">
        <v>1.0</v>
      </c>
      <c r="H213" s="74">
        <v>65.0</v>
      </c>
    </row>
    <row r="214">
      <c r="B214" s="72" t="s">
        <v>72</v>
      </c>
      <c r="C214" s="73">
        <v>2.0</v>
      </c>
      <c r="D214" s="73">
        <v>1.0</v>
      </c>
      <c r="E214" s="73">
        <v>2.0</v>
      </c>
      <c r="F214" s="73">
        <v>4.0</v>
      </c>
      <c r="G214" s="73">
        <v>1.0</v>
      </c>
      <c r="H214" s="74">
        <v>27.0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1.0</v>
      </c>
      <c r="G215" s="73">
        <v>1.0</v>
      </c>
      <c r="H215" s="74">
        <v>77.0</v>
      </c>
    </row>
    <row r="216">
      <c r="B216" s="72" t="s">
        <v>72</v>
      </c>
      <c r="C216" s="73">
        <v>2.0</v>
      </c>
      <c r="D216" s="73">
        <v>1.0</v>
      </c>
      <c r="E216" s="73">
        <v>7.0</v>
      </c>
      <c r="F216" s="73">
        <v>1.0</v>
      </c>
      <c r="G216" s="73">
        <v>1.0</v>
      </c>
      <c r="H216" s="74">
        <v>311.0</v>
      </c>
    </row>
    <row r="217">
      <c r="B217" s="72" t="s">
        <v>72</v>
      </c>
      <c r="C217" s="73">
        <v>2.0</v>
      </c>
      <c r="D217" s="73">
        <v>1.0</v>
      </c>
      <c r="E217" s="73">
        <v>9.0</v>
      </c>
      <c r="F217" s="73">
        <v>5.0</v>
      </c>
      <c r="G217" s="73">
        <v>1.0</v>
      </c>
      <c r="H217" s="74">
        <v>113.0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5.0</v>
      </c>
      <c r="G218" s="73">
        <v>1.0</v>
      </c>
      <c r="H218" s="74">
        <v>122.0</v>
      </c>
    </row>
    <row r="219">
      <c r="B219" s="72" t="s">
        <v>72</v>
      </c>
      <c r="C219" s="73">
        <v>2.0</v>
      </c>
      <c r="D219" s="73">
        <v>1.0</v>
      </c>
      <c r="E219" s="73">
        <v>2.0</v>
      </c>
      <c r="F219" s="73">
        <v>5.0</v>
      </c>
      <c r="G219" s="73">
        <v>1.0</v>
      </c>
      <c r="H219" s="74">
        <v>160.0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3.0</v>
      </c>
      <c r="G220" s="73">
        <v>1.0</v>
      </c>
      <c r="H220" s="74">
        <v>121.0</v>
      </c>
    </row>
    <row r="221">
      <c r="B221" s="72" t="s">
        <v>72</v>
      </c>
      <c r="C221" s="73">
        <v>2.0</v>
      </c>
      <c r="D221" s="73">
        <v>0.0</v>
      </c>
      <c r="E221" s="73">
        <v>3.0</v>
      </c>
      <c r="F221" s="73">
        <v>4.0</v>
      </c>
      <c r="G221" s="73">
        <v>1.0</v>
      </c>
      <c r="H221" s="74">
        <v>900.0</v>
      </c>
    </row>
    <row r="222">
      <c r="B222" s="72" t="s">
        <v>72</v>
      </c>
      <c r="C222" s="73">
        <v>2.0</v>
      </c>
      <c r="D222" s="73">
        <v>1.0</v>
      </c>
      <c r="E222" s="73">
        <v>9.0</v>
      </c>
      <c r="F222" s="73">
        <v>4.0</v>
      </c>
      <c r="G222" s="73">
        <v>1.0</v>
      </c>
      <c r="H222" s="74">
        <v>251.0</v>
      </c>
    </row>
    <row r="223">
      <c r="B223" s="72" t="s">
        <v>72</v>
      </c>
      <c r="C223" s="73">
        <v>2.0</v>
      </c>
      <c r="D223" s="73">
        <v>1.0</v>
      </c>
      <c r="E223" s="73">
        <v>8.0</v>
      </c>
      <c r="F223" s="73">
        <v>5.0</v>
      </c>
      <c r="G223" s="73">
        <v>1.0</v>
      </c>
      <c r="H223" s="74">
        <v>201.0</v>
      </c>
    </row>
    <row r="224">
      <c r="B224" s="72" t="s">
        <v>72</v>
      </c>
      <c r="C224" s="73">
        <v>2.0</v>
      </c>
      <c r="D224" s="73">
        <v>1.0</v>
      </c>
      <c r="E224" s="73">
        <v>1.0</v>
      </c>
      <c r="F224" s="73">
        <v>5.0</v>
      </c>
      <c r="G224" s="73">
        <v>1.0</v>
      </c>
      <c r="H224" s="74">
        <v>160.0</v>
      </c>
    </row>
    <row r="225">
      <c r="B225" s="72" t="s">
        <v>72</v>
      </c>
      <c r="C225" s="73">
        <v>2.0</v>
      </c>
      <c r="D225" s="73">
        <v>1.0</v>
      </c>
      <c r="E225" s="73">
        <v>9.0</v>
      </c>
      <c r="F225" s="73">
        <v>2.0</v>
      </c>
      <c r="G225" s="73">
        <v>1.0</v>
      </c>
      <c r="H225" s="74">
        <v>174.0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4.0</v>
      </c>
      <c r="G226" s="73">
        <v>1.0</v>
      </c>
      <c r="H226" s="74">
        <v>45.0</v>
      </c>
    </row>
    <row r="227">
      <c r="B227" s="72" t="s">
        <v>72</v>
      </c>
      <c r="C227" s="73">
        <v>2.0</v>
      </c>
      <c r="D227" s="73">
        <v>1.0</v>
      </c>
      <c r="E227" s="73">
        <v>4.0</v>
      </c>
      <c r="F227" s="73">
        <v>1.0</v>
      </c>
      <c r="G227" s="73">
        <v>1.0</v>
      </c>
      <c r="H227" s="74">
        <v>124.0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1.0</v>
      </c>
      <c r="G228" s="73">
        <v>1.0</v>
      </c>
      <c r="H228" s="74">
        <v>54.0</v>
      </c>
    </row>
    <row r="229">
      <c r="B229" s="72" t="s">
        <v>72</v>
      </c>
      <c r="C229" s="73">
        <v>2.0</v>
      </c>
      <c r="D229" s="73">
        <v>1.0</v>
      </c>
      <c r="E229" s="73">
        <v>7.0</v>
      </c>
      <c r="F229" s="73">
        <v>1.0</v>
      </c>
      <c r="G229" s="73">
        <v>1.0</v>
      </c>
      <c r="H229" s="74">
        <v>56.0</v>
      </c>
    </row>
    <row r="230">
      <c r="B230" s="72" t="s">
        <v>72</v>
      </c>
      <c r="C230" s="73">
        <v>2.0</v>
      </c>
      <c r="D230" s="73">
        <v>1.0</v>
      </c>
      <c r="E230" s="73">
        <v>5.0</v>
      </c>
      <c r="F230" s="73">
        <v>4.0</v>
      </c>
      <c r="G230" s="73">
        <v>1.0</v>
      </c>
      <c r="H230" s="74">
        <v>237.0</v>
      </c>
    </row>
    <row r="231">
      <c r="B231" s="72" t="s">
        <v>72</v>
      </c>
      <c r="C231" s="73">
        <v>2.0</v>
      </c>
      <c r="D231" s="73">
        <v>1.0</v>
      </c>
      <c r="E231" s="73">
        <v>6.0</v>
      </c>
      <c r="F231" s="73">
        <v>1.0</v>
      </c>
      <c r="G231" s="73">
        <v>1.0</v>
      </c>
      <c r="H231" s="74">
        <v>69.0</v>
      </c>
    </row>
    <row r="232">
      <c r="B232" s="72" t="s">
        <v>72</v>
      </c>
      <c r="C232" s="73">
        <v>2.0</v>
      </c>
      <c r="D232" s="73">
        <v>1.0</v>
      </c>
      <c r="E232" s="73">
        <v>4.0</v>
      </c>
      <c r="F232" s="73">
        <v>5.0</v>
      </c>
      <c r="G232" s="73">
        <v>1.0</v>
      </c>
      <c r="H232" s="74">
        <v>246.0</v>
      </c>
    </row>
    <row r="233">
      <c r="B233" s="72" t="s">
        <v>72</v>
      </c>
      <c r="C233" s="73">
        <v>2.0</v>
      </c>
      <c r="D233" s="73">
        <v>1.0</v>
      </c>
      <c r="E233" s="73">
        <v>2.0</v>
      </c>
      <c r="F233" s="73">
        <v>5.0</v>
      </c>
      <c r="G233" s="73">
        <v>0.0</v>
      </c>
      <c r="H233" s="74">
        <v>900.0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4.0</v>
      </c>
      <c r="G234" s="73">
        <v>1.0</v>
      </c>
      <c r="H234" s="74">
        <v>78.0</v>
      </c>
    </row>
    <row r="235">
      <c r="B235" s="72" t="s">
        <v>72</v>
      </c>
      <c r="C235" s="73">
        <v>2.0</v>
      </c>
      <c r="D235" s="73">
        <v>1.0</v>
      </c>
      <c r="E235" s="73">
        <v>2.0</v>
      </c>
      <c r="F235" s="73">
        <v>4.0</v>
      </c>
      <c r="G235" s="73">
        <v>1.0</v>
      </c>
      <c r="H235" s="74">
        <v>90.0</v>
      </c>
    </row>
    <row r="236">
      <c r="B236" s="72" t="s">
        <v>72</v>
      </c>
      <c r="C236" s="73">
        <v>2.0</v>
      </c>
      <c r="D236" s="73">
        <v>1.0</v>
      </c>
      <c r="E236" s="73">
        <v>5.0</v>
      </c>
      <c r="F236" s="73">
        <v>2.0</v>
      </c>
      <c r="G236" s="73">
        <v>1.0</v>
      </c>
      <c r="H236" s="74">
        <v>150.0</v>
      </c>
    </row>
    <row r="237">
      <c r="B237" s="72" t="s">
        <v>72</v>
      </c>
      <c r="C237" s="73">
        <v>2.0</v>
      </c>
      <c r="D237" s="73">
        <v>1.0</v>
      </c>
      <c r="E237" s="73">
        <v>6.0</v>
      </c>
      <c r="F237" s="73">
        <v>4.0</v>
      </c>
      <c r="G237" s="73">
        <v>1.0</v>
      </c>
      <c r="H237" s="74">
        <v>101.0</v>
      </c>
    </row>
    <row r="238">
      <c r="B238" s="72" t="s">
        <v>72</v>
      </c>
      <c r="C238" s="73">
        <v>2.0</v>
      </c>
      <c r="D238" s="73">
        <v>1.0</v>
      </c>
      <c r="E238" s="73">
        <v>1.0</v>
      </c>
      <c r="F238" s="73">
        <v>2.0</v>
      </c>
      <c r="G238" s="73">
        <v>1.0</v>
      </c>
      <c r="H238" s="74">
        <v>158.0</v>
      </c>
    </row>
    <row r="239">
      <c r="B239" s="72" t="s">
        <v>72</v>
      </c>
      <c r="C239" s="73">
        <v>2.0</v>
      </c>
      <c r="D239" s="73">
        <v>1.0</v>
      </c>
      <c r="E239" s="73">
        <v>9.0</v>
      </c>
      <c r="F239" s="73">
        <v>1.0</v>
      </c>
      <c r="G239" s="73">
        <v>1.0</v>
      </c>
      <c r="H239" s="74">
        <v>24.0</v>
      </c>
    </row>
    <row r="240">
      <c r="B240" s="72" t="s">
        <v>72</v>
      </c>
      <c r="C240" s="73">
        <v>2.0</v>
      </c>
      <c r="D240" s="73">
        <v>1.0</v>
      </c>
      <c r="E240" s="73">
        <v>5.0</v>
      </c>
      <c r="F240" s="73">
        <v>1.0</v>
      </c>
      <c r="G240" s="73">
        <v>1.0</v>
      </c>
      <c r="H240" s="74">
        <v>211.0</v>
      </c>
    </row>
    <row r="241">
      <c r="B241" s="72" t="s">
        <v>72</v>
      </c>
      <c r="C241" s="73">
        <v>2.0</v>
      </c>
      <c r="D241" s="73">
        <v>0.0</v>
      </c>
      <c r="E241" s="73">
        <v>3.0</v>
      </c>
      <c r="F241" s="73">
        <v>2.0</v>
      </c>
      <c r="G241" s="73">
        <v>0.0</v>
      </c>
      <c r="H241" s="74">
        <v>9.0</v>
      </c>
    </row>
    <row r="242">
      <c r="B242" s="72" t="s">
        <v>72</v>
      </c>
      <c r="C242" s="73">
        <v>2.0</v>
      </c>
      <c r="D242" s="73">
        <v>1.0</v>
      </c>
      <c r="E242" s="73">
        <v>8.0</v>
      </c>
      <c r="F242" s="73">
        <v>4.0</v>
      </c>
      <c r="G242" s="73">
        <v>0.0</v>
      </c>
      <c r="H242" s="74">
        <v>900.0</v>
      </c>
    </row>
    <row r="243">
      <c r="B243" s="72" t="s">
        <v>72</v>
      </c>
      <c r="C243" s="73">
        <v>2.0</v>
      </c>
      <c r="D243" s="73">
        <v>1.0</v>
      </c>
      <c r="E243" s="73">
        <v>5.0</v>
      </c>
      <c r="F243" s="73">
        <v>3.0</v>
      </c>
      <c r="G243" s="73">
        <v>1.0</v>
      </c>
      <c r="H243" s="74">
        <v>38.0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3.0</v>
      </c>
      <c r="G244" s="73">
        <v>1.0</v>
      </c>
      <c r="H244" s="74">
        <v>19.0</v>
      </c>
    </row>
    <row r="245">
      <c r="B245" s="72" t="s">
        <v>72</v>
      </c>
      <c r="C245" s="73">
        <v>2.0</v>
      </c>
      <c r="D245" s="73">
        <v>1.0</v>
      </c>
      <c r="E245" s="73">
        <v>8.0</v>
      </c>
      <c r="F245" s="73">
        <v>1.0</v>
      </c>
      <c r="G245" s="73">
        <v>1.0</v>
      </c>
      <c r="H245" s="74">
        <v>95.0</v>
      </c>
    </row>
    <row r="246">
      <c r="B246" s="75" t="s">
        <v>72</v>
      </c>
      <c r="C246" s="76">
        <v>2.0</v>
      </c>
      <c r="D246" s="76">
        <v>1.0</v>
      </c>
      <c r="E246" s="76">
        <v>4.0</v>
      </c>
      <c r="F246" s="76">
        <v>3.0</v>
      </c>
      <c r="G246" s="76">
        <v>1.0</v>
      </c>
      <c r="H246" s="77">
        <v>36.0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645.1481481</v>
      </c>
      <c r="E249" s="37">
        <f t="array" ref="E249">MEDIAN(IF($D$4:$D$246=0, $H$4:$H$246))</f>
        <v>900</v>
      </c>
      <c r="F249" s="62">
        <f>MINIFS( H4:H246, D4:D246, "0", D4:D246, "0")</f>
        <v>9</v>
      </c>
      <c r="G249" s="62">
        <f>MAXIFS( H4:H246, D4:D246, "0", D4:D246, "0")</f>
        <v>900</v>
      </c>
      <c r="H249" s="37">
        <f t="shared" ref="H249:H250" si="1">(C249-I249)/C249*100</f>
        <v>29.62962963</v>
      </c>
      <c r="I249" s="63">
        <f>countifs(D4:D246, "0", G4:G246, "1")</f>
        <v>19</v>
      </c>
      <c r="J249" s="38">
        <f t="array" ref="J249">stdev(if(D4:D246=0, H4:H246))</f>
        <v>400.4804522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110.7916667</v>
      </c>
      <c r="E250" s="37">
        <f t="array" ref="E250">MEDIAN(IF($D$4:$D$246=1, $H$4:$H$246))</f>
        <v>76.5</v>
      </c>
      <c r="F250" s="62">
        <f>MINIFS( H4:H246, D4:D246, "1", D4:D246, "1")</f>
        <v>1</v>
      </c>
      <c r="G250" s="62">
        <f>MAXIFS( H4:H246, D4:D246, "1", D4:D246, "1")</f>
        <v>900</v>
      </c>
      <c r="H250" s="37">
        <f t="shared" si="1"/>
        <v>0.9259259259</v>
      </c>
      <c r="I250" s="63">
        <f>countifs(D4:D246, "1", G4:G246, "1")</f>
        <v>214</v>
      </c>
      <c r="J250" s="38">
        <f t="array" ref="J250">stdev(if(D4:D246=1, H4:H246))</f>
        <v>117.1456185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79" t="s">
        <v>71</v>
      </c>
      <c r="C4" s="80">
        <v>1.0</v>
      </c>
      <c r="D4" s="80">
        <v>1.0</v>
      </c>
      <c r="E4" s="80">
        <v>2.0</v>
      </c>
      <c r="F4" s="80">
        <v>3.0</v>
      </c>
      <c r="G4" s="80">
        <v>1.0</v>
      </c>
      <c r="H4" s="81">
        <v>322.0</v>
      </c>
    </row>
    <row r="5">
      <c r="B5" s="82" t="s">
        <v>71</v>
      </c>
      <c r="C5" s="83">
        <v>1.0</v>
      </c>
      <c r="D5" s="83">
        <v>0.0</v>
      </c>
      <c r="E5" s="83">
        <v>3.0</v>
      </c>
      <c r="F5" s="83">
        <v>3.0</v>
      </c>
      <c r="G5" s="83">
        <v>0.0</v>
      </c>
      <c r="H5" s="84">
        <v>108.0</v>
      </c>
    </row>
    <row r="6">
      <c r="B6" s="82" t="s">
        <v>71</v>
      </c>
      <c r="C6" s="83">
        <v>1.0</v>
      </c>
      <c r="D6" s="83">
        <v>1.0</v>
      </c>
      <c r="E6" s="83">
        <v>9.0</v>
      </c>
      <c r="F6" s="83">
        <v>2.0</v>
      </c>
      <c r="G6" s="83">
        <v>0.0</v>
      </c>
      <c r="H6" s="84">
        <v>900.0</v>
      </c>
    </row>
    <row r="7">
      <c r="B7" s="82" t="s">
        <v>71</v>
      </c>
      <c r="C7" s="83">
        <v>1.0</v>
      </c>
      <c r="D7" s="83">
        <v>1.0</v>
      </c>
      <c r="E7" s="83">
        <v>4.0</v>
      </c>
      <c r="F7" s="83">
        <v>4.0</v>
      </c>
      <c r="G7" s="83">
        <v>1.0</v>
      </c>
      <c r="H7" s="84">
        <v>87.0</v>
      </c>
    </row>
    <row r="8">
      <c r="B8" s="82" t="s">
        <v>71</v>
      </c>
      <c r="C8" s="83">
        <v>1.0</v>
      </c>
      <c r="D8" s="83">
        <v>1.0</v>
      </c>
      <c r="E8" s="83">
        <v>6.0</v>
      </c>
      <c r="F8" s="83">
        <v>1.0</v>
      </c>
      <c r="G8" s="83">
        <v>1.0</v>
      </c>
      <c r="H8" s="84">
        <v>38.0</v>
      </c>
    </row>
    <row r="9">
      <c r="B9" s="82" t="s">
        <v>71</v>
      </c>
      <c r="C9" s="83">
        <v>1.0</v>
      </c>
      <c r="D9" s="83">
        <v>1.0</v>
      </c>
      <c r="E9" s="83">
        <v>7.0</v>
      </c>
      <c r="F9" s="83">
        <v>5.0</v>
      </c>
      <c r="G9" s="83">
        <v>1.0</v>
      </c>
      <c r="H9" s="84">
        <v>17.0</v>
      </c>
    </row>
    <row r="10">
      <c r="B10" s="82" t="s">
        <v>71</v>
      </c>
      <c r="C10" s="83">
        <v>1.0</v>
      </c>
      <c r="D10" s="83">
        <v>1.0</v>
      </c>
      <c r="E10" s="83">
        <v>9.0</v>
      </c>
      <c r="F10" s="83">
        <v>4.0</v>
      </c>
      <c r="G10" s="83">
        <v>1.0</v>
      </c>
      <c r="H10" s="84">
        <v>4.0</v>
      </c>
    </row>
    <row r="11">
      <c r="B11" s="82" t="s">
        <v>71</v>
      </c>
      <c r="C11" s="83">
        <v>1.0</v>
      </c>
      <c r="D11" s="83">
        <v>1.0</v>
      </c>
      <c r="E11" s="83">
        <v>4.0</v>
      </c>
      <c r="F11" s="83">
        <v>3.0</v>
      </c>
      <c r="G11" s="83">
        <v>1.0</v>
      </c>
      <c r="H11" s="84">
        <v>30.0</v>
      </c>
    </row>
    <row r="12">
      <c r="B12" s="82" t="s">
        <v>71</v>
      </c>
      <c r="C12" s="83">
        <v>1.0</v>
      </c>
      <c r="D12" s="83">
        <v>1.0</v>
      </c>
      <c r="E12" s="83">
        <v>7.0</v>
      </c>
      <c r="F12" s="83">
        <v>4.0</v>
      </c>
      <c r="G12" s="83">
        <v>1.0</v>
      </c>
      <c r="H12" s="84">
        <v>25.0</v>
      </c>
    </row>
    <row r="13">
      <c r="B13" s="82" t="s">
        <v>71</v>
      </c>
      <c r="C13" s="83">
        <v>1.0</v>
      </c>
      <c r="D13" s="83">
        <v>1.0</v>
      </c>
      <c r="E13" s="83">
        <v>1.0</v>
      </c>
      <c r="F13" s="83">
        <v>1.0</v>
      </c>
      <c r="G13" s="83">
        <v>1.0</v>
      </c>
      <c r="H13" s="84">
        <v>256.0</v>
      </c>
    </row>
    <row r="14">
      <c r="B14" s="82" t="s">
        <v>71</v>
      </c>
      <c r="C14" s="83">
        <v>1.0</v>
      </c>
      <c r="D14" s="83">
        <v>1.0</v>
      </c>
      <c r="E14" s="83">
        <v>2.0</v>
      </c>
      <c r="F14" s="83">
        <v>3.0</v>
      </c>
      <c r="G14" s="83">
        <v>1.0</v>
      </c>
      <c r="H14" s="84">
        <v>69.0</v>
      </c>
    </row>
    <row r="15">
      <c r="B15" s="82" t="s">
        <v>71</v>
      </c>
      <c r="C15" s="83">
        <v>1.0</v>
      </c>
      <c r="D15" s="83">
        <v>1.0</v>
      </c>
      <c r="E15" s="83">
        <v>1.0</v>
      </c>
      <c r="F15" s="83">
        <v>2.0</v>
      </c>
      <c r="G15" s="83">
        <v>1.0</v>
      </c>
      <c r="H15" s="84">
        <v>49.0</v>
      </c>
    </row>
    <row r="16">
      <c r="B16" s="82" t="s">
        <v>71</v>
      </c>
      <c r="C16" s="83">
        <v>1.0</v>
      </c>
      <c r="D16" s="83">
        <v>1.0</v>
      </c>
      <c r="E16" s="83">
        <v>6.0</v>
      </c>
      <c r="F16" s="83">
        <v>3.0</v>
      </c>
      <c r="G16" s="83">
        <v>1.0</v>
      </c>
      <c r="H16" s="84">
        <v>215.0</v>
      </c>
    </row>
    <row r="17">
      <c r="B17" s="82" t="s">
        <v>71</v>
      </c>
      <c r="C17" s="83">
        <v>1.0</v>
      </c>
      <c r="D17" s="83">
        <v>1.0</v>
      </c>
      <c r="E17" s="83">
        <v>8.0</v>
      </c>
      <c r="F17" s="83">
        <v>3.0</v>
      </c>
      <c r="G17" s="83">
        <v>1.0</v>
      </c>
      <c r="H17" s="84">
        <v>256.0</v>
      </c>
    </row>
    <row r="18">
      <c r="B18" s="82" t="s">
        <v>71</v>
      </c>
      <c r="C18" s="83">
        <v>1.0</v>
      </c>
      <c r="D18" s="83">
        <v>1.0</v>
      </c>
      <c r="E18" s="83">
        <v>5.0</v>
      </c>
      <c r="F18" s="83">
        <v>3.0</v>
      </c>
      <c r="G18" s="83">
        <v>1.0</v>
      </c>
      <c r="H18" s="84">
        <v>17.0</v>
      </c>
    </row>
    <row r="19">
      <c r="B19" s="82" t="s">
        <v>71</v>
      </c>
      <c r="C19" s="83">
        <v>1.0</v>
      </c>
      <c r="D19" s="83">
        <v>1.0</v>
      </c>
      <c r="E19" s="83">
        <v>8.0</v>
      </c>
      <c r="F19" s="83">
        <v>1.0</v>
      </c>
      <c r="G19" s="83">
        <v>1.0</v>
      </c>
      <c r="H19" s="84">
        <v>18.0</v>
      </c>
    </row>
    <row r="20">
      <c r="B20" s="82" t="s">
        <v>71</v>
      </c>
      <c r="C20" s="83">
        <v>1.0</v>
      </c>
      <c r="D20" s="83">
        <v>1.0</v>
      </c>
      <c r="E20" s="83">
        <v>5.0</v>
      </c>
      <c r="F20" s="83">
        <v>3.0</v>
      </c>
      <c r="G20" s="83">
        <v>1.0</v>
      </c>
      <c r="H20" s="84">
        <v>247.0</v>
      </c>
    </row>
    <row r="21">
      <c r="B21" s="82" t="s">
        <v>71</v>
      </c>
      <c r="C21" s="83">
        <v>1.0</v>
      </c>
      <c r="D21" s="83">
        <v>0.0</v>
      </c>
      <c r="E21" s="83">
        <v>3.0</v>
      </c>
      <c r="F21" s="83">
        <v>5.0</v>
      </c>
      <c r="G21" s="83">
        <v>0.0</v>
      </c>
      <c r="H21" s="84">
        <v>118.0</v>
      </c>
    </row>
    <row r="22">
      <c r="B22" s="82" t="s">
        <v>72</v>
      </c>
      <c r="C22" s="83">
        <v>2.0</v>
      </c>
      <c r="D22" s="83">
        <v>1.0</v>
      </c>
      <c r="E22" s="83">
        <v>2.0</v>
      </c>
      <c r="F22" s="83">
        <v>1.0</v>
      </c>
      <c r="G22" s="83">
        <v>1.0</v>
      </c>
      <c r="H22" s="84">
        <v>487.0</v>
      </c>
    </row>
    <row r="23">
      <c r="B23" s="82" t="s">
        <v>72</v>
      </c>
      <c r="C23" s="83">
        <v>2.0</v>
      </c>
      <c r="D23" s="83">
        <v>1.0</v>
      </c>
      <c r="E23" s="83">
        <v>5.0</v>
      </c>
      <c r="F23" s="83">
        <v>2.0</v>
      </c>
      <c r="G23" s="83">
        <v>1.0</v>
      </c>
      <c r="H23" s="84">
        <v>30.0</v>
      </c>
    </row>
    <row r="24">
      <c r="B24" s="82" t="s">
        <v>72</v>
      </c>
      <c r="C24" s="83">
        <v>2.0</v>
      </c>
      <c r="D24" s="83">
        <v>1.0</v>
      </c>
      <c r="E24" s="83">
        <v>6.0</v>
      </c>
      <c r="F24" s="83">
        <v>3.0</v>
      </c>
      <c r="G24" s="83">
        <v>1.0</v>
      </c>
      <c r="H24" s="84">
        <v>25.0</v>
      </c>
    </row>
    <row r="25">
      <c r="B25" s="82" t="s">
        <v>72</v>
      </c>
      <c r="C25" s="83">
        <v>2.0</v>
      </c>
      <c r="D25" s="83">
        <v>1.0</v>
      </c>
      <c r="E25" s="83">
        <v>1.0</v>
      </c>
      <c r="F25" s="83">
        <v>4.0</v>
      </c>
      <c r="G25" s="83">
        <v>1.0</v>
      </c>
      <c r="H25" s="84">
        <v>21.0</v>
      </c>
    </row>
    <row r="26">
      <c r="B26" s="82" t="s">
        <v>72</v>
      </c>
      <c r="C26" s="83">
        <v>2.0</v>
      </c>
      <c r="D26" s="83">
        <v>1.0</v>
      </c>
      <c r="E26" s="83">
        <v>7.0</v>
      </c>
      <c r="F26" s="83">
        <v>1.0</v>
      </c>
      <c r="G26" s="83">
        <v>1.0</v>
      </c>
      <c r="H26" s="84">
        <v>302.0</v>
      </c>
    </row>
    <row r="27">
      <c r="B27" s="82" t="s">
        <v>72</v>
      </c>
      <c r="C27" s="83">
        <v>2.0</v>
      </c>
      <c r="D27" s="83">
        <v>1.0</v>
      </c>
      <c r="E27" s="83">
        <v>2.0</v>
      </c>
      <c r="F27" s="83">
        <v>4.0</v>
      </c>
      <c r="G27" s="83">
        <v>1.0</v>
      </c>
      <c r="H27" s="84">
        <v>54.0</v>
      </c>
    </row>
    <row r="28">
      <c r="B28" s="82" t="s">
        <v>72</v>
      </c>
      <c r="C28" s="83">
        <v>2.0</v>
      </c>
      <c r="D28" s="83">
        <v>1.0</v>
      </c>
      <c r="E28" s="83">
        <v>1.0</v>
      </c>
      <c r="F28" s="83">
        <v>2.0</v>
      </c>
      <c r="G28" s="83">
        <v>1.0</v>
      </c>
      <c r="H28" s="84">
        <v>250.0</v>
      </c>
    </row>
    <row r="29">
      <c r="B29" s="82" t="s">
        <v>72</v>
      </c>
      <c r="C29" s="83">
        <v>2.0</v>
      </c>
      <c r="D29" s="83">
        <v>1.0</v>
      </c>
      <c r="E29" s="83">
        <v>5.0</v>
      </c>
      <c r="F29" s="83">
        <v>5.0</v>
      </c>
      <c r="G29" s="83">
        <v>1.0</v>
      </c>
      <c r="H29" s="84">
        <v>26.0</v>
      </c>
    </row>
    <row r="30">
      <c r="B30" s="82" t="s">
        <v>72</v>
      </c>
      <c r="C30" s="83">
        <v>2.0</v>
      </c>
      <c r="D30" s="83">
        <v>0.0</v>
      </c>
      <c r="E30" s="83">
        <v>3.0</v>
      </c>
      <c r="F30" s="83">
        <v>1.0</v>
      </c>
      <c r="G30" s="83">
        <v>0.0</v>
      </c>
      <c r="H30" s="84">
        <v>51.0</v>
      </c>
    </row>
    <row r="31">
      <c r="B31" s="82" t="s">
        <v>72</v>
      </c>
      <c r="C31" s="83">
        <v>2.0</v>
      </c>
      <c r="D31" s="83">
        <v>1.0</v>
      </c>
      <c r="E31" s="83">
        <v>4.0</v>
      </c>
      <c r="F31" s="83">
        <v>2.0</v>
      </c>
      <c r="G31" s="83">
        <v>1.0</v>
      </c>
      <c r="H31" s="84">
        <v>160.0</v>
      </c>
    </row>
    <row r="32">
      <c r="B32" s="82" t="s">
        <v>72</v>
      </c>
      <c r="C32" s="83">
        <v>2.0</v>
      </c>
      <c r="D32" s="83">
        <v>0.0</v>
      </c>
      <c r="E32" s="83">
        <v>3.0</v>
      </c>
      <c r="F32" s="83">
        <v>1.0</v>
      </c>
      <c r="G32" s="83">
        <v>0.0</v>
      </c>
      <c r="H32" s="84">
        <v>257.0</v>
      </c>
    </row>
    <row r="33">
      <c r="B33" s="82" t="s">
        <v>72</v>
      </c>
      <c r="C33" s="83">
        <v>2.0</v>
      </c>
      <c r="D33" s="83">
        <v>1.0</v>
      </c>
      <c r="E33" s="83">
        <v>8.0</v>
      </c>
      <c r="F33" s="83">
        <v>2.0</v>
      </c>
      <c r="G33" s="83">
        <v>1.0</v>
      </c>
      <c r="H33" s="84">
        <v>106.0</v>
      </c>
    </row>
    <row r="34">
      <c r="B34" s="82" t="s">
        <v>72</v>
      </c>
      <c r="C34" s="83">
        <v>2.0</v>
      </c>
      <c r="D34" s="83">
        <v>1.0</v>
      </c>
      <c r="E34" s="83">
        <v>9.0</v>
      </c>
      <c r="F34" s="83">
        <v>3.0</v>
      </c>
      <c r="G34" s="83">
        <v>1.0</v>
      </c>
      <c r="H34" s="84">
        <v>252.0</v>
      </c>
    </row>
    <row r="35">
      <c r="B35" s="82" t="s">
        <v>72</v>
      </c>
      <c r="C35" s="83">
        <v>2.0</v>
      </c>
      <c r="D35" s="83">
        <v>1.0</v>
      </c>
      <c r="E35" s="83">
        <v>1.0</v>
      </c>
      <c r="F35" s="83">
        <v>1.0</v>
      </c>
      <c r="G35" s="83">
        <v>1.0</v>
      </c>
      <c r="H35" s="84">
        <v>64.0</v>
      </c>
    </row>
    <row r="36">
      <c r="B36" s="82" t="s">
        <v>72</v>
      </c>
      <c r="C36" s="83">
        <v>2.0</v>
      </c>
      <c r="D36" s="83">
        <v>1.0</v>
      </c>
      <c r="E36" s="83">
        <v>4.0</v>
      </c>
      <c r="F36" s="83">
        <v>1.0</v>
      </c>
      <c r="G36" s="83">
        <v>1.0</v>
      </c>
      <c r="H36" s="84">
        <v>56.0</v>
      </c>
    </row>
    <row r="37">
      <c r="B37" s="82" t="s">
        <v>72</v>
      </c>
      <c r="C37" s="83">
        <v>2.0</v>
      </c>
      <c r="D37" s="83">
        <v>1.0</v>
      </c>
      <c r="E37" s="83">
        <v>2.0</v>
      </c>
      <c r="F37" s="83">
        <v>4.0</v>
      </c>
      <c r="G37" s="83">
        <v>1.0</v>
      </c>
      <c r="H37" s="84">
        <v>19.0</v>
      </c>
    </row>
    <row r="38">
      <c r="B38" s="82" t="s">
        <v>72</v>
      </c>
      <c r="C38" s="83">
        <v>2.0</v>
      </c>
      <c r="D38" s="83">
        <v>1.0</v>
      </c>
      <c r="E38" s="83">
        <v>5.0</v>
      </c>
      <c r="F38" s="83">
        <v>5.0</v>
      </c>
      <c r="G38" s="83">
        <v>1.0</v>
      </c>
      <c r="H38" s="84">
        <v>41.0</v>
      </c>
    </row>
    <row r="39">
      <c r="B39" s="82" t="s">
        <v>72</v>
      </c>
      <c r="C39" s="83">
        <v>2.0</v>
      </c>
      <c r="D39" s="83">
        <v>1.0</v>
      </c>
      <c r="E39" s="83">
        <v>7.0</v>
      </c>
      <c r="F39" s="83">
        <v>2.0</v>
      </c>
      <c r="G39" s="83">
        <v>1.0</v>
      </c>
      <c r="H39" s="84">
        <v>9.0</v>
      </c>
    </row>
    <row r="40">
      <c r="B40" s="82" t="s">
        <v>72</v>
      </c>
      <c r="C40" s="83">
        <v>2.0</v>
      </c>
      <c r="D40" s="83">
        <v>1.0</v>
      </c>
      <c r="E40" s="83">
        <v>1.0</v>
      </c>
      <c r="F40" s="83">
        <v>1.0</v>
      </c>
      <c r="G40" s="83">
        <v>1.0</v>
      </c>
      <c r="H40" s="84">
        <v>27.0</v>
      </c>
    </row>
    <row r="41">
      <c r="B41" s="82" t="s">
        <v>72</v>
      </c>
      <c r="C41" s="83">
        <v>2.0</v>
      </c>
      <c r="D41" s="83">
        <v>1.0</v>
      </c>
      <c r="E41" s="83">
        <v>4.0</v>
      </c>
      <c r="F41" s="83">
        <v>4.0</v>
      </c>
      <c r="G41" s="83">
        <v>1.0</v>
      </c>
      <c r="H41" s="84">
        <v>0.0</v>
      </c>
    </row>
    <row r="42">
      <c r="B42" s="82" t="s">
        <v>72</v>
      </c>
      <c r="C42" s="83">
        <v>2.0</v>
      </c>
      <c r="D42" s="83">
        <v>1.0</v>
      </c>
      <c r="E42" s="83">
        <v>1.0</v>
      </c>
      <c r="F42" s="83">
        <v>1.0</v>
      </c>
      <c r="G42" s="83">
        <v>1.0</v>
      </c>
      <c r="H42" s="84">
        <v>16.0</v>
      </c>
    </row>
    <row r="43">
      <c r="B43" s="82" t="s">
        <v>72</v>
      </c>
      <c r="C43" s="83">
        <v>2.0</v>
      </c>
      <c r="D43" s="83">
        <v>1.0</v>
      </c>
      <c r="E43" s="83">
        <v>4.0</v>
      </c>
      <c r="F43" s="83">
        <v>4.0</v>
      </c>
      <c r="G43" s="83">
        <v>1.0</v>
      </c>
      <c r="H43" s="84">
        <v>15.0</v>
      </c>
    </row>
    <row r="44">
      <c r="B44" s="82" t="s">
        <v>72</v>
      </c>
      <c r="C44" s="83">
        <v>2.0</v>
      </c>
      <c r="D44" s="83">
        <v>1.0</v>
      </c>
      <c r="E44" s="83">
        <v>8.0</v>
      </c>
      <c r="F44" s="83">
        <v>2.0</v>
      </c>
      <c r="G44" s="83">
        <v>1.0</v>
      </c>
      <c r="H44" s="84">
        <v>231.0</v>
      </c>
    </row>
    <row r="45">
      <c r="B45" s="82" t="s">
        <v>72</v>
      </c>
      <c r="C45" s="83">
        <v>2.0</v>
      </c>
      <c r="D45" s="83">
        <v>1.0</v>
      </c>
      <c r="E45" s="83">
        <v>6.0</v>
      </c>
      <c r="F45" s="83">
        <v>4.0</v>
      </c>
      <c r="G45" s="83">
        <v>1.0</v>
      </c>
      <c r="H45" s="84">
        <v>49.0</v>
      </c>
    </row>
    <row r="46">
      <c r="B46" s="82" t="s">
        <v>72</v>
      </c>
      <c r="C46" s="83">
        <v>2.0</v>
      </c>
      <c r="D46" s="83">
        <v>1.0</v>
      </c>
      <c r="E46" s="83">
        <v>7.0</v>
      </c>
      <c r="F46" s="83">
        <v>1.0</v>
      </c>
      <c r="G46" s="83">
        <v>1.0</v>
      </c>
      <c r="H46" s="84">
        <v>109.0</v>
      </c>
    </row>
    <row r="47">
      <c r="B47" s="82" t="s">
        <v>72</v>
      </c>
      <c r="C47" s="83">
        <v>2.0</v>
      </c>
      <c r="D47" s="83">
        <v>1.0</v>
      </c>
      <c r="E47" s="83">
        <v>5.0</v>
      </c>
      <c r="F47" s="83">
        <v>4.0</v>
      </c>
      <c r="G47" s="83">
        <v>1.0</v>
      </c>
      <c r="H47" s="84">
        <v>245.0</v>
      </c>
    </row>
    <row r="48">
      <c r="B48" s="82" t="s">
        <v>72</v>
      </c>
      <c r="C48" s="83">
        <v>2.0</v>
      </c>
      <c r="D48" s="83">
        <v>1.0</v>
      </c>
      <c r="E48" s="83">
        <v>9.0</v>
      </c>
      <c r="F48" s="83">
        <v>5.0</v>
      </c>
      <c r="G48" s="83">
        <v>1.0</v>
      </c>
      <c r="H48" s="84">
        <v>101.0</v>
      </c>
    </row>
    <row r="49">
      <c r="B49" s="82" t="s">
        <v>72</v>
      </c>
      <c r="C49" s="83">
        <v>2.0</v>
      </c>
      <c r="D49" s="83">
        <v>1.0</v>
      </c>
      <c r="E49" s="83">
        <v>2.0</v>
      </c>
      <c r="F49" s="83">
        <v>1.0</v>
      </c>
      <c r="G49" s="83">
        <v>1.0</v>
      </c>
      <c r="H49" s="84">
        <v>16.0</v>
      </c>
    </row>
    <row r="50">
      <c r="B50" s="82" t="s">
        <v>72</v>
      </c>
      <c r="C50" s="83">
        <v>2.0</v>
      </c>
      <c r="D50" s="83">
        <v>1.0</v>
      </c>
      <c r="E50" s="83">
        <v>9.0</v>
      </c>
      <c r="F50" s="83">
        <v>1.0</v>
      </c>
      <c r="G50" s="83">
        <v>1.0</v>
      </c>
      <c r="H50" s="84">
        <v>210.0</v>
      </c>
    </row>
    <row r="51">
      <c r="B51" s="82" t="s">
        <v>72</v>
      </c>
      <c r="C51" s="83">
        <v>2.0</v>
      </c>
      <c r="D51" s="83">
        <v>1.0</v>
      </c>
      <c r="E51" s="83">
        <v>6.0</v>
      </c>
      <c r="F51" s="83">
        <v>3.0</v>
      </c>
      <c r="G51" s="83">
        <v>1.0</v>
      </c>
      <c r="H51" s="84">
        <v>26.0</v>
      </c>
    </row>
    <row r="52">
      <c r="B52" s="82" t="s">
        <v>72</v>
      </c>
      <c r="C52" s="83">
        <v>2.0</v>
      </c>
      <c r="D52" s="83">
        <v>1.0</v>
      </c>
      <c r="E52" s="83">
        <v>4.0</v>
      </c>
      <c r="F52" s="83">
        <v>1.0</v>
      </c>
      <c r="G52" s="83">
        <v>1.0</v>
      </c>
      <c r="H52" s="84">
        <v>18.0</v>
      </c>
    </row>
    <row r="53">
      <c r="B53" s="82" t="s">
        <v>72</v>
      </c>
      <c r="C53" s="83">
        <v>2.0</v>
      </c>
      <c r="D53" s="83">
        <v>0.0</v>
      </c>
      <c r="E53" s="83">
        <v>3.0</v>
      </c>
      <c r="F53" s="83">
        <v>5.0</v>
      </c>
      <c r="G53" s="83">
        <v>0.0</v>
      </c>
      <c r="H53" s="84">
        <v>16.0</v>
      </c>
    </row>
    <row r="54">
      <c r="B54" s="82" t="s">
        <v>72</v>
      </c>
      <c r="C54" s="83">
        <v>2.0</v>
      </c>
      <c r="D54" s="83">
        <v>1.0</v>
      </c>
      <c r="E54" s="83">
        <v>8.0</v>
      </c>
      <c r="F54" s="83">
        <v>2.0</v>
      </c>
      <c r="G54" s="83">
        <v>1.0</v>
      </c>
      <c r="H54" s="84">
        <v>207.0</v>
      </c>
    </row>
    <row r="55">
      <c r="B55" s="82" t="s">
        <v>72</v>
      </c>
      <c r="C55" s="83">
        <v>2.0</v>
      </c>
      <c r="D55" s="83">
        <v>1.0</v>
      </c>
      <c r="E55" s="83">
        <v>5.0</v>
      </c>
      <c r="F55" s="83">
        <v>4.0</v>
      </c>
      <c r="G55" s="83">
        <v>1.0</v>
      </c>
      <c r="H55" s="84">
        <v>100.0</v>
      </c>
    </row>
    <row r="56">
      <c r="B56" s="82" t="s">
        <v>72</v>
      </c>
      <c r="C56" s="83">
        <v>2.0</v>
      </c>
      <c r="D56" s="83">
        <v>1.0</v>
      </c>
      <c r="E56" s="83">
        <v>9.0</v>
      </c>
      <c r="F56" s="83">
        <v>1.0</v>
      </c>
      <c r="G56" s="83">
        <v>1.0</v>
      </c>
      <c r="H56" s="84">
        <v>121.0</v>
      </c>
    </row>
    <row r="57">
      <c r="B57" s="82" t="s">
        <v>72</v>
      </c>
      <c r="C57" s="83">
        <v>2.0</v>
      </c>
      <c r="D57" s="83">
        <v>1.0</v>
      </c>
      <c r="E57" s="83">
        <v>1.0</v>
      </c>
      <c r="F57" s="83">
        <v>3.0</v>
      </c>
      <c r="G57" s="83">
        <v>1.0</v>
      </c>
      <c r="H57" s="84">
        <v>252.0</v>
      </c>
    </row>
    <row r="58">
      <c r="B58" s="82" t="s">
        <v>72</v>
      </c>
      <c r="C58" s="83">
        <v>2.0</v>
      </c>
      <c r="D58" s="83">
        <v>1.0</v>
      </c>
      <c r="E58" s="83">
        <v>5.0</v>
      </c>
      <c r="F58" s="83">
        <v>2.0</v>
      </c>
      <c r="G58" s="83">
        <v>1.0</v>
      </c>
      <c r="H58" s="84">
        <v>87.0</v>
      </c>
    </row>
    <row r="59">
      <c r="B59" s="82" t="s">
        <v>72</v>
      </c>
      <c r="C59" s="83">
        <v>2.0</v>
      </c>
      <c r="D59" s="83">
        <v>1.0</v>
      </c>
      <c r="E59" s="83">
        <v>1.0</v>
      </c>
      <c r="F59" s="83">
        <v>2.0</v>
      </c>
      <c r="G59" s="83">
        <v>1.0</v>
      </c>
      <c r="H59" s="84">
        <v>17.0</v>
      </c>
    </row>
    <row r="60">
      <c r="B60" s="82" t="s">
        <v>72</v>
      </c>
      <c r="C60" s="83">
        <v>2.0</v>
      </c>
      <c r="D60" s="83">
        <v>1.0</v>
      </c>
      <c r="E60" s="83">
        <v>6.0</v>
      </c>
      <c r="F60" s="83">
        <v>5.0</v>
      </c>
      <c r="G60" s="83">
        <v>0.0</v>
      </c>
      <c r="H60" s="84">
        <v>900.0</v>
      </c>
    </row>
    <row r="61">
      <c r="B61" s="82" t="s">
        <v>72</v>
      </c>
      <c r="C61" s="83">
        <v>2.0</v>
      </c>
      <c r="D61" s="83">
        <v>1.0</v>
      </c>
      <c r="E61" s="83">
        <v>8.0</v>
      </c>
      <c r="F61" s="83">
        <v>2.0</v>
      </c>
      <c r="G61" s="83">
        <v>1.0</v>
      </c>
      <c r="H61" s="84">
        <v>261.0</v>
      </c>
    </row>
    <row r="62">
      <c r="B62" s="82" t="s">
        <v>72</v>
      </c>
      <c r="C62" s="83">
        <v>2.0</v>
      </c>
      <c r="D62" s="83">
        <v>1.0</v>
      </c>
      <c r="E62" s="83">
        <v>5.0</v>
      </c>
      <c r="F62" s="83">
        <v>2.0</v>
      </c>
      <c r="G62" s="83">
        <v>1.0</v>
      </c>
      <c r="H62" s="84">
        <v>243.0</v>
      </c>
    </row>
    <row r="63">
      <c r="B63" s="82" t="s">
        <v>72</v>
      </c>
      <c r="C63" s="83">
        <v>2.0</v>
      </c>
      <c r="D63" s="83">
        <v>1.0</v>
      </c>
      <c r="E63" s="83">
        <v>9.0</v>
      </c>
      <c r="F63" s="83">
        <v>3.0</v>
      </c>
      <c r="G63" s="83">
        <v>1.0</v>
      </c>
      <c r="H63" s="84">
        <v>120.0</v>
      </c>
    </row>
    <row r="64">
      <c r="B64" s="82" t="s">
        <v>72</v>
      </c>
      <c r="C64" s="83">
        <v>2.0</v>
      </c>
      <c r="D64" s="83">
        <v>1.0</v>
      </c>
      <c r="E64" s="83">
        <v>4.0</v>
      </c>
      <c r="F64" s="83">
        <v>1.0</v>
      </c>
      <c r="G64" s="83">
        <v>1.0</v>
      </c>
      <c r="H64" s="84">
        <v>66.0</v>
      </c>
    </row>
    <row r="65">
      <c r="B65" s="82" t="s">
        <v>72</v>
      </c>
      <c r="C65" s="83">
        <v>2.0</v>
      </c>
      <c r="D65" s="83">
        <v>1.0</v>
      </c>
      <c r="E65" s="83">
        <v>2.0</v>
      </c>
      <c r="F65" s="83">
        <v>3.0</v>
      </c>
      <c r="G65" s="83">
        <v>1.0</v>
      </c>
      <c r="H65" s="84">
        <v>28.0</v>
      </c>
    </row>
    <row r="66">
      <c r="B66" s="82" t="s">
        <v>72</v>
      </c>
      <c r="C66" s="83">
        <v>2.0</v>
      </c>
      <c r="D66" s="83">
        <v>0.0</v>
      </c>
      <c r="E66" s="83">
        <v>3.0</v>
      </c>
      <c r="F66" s="83">
        <v>2.0</v>
      </c>
      <c r="G66" s="83">
        <v>0.0</v>
      </c>
      <c r="H66" s="84">
        <v>16.0</v>
      </c>
    </row>
    <row r="67">
      <c r="B67" s="82" t="s">
        <v>72</v>
      </c>
      <c r="C67" s="83">
        <v>2.0</v>
      </c>
      <c r="D67" s="83">
        <v>1.0</v>
      </c>
      <c r="E67" s="83">
        <v>8.0</v>
      </c>
      <c r="F67" s="83">
        <v>3.0</v>
      </c>
      <c r="G67" s="83">
        <v>1.0</v>
      </c>
      <c r="H67" s="84">
        <v>428.0</v>
      </c>
    </row>
    <row r="68">
      <c r="B68" s="82" t="s">
        <v>72</v>
      </c>
      <c r="C68" s="83">
        <v>2.0</v>
      </c>
      <c r="D68" s="83">
        <v>1.0</v>
      </c>
      <c r="E68" s="83">
        <v>4.0</v>
      </c>
      <c r="F68" s="83">
        <v>1.0</v>
      </c>
      <c r="G68" s="83">
        <v>1.0</v>
      </c>
      <c r="H68" s="84">
        <v>53.0</v>
      </c>
    </row>
    <row r="69">
      <c r="B69" s="82" t="s">
        <v>72</v>
      </c>
      <c r="C69" s="83">
        <v>2.0</v>
      </c>
      <c r="D69" s="83">
        <v>1.0</v>
      </c>
      <c r="E69" s="83">
        <v>2.0</v>
      </c>
      <c r="F69" s="83">
        <v>1.0</v>
      </c>
      <c r="G69" s="83">
        <v>1.0</v>
      </c>
      <c r="H69" s="84">
        <v>44.0</v>
      </c>
    </row>
    <row r="70">
      <c r="B70" s="82" t="s">
        <v>72</v>
      </c>
      <c r="C70" s="83">
        <v>2.0</v>
      </c>
      <c r="D70" s="83">
        <v>1.0</v>
      </c>
      <c r="E70" s="83">
        <v>6.0</v>
      </c>
      <c r="F70" s="83">
        <v>5.0</v>
      </c>
      <c r="G70" s="83">
        <v>1.0</v>
      </c>
      <c r="H70" s="84">
        <v>210.0</v>
      </c>
    </row>
    <row r="71">
      <c r="B71" s="82" t="s">
        <v>72</v>
      </c>
      <c r="C71" s="83">
        <v>2.0</v>
      </c>
      <c r="D71" s="83">
        <v>1.0</v>
      </c>
      <c r="E71" s="83">
        <v>5.0</v>
      </c>
      <c r="F71" s="83">
        <v>4.0</v>
      </c>
      <c r="G71" s="83">
        <v>1.0</v>
      </c>
      <c r="H71" s="84">
        <v>16.0</v>
      </c>
    </row>
    <row r="72">
      <c r="B72" s="82" t="s">
        <v>72</v>
      </c>
      <c r="C72" s="83">
        <v>2.0</v>
      </c>
      <c r="D72" s="83">
        <v>1.0</v>
      </c>
      <c r="E72" s="83">
        <v>4.0</v>
      </c>
      <c r="F72" s="83">
        <v>2.0</v>
      </c>
      <c r="G72" s="83">
        <v>1.0</v>
      </c>
      <c r="H72" s="84">
        <v>42.0</v>
      </c>
    </row>
    <row r="73">
      <c r="B73" s="82" t="s">
        <v>72</v>
      </c>
      <c r="C73" s="83">
        <v>2.0</v>
      </c>
      <c r="D73" s="83">
        <v>1.0</v>
      </c>
      <c r="E73" s="83">
        <v>9.0</v>
      </c>
      <c r="F73" s="83">
        <v>2.0</v>
      </c>
      <c r="G73" s="83">
        <v>1.0</v>
      </c>
      <c r="H73" s="84">
        <v>42.0</v>
      </c>
    </row>
    <row r="74">
      <c r="B74" s="82" t="s">
        <v>72</v>
      </c>
      <c r="C74" s="83">
        <v>2.0</v>
      </c>
      <c r="D74" s="83">
        <v>1.0</v>
      </c>
      <c r="E74" s="83">
        <v>7.0</v>
      </c>
      <c r="F74" s="83">
        <v>5.0</v>
      </c>
      <c r="G74" s="83">
        <v>1.0</v>
      </c>
      <c r="H74" s="84">
        <v>45.0</v>
      </c>
    </row>
    <row r="75">
      <c r="B75" s="82" t="s">
        <v>72</v>
      </c>
      <c r="C75" s="83">
        <v>2.0</v>
      </c>
      <c r="D75" s="83">
        <v>0.0</v>
      </c>
      <c r="E75" s="83">
        <v>3.0</v>
      </c>
      <c r="F75" s="83">
        <v>2.0</v>
      </c>
      <c r="G75" s="83">
        <v>0.0</v>
      </c>
      <c r="H75" s="84">
        <v>2.0</v>
      </c>
    </row>
    <row r="76">
      <c r="B76" s="82" t="s">
        <v>72</v>
      </c>
      <c r="C76" s="83">
        <v>2.0</v>
      </c>
      <c r="D76" s="83">
        <v>1.0</v>
      </c>
      <c r="E76" s="83">
        <v>5.0</v>
      </c>
      <c r="F76" s="83">
        <v>1.0</v>
      </c>
      <c r="G76" s="83">
        <v>1.0</v>
      </c>
      <c r="H76" s="84">
        <v>53.0</v>
      </c>
    </row>
    <row r="77">
      <c r="B77" s="82" t="s">
        <v>72</v>
      </c>
      <c r="C77" s="83">
        <v>2.0</v>
      </c>
      <c r="D77" s="83">
        <v>0.0</v>
      </c>
      <c r="E77" s="83">
        <v>3.0</v>
      </c>
      <c r="F77" s="83">
        <v>5.0</v>
      </c>
      <c r="G77" s="83">
        <v>0.0</v>
      </c>
      <c r="H77" s="84">
        <v>1.0</v>
      </c>
    </row>
    <row r="78">
      <c r="B78" s="82" t="s">
        <v>72</v>
      </c>
      <c r="C78" s="83">
        <v>2.0</v>
      </c>
      <c r="D78" s="83">
        <v>1.0</v>
      </c>
      <c r="E78" s="83">
        <v>7.0</v>
      </c>
      <c r="F78" s="83">
        <v>5.0</v>
      </c>
      <c r="G78" s="83">
        <v>1.0</v>
      </c>
      <c r="H78" s="84">
        <v>238.0</v>
      </c>
    </row>
    <row r="79">
      <c r="B79" s="82" t="s">
        <v>72</v>
      </c>
      <c r="C79" s="83">
        <v>2.0</v>
      </c>
      <c r="D79" s="83">
        <v>1.0</v>
      </c>
      <c r="E79" s="83">
        <v>4.0</v>
      </c>
      <c r="F79" s="83">
        <v>4.0</v>
      </c>
      <c r="G79" s="83">
        <v>1.0</v>
      </c>
      <c r="H79" s="84">
        <v>259.0</v>
      </c>
    </row>
    <row r="80">
      <c r="B80" s="82" t="s">
        <v>72</v>
      </c>
      <c r="C80" s="83">
        <v>2.0</v>
      </c>
      <c r="D80" s="83">
        <v>1.0</v>
      </c>
      <c r="E80" s="83">
        <v>6.0</v>
      </c>
      <c r="F80" s="83">
        <v>2.0</v>
      </c>
      <c r="G80" s="83">
        <v>1.0</v>
      </c>
      <c r="H80" s="84">
        <v>256.0</v>
      </c>
    </row>
    <row r="81">
      <c r="B81" s="82" t="s">
        <v>72</v>
      </c>
      <c r="C81" s="83">
        <v>2.0</v>
      </c>
      <c r="D81" s="83">
        <v>1.0</v>
      </c>
      <c r="E81" s="83">
        <v>4.0</v>
      </c>
      <c r="F81" s="83">
        <v>3.0</v>
      </c>
      <c r="G81" s="83">
        <v>1.0</v>
      </c>
      <c r="H81" s="84">
        <v>172.0</v>
      </c>
    </row>
    <row r="82">
      <c r="B82" s="82" t="s">
        <v>72</v>
      </c>
      <c r="C82" s="83">
        <v>2.0</v>
      </c>
      <c r="D82" s="83">
        <v>1.0</v>
      </c>
      <c r="E82" s="83">
        <v>1.0</v>
      </c>
      <c r="F82" s="83">
        <v>3.0</v>
      </c>
      <c r="G82" s="83">
        <v>1.0</v>
      </c>
      <c r="H82" s="84">
        <v>280.0</v>
      </c>
    </row>
    <row r="83">
      <c r="B83" s="82" t="s">
        <v>72</v>
      </c>
      <c r="C83" s="83">
        <v>2.0</v>
      </c>
      <c r="D83" s="83">
        <v>1.0</v>
      </c>
      <c r="E83" s="83">
        <v>9.0</v>
      </c>
      <c r="F83" s="83">
        <v>4.0</v>
      </c>
      <c r="G83" s="83">
        <v>1.0</v>
      </c>
      <c r="H83" s="84">
        <v>158.0</v>
      </c>
    </row>
    <row r="84">
      <c r="B84" s="82" t="s">
        <v>72</v>
      </c>
      <c r="C84" s="83">
        <v>2.0</v>
      </c>
      <c r="D84" s="83">
        <v>1.0</v>
      </c>
      <c r="E84" s="83">
        <v>6.0</v>
      </c>
      <c r="F84" s="83">
        <v>1.0</v>
      </c>
      <c r="G84" s="83">
        <v>1.0</v>
      </c>
      <c r="H84" s="84">
        <v>134.0</v>
      </c>
    </row>
    <row r="85">
      <c r="B85" s="82" t="s">
        <v>72</v>
      </c>
      <c r="C85" s="83">
        <v>2.0</v>
      </c>
      <c r="D85" s="83">
        <v>1.0</v>
      </c>
      <c r="E85" s="83">
        <v>4.0</v>
      </c>
      <c r="F85" s="83">
        <v>3.0</v>
      </c>
      <c r="G85" s="83">
        <v>1.0</v>
      </c>
      <c r="H85" s="84">
        <v>205.0</v>
      </c>
    </row>
    <row r="86">
      <c r="B86" s="82" t="s">
        <v>72</v>
      </c>
      <c r="C86" s="83">
        <v>2.0</v>
      </c>
      <c r="D86" s="83">
        <v>1.0</v>
      </c>
      <c r="E86" s="83">
        <v>1.0</v>
      </c>
      <c r="F86" s="83">
        <v>2.0</v>
      </c>
      <c r="G86" s="83">
        <v>1.0</v>
      </c>
      <c r="H86" s="84">
        <v>442.0</v>
      </c>
    </row>
    <row r="87">
      <c r="B87" s="82" t="s">
        <v>72</v>
      </c>
      <c r="C87" s="83">
        <v>2.0</v>
      </c>
      <c r="D87" s="83">
        <v>1.0</v>
      </c>
      <c r="E87" s="83">
        <v>5.0</v>
      </c>
      <c r="F87" s="83">
        <v>2.0</v>
      </c>
      <c r="G87" s="83">
        <v>1.0</v>
      </c>
      <c r="H87" s="84">
        <v>156.0</v>
      </c>
    </row>
    <row r="88">
      <c r="B88" s="82" t="s">
        <v>72</v>
      </c>
      <c r="C88" s="83">
        <v>2.0</v>
      </c>
      <c r="D88" s="83">
        <v>1.0</v>
      </c>
      <c r="E88" s="83">
        <v>8.0</v>
      </c>
      <c r="F88" s="83">
        <v>4.0</v>
      </c>
      <c r="G88" s="83">
        <v>1.0</v>
      </c>
      <c r="H88" s="84">
        <v>151.0</v>
      </c>
    </row>
    <row r="89">
      <c r="B89" s="82" t="s">
        <v>72</v>
      </c>
      <c r="C89" s="83">
        <v>2.0</v>
      </c>
      <c r="D89" s="83">
        <v>1.0</v>
      </c>
      <c r="E89" s="83">
        <v>4.0</v>
      </c>
      <c r="F89" s="83">
        <v>2.0</v>
      </c>
      <c r="G89" s="83">
        <v>1.0</v>
      </c>
      <c r="H89" s="84">
        <v>98.0</v>
      </c>
    </row>
    <row r="90">
      <c r="B90" s="82" t="s">
        <v>72</v>
      </c>
      <c r="C90" s="83">
        <v>2.0</v>
      </c>
      <c r="D90" s="83">
        <v>1.0</v>
      </c>
      <c r="E90" s="83">
        <v>6.0</v>
      </c>
      <c r="F90" s="83">
        <v>2.0</v>
      </c>
      <c r="G90" s="83">
        <v>1.0</v>
      </c>
      <c r="H90" s="84">
        <v>110.0</v>
      </c>
    </row>
    <row r="91">
      <c r="B91" s="82" t="s">
        <v>72</v>
      </c>
      <c r="C91" s="83">
        <v>2.0</v>
      </c>
      <c r="D91" s="83">
        <v>1.0</v>
      </c>
      <c r="E91" s="83">
        <v>8.0</v>
      </c>
      <c r="F91" s="83">
        <v>1.0</v>
      </c>
      <c r="G91" s="83">
        <v>1.0</v>
      </c>
      <c r="H91" s="84">
        <v>101.0</v>
      </c>
    </row>
    <row r="92">
      <c r="B92" s="82" t="s">
        <v>72</v>
      </c>
      <c r="C92" s="83">
        <v>2.0</v>
      </c>
      <c r="D92" s="83">
        <v>1.0</v>
      </c>
      <c r="E92" s="83">
        <v>5.0</v>
      </c>
      <c r="F92" s="83">
        <v>2.0</v>
      </c>
      <c r="G92" s="83">
        <v>1.0</v>
      </c>
      <c r="H92" s="84">
        <v>120.0</v>
      </c>
    </row>
    <row r="93">
      <c r="B93" s="82" t="s">
        <v>72</v>
      </c>
      <c r="C93" s="83">
        <v>2.0</v>
      </c>
      <c r="D93" s="83">
        <v>1.0</v>
      </c>
      <c r="E93" s="83">
        <v>9.0</v>
      </c>
      <c r="F93" s="83">
        <v>4.0</v>
      </c>
      <c r="G93" s="83">
        <v>1.0</v>
      </c>
      <c r="H93" s="84">
        <v>107.0</v>
      </c>
    </row>
    <row r="94">
      <c r="B94" s="82" t="s">
        <v>72</v>
      </c>
      <c r="C94" s="83">
        <v>2.0</v>
      </c>
      <c r="D94" s="83">
        <v>1.0</v>
      </c>
      <c r="E94" s="83">
        <v>1.0</v>
      </c>
      <c r="F94" s="83">
        <v>4.0</v>
      </c>
      <c r="G94" s="83">
        <v>1.0</v>
      </c>
      <c r="H94" s="84">
        <v>65.0</v>
      </c>
    </row>
    <row r="95">
      <c r="B95" s="82" t="s">
        <v>72</v>
      </c>
      <c r="C95" s="83">
        <v>2.0</v>
      </c>
      <c r="D95" s="83">
        <v>1.0</v>
      </c>
      <c r="E95" s="83">
        <v>9.0</v>
      </c>
      <c r="F95" s="83">
        <v>5.0</v>
      </c>
      <c r="G95" s="83">
        <v>0.0</v>
      </c>
      <c r="H95" s="84">
        <v>900.0</v>
      </c>
    </row>
    <row r="96">
      <c r="B96" s="82" t="s">
        <v>72</v>
      </c>
      <c r="C96" s="83">
        <v>2.0</v>
      </c>
      <c r="D96" s="83">
        <v>1.0</v>
      </c>
      <c r="E96" s="83">
        <v>1.0</v>
      </c>
      <c r="F96" s="83">
        <v>2.0</v>
      </c>
      <c r="G96" s="83">
        <v>1.0</v>
      </c>
      <c r="H96" s="84">
        <v>82.0</v>
      </c>
    </row>
    <row r="97">
      <c r="B97" s="82" t="s">
        <v>72</v>
      </c>
      <c r="C97" s="83">
        <v>2.0</v>
      </c>
      <c r="D97" s="83">
        <v>1.0</v>
      </c>
      <c r="E97" s="83">
        <v>9.0</v>
      </c>
      <c r="F97" s="83">
        <v>1.0</v>
      </c>
      <c r="G97" s="83">
        <v>1.0</v>
      </c>
      <c r="H97" s="84">
        <v>116.0</v>
      </c>
    </row>
    <row r="98">
      <c r="B98" s="82" t="s">
        <v>72</v>
      </c>
      <c r="C98" s="83">
        <v>2.0</v>
      </c>
      <c r="D98" s="83">
        <v>1.0</v>
      </c>
      <c r="E98" s="83">
        <v>5.0</v>
      </c>
      <c r="F98" s="83">
        <v>4.0</v>
      </c>
      <c r="G98" s="83">
        <v>1.0</v>
      </c>
      <c r="H98" s="84">
        <v>118.0</v>
      </c>
    </row>
    <row r="99">
      <c r="B99" s="82" t="s">
        <v>72</v>
      </c>
      <c r="C99" s="83">
        <v>2.0</v>
      </c>
      <c r="D99" s="83">
        <v>1.0</v>
      </c>
      <c r="E99" s="83">
        <v>2.0</v>
      </c>
      <c r="F99" s="83">
        <v>5.0</v>
      </c>
      <c r="G99" s="83">
        <v>1.0</v>
      </c>
      <c r="H99" s="84">
        <v>167.0</v>
      </c>
    </row>
    <row r="100">
      <c r="B100" s="82" t="s">
        <v>72</v>
      </c>
      <c r="C100" s="83">
        <v>2.0</v>
      </c>
      <c r="D100" s="83">
        <v>0.0</v>
      </c>
      <c r="E100" s="83">
        <v>3.0</v>
      </c>
      <c r="F100" s="83">
        <v>4.0</v>
      </c>
      <c r="G100" s="83">
        <v>1.0</v>
      </c>
      <c r="H100" s="84">
        <v>900.0</v>
      </c>
    </row>
    <row r="101">
      <c r="B101" s="82" t="s">
        <v>72</v>
      </c>
      <c r="C101" s="83">
        <v>2.0</v>
      </c>
      <c r="D101" s="83">
        <v>1.0</v>
      </c>
      <c r="E101" s="83">
        <v>7.0</v>
      </c>
      <c r="F101" s="83">
        <v>2.0</v>
      </c>
      <c r="G101" s="83">
        <v>1.0</v>
      </c>
      <c r="H101" s="84">
        <v>56.0</v>
      </c>
    </row>
    <row r="102">
      <c r="B102" s="82" t="s">
        <v>72</v>
      </c>
      <c r="C102" s="83">
        <v>2.0</v>
      </c>
      <c r="D102" s="83">
        <v>1.0</v>
      </c>
      <c r="E102" s="83">
        <v>8.0</v>
      </c>
      <c r="F102" s="83">
        <v>1.0</v>
      </c>
      <c r="G102" s="83">
        <v>1.0</v>
      </c>
      <c r="H102" s="84">
        <v>53.0</v>
      </c>
    </row>
    <row r="103">
      <c r="B103" s="82" t="s">
        <v>72</v>
      </c>
      <c r="C103" s="83">
        <v>2.0</v>
      </c>
      <c r="D103" s="83">
        <v>1.0</v>
      </c>
      <c r="E103" s="83">
        <v>4.0</v>
      </c>
      <c r="F103" s="83">
        <v>1.0</v>
      </c>
      <c r="G103" s="83">
        <v>1.0</v>
      </c>
      <c r="H103" s="84">
        <v>55.0</v>
      </c>
    </row>
    <row r="104">
      <c r="B104" s="82" t="s">
        <v>72</v>
      </c>
      <c r="C104" s="83">
        <v>2.0</v>
      </c>
      <c r="D104" s="83">
        <v>1.0</v>
      </c>
      <c r="E104" s="83">
        <v>6.0</v>
      </c>
      <c r="F104" s="83">
        <v>1.0</v>
      </c>
      <c r="G104" s="83">
        <v>1.0</v>
      </c>
      <c r="H104" s="84">
        <v>105.0</v>
      </c>
    </row>
    <row r="105">
      <c r="B105" s="82" t="s">
        <v>72</v>
      </c>
      <c r="C105" s="83">
        <v>2.0</v>
      </c>
      <c r="D105" s="83">
        <v>1.0</v>
      </c>
      <c r="E105" s="83">
        <v>2.0</v>
      </c>
      <c r="F105" s="83">
        <v>4.0</v>
      </c>
      <c r="G105" s="83">
        <v>1.0</v>
      </c>
      <c r="H105" s="84">
        <v>91.0</v>
      </c>
    </row>
    <row r="106">
      <c r="B106" s="82" t="s">
        <v>72</v>
      </c>
      <c r="C106" s="83">
        <v>2.0</v>
      </c>
      <c r="D106" s="83">
        <v>1.0</v>
      </c>
      <c r="E106" s="83">
        <v>6.0</v>
      </c>
      <c r="F106" s="83">
        <v>3.0</v>
      </c>
      <c r="G106" s="83">
        <v>1.0</v>
      </c>
      <c r="H106" s="84">
        <v>74.0</v>
      </c>
    </row>
    <row r="107">
      <c r="B107" s="82" t="s">
        <v>72</v>
      </c>
      <c r="C107" s="83">
        <v>2.0</v>
      </c>
      <c r="D107" s="83">
        <v>1.0</v>
      </c>
      <c r="E107" s="83">
        <v>9.0</v>
      </c>
      <c r="F107" s="83">
        <v>2.0</v>
      </c>
      <c r="G107" s="83">
        <v>1.0</v>
      </c>
      <c r="H107" s="84">
        <v>116.0</v>
      </c>
    </row>
    <row r="108">
      <c r="B108" s="82" t="s">
        <v>72</v>
      </c>
      <c r="C108" s="83">
        <v>2.0</v>
      </c>
      <c r="D108" s="83">
        <v>1.0</v>
      </c>
      <c r="E108" s="83">
        <v>2.0</v>
      </c>
      <c r="F108" s="83">
        <v>3.0</v>
      </c>
      <c r="G108" s="83">
        <v>1.0</v>
      </c>
      <c r="H108" s="84">
        <v>135.0</v>
      </c>
    </row>
    <row r="109">
      <c r="B109" s="82" t="s">
        <v>72</v>
      </c>
      <c r="C109" s="83">
        <v>2.0</v>
      </c>
      <c r="D109" s="83">
        <v>0.0</v>
      </c>
      <c r="E109" s="83">
        <v>3.0</v>
      </c>
      <c r="F109" s="83">
        <v>2.0</v>
      </c>
      <c r="G109" s="83">
        <v>1.0</v>
      </c>
      <c r="H109" s="84">
        <v>900.0</v>
      </c>
    </row>
    <row r="110">
      <c r="B110" s="82" t="s">
        <v>72</v>
      </c>
      <c r="C110" s="83">
        <v>2.0</v>
      </c>
      <c r="D110" s="83">
        <v>1.0</v>
      </c>
      <c r="E110" s="83">
        <v>5.0</v>
      </c>
      <c r="F110" s="83">
        <v>5.0</v>
      </c>
      <c r="G110" s="83">
        <v>1.0</v>
      </c>
      <c r="H110" s="84">
        <v>258.0</v>
      </c>
    </row>
    <row r="111">
      <c r="B111" s="82" t="s">
        <v>72</v>
      </c>
      <c r="C111" s="83">
        <v>2.0</v>
      </c>
      <c r="D111" s="83">
        <v>1.0</v>
      </c>
      <c r="E111" s="83">
        <v>8.0</v>
      </c>
      <c r="F111" s="83">
        <v>1.0</v>
      </c>
      <c r="G111" s="83">
        <v>1.0</v>
      </c>
      <c r="H111" s="84">
        <v>274.0</v>
      </c>
    </row>
    <row r="112">
      <c r="B112" s="82" t="s">
        <v>72</v>
      </c>
      <c r="C112" s="83">
        <v>2.0</v>
      </c>
      <c r="D112" s="83">
        <v>1.0</v>
      </c>
      <c r="E112" s="83">
        <v>6.0</v>
      </c>
      <c r="F112" s="83">
        <v>1.0</v>
      </c>
      <c r="G112" s="83">
        <v>1.0</v>
      </c>
      <c r="H112" s="84">
        <v>81.0</v>
      </c>
    </row>
    <row r="113">
      <c r="B113" s="82" t="s">
        <v>72</v>
      </c>
      <c r="C113" s="83">
        <v>2.0</v>
      </c>
      <c r="D113" s="83">
        <v>1.0</v>
      </c>
      <c r="E113" s="83">
        <v>8.0</v>
      </c>
      <c r="F113" s="83">
        <v>2.0</v>
      </c>
      <c r="G113" s="83">
        <v>1.0</v>
      </c>
      <c r="H113" s="84">
        <v>180.0</v>
      </c>
    </row>
    <row r="114">
      <c r="B114" s="82" t="s">
        <v>72</v>
      </c>
      <c r="C114" s="83">
        <v>2.0</v>
      </c>
      <c r="D114" s="83">
        <v>0.0</v>
      </c>
      <c r="E114" s="83">
        <v>3.0</v>
      </c>
      <c r="F114" s="83">
        <v>5.0</v>
      </c>
      <c r="G114" s="83">
        <v>1.0</v>
      </c>
      <c r="H114" s="84">
        <v>900.0</v>
      </c>
    </row>
    <row r="115">
      <c r="B115" s="82" t="s">
        <v>72</v>
      </c>
      <c r="C115" s="83">
        <v>2.0</v>
      </c>
      <c r="D115" s="83">
        <v>1.0</v>
      </c>
      <c r="E115" s="83">
        <v>9.0</v>
      </c>
      <c r="F115" s="83">
        <v>3.0</v>
      </c>
      <c r="G115" s="83">
        <v>1.0</v>
      </c>
      <c r="H115" s="84">
        <v>216.0</v>
      </c>
    </row>
    <row r="116">
      <c r="B116" s="82" t="s">
        <v>72</v>
      </c>
      <c r="C116" s="83">
        <v>2.0</v>
      </c>
      <c r="D116" s="83">
        <v>1.0</v>
      </c>
      <c r="E116" s="83">
        <v>8.0</v>
      </c>
      <c r="F116" s="83">
        <v>4.0</v>
      </c>
      <c r="G116" s="83">
        <v>1.0</v>
      </c>
      <c r="H116" s="84">
        <v>173.0</v>
      </c>
    </row>
    <row r="117">
      <c r="B117" s="82" t="s">
        <v>72</v>
      </c>
      <c r="C117" s="83">
        <v>2.0</v>
      </c>
      <c r="D117" s="83">
        <v>0.0</v>
      </c>
      <c r="E117" s="83">
        <v>3.0</v>
      </c>
      <c r="F117" s="83">
        <v>5.0</v>
      </c>
      <c r="G117" s="83">
        <v>0.0</v>
      </c>
      <c r="H117" s="84">
        <v>36.0</v>
      </c>
    </row>
    <row r="118">
      <c r="B118" s="82" t="s">
        <v>72</v>
      </c>
      <c r="C118" s="83">
        <v>2.0</v>
      </c>
      <c r="D118" s="83">
        <v>1.0</v>
      </c>
      <c r="E118" s="83">
        <v>2.0</v>
      </c>
      <c r="F118" s="83">
        <v>4.0</v>
      </c>
      <c r="G118" s="83">
        <v>1.0</v>
      </c>
      <c r="H118" s="84">
        <v>168.0</v>
      </c>
    </row>
    <row r="119">
      <c r="B119" s="82" t="s">
        <v>72</v>
      </c>
      <c r="C119" s="83">
        <v>2.0</v>
      </c>
      <c r="D119" s="83">
        <v>1.0</v>
      </c>
      <c r="E119" s="83">
        <v>9.0</v>
      </c>
      <c r="F119" s="83">
        <v>3.0</v>
      </c>
      <c r="G119" s="83">
        <v>1.0</v>
      </c>
      <c r="H119" s="84">
        <v>91.0</v>
      </c>
    </row>
    <row r="120">
      <c r="B120" s="82" t="s">
        <v>72</v>
      </c>
      <c r="C120" s="83">
        <v>2.0</v>
      </c>
      <c r="D120" s="83">
        <v>1.0</v>
      </c>
      <c r="E120" s="83">
        <v>7.0</v>
      </c>
      <c r="F120" s="83">
        <v>5.0</v>
      </c>
      <c r="G120" s="83">
        <v>1.0</v>
      </c>
      <c r="H120" s="84">
        <v>72.0</v>
      </c>
    </row>
    <row r="121">
      <c r="B121" s="82" t="s">
        <v>72</v>
      </c>
      <c r="C121" s="83">
        <v>2.0</v>
      </c>
      <c r="D121" s="83">
        <v>1.0</v>
      </c>
      <c r="E121" s="83">
        <v>6.0</v>
      </c>
      <c r="F121" s="83">
        <v>2.0</v>
      </c>
      <c r="G121" s="83">
        <v>1.0</v>
      </c>
      <c r="H121" s="84">
        <v>86.0</v>
      </c>
    </row>
    <row r="122">
      <c r="B122" s="82" t="s">
        <v>72</v>
      </c>
      <c r="C122" s="83">
        <v>2.0</v>
      </c>
      <c r="D122" s="83">
        <v>1.0</v>
      </c>
      <c r="E122" s="83">
        <v>1.0</v>
      </c>
      <c r="F122" s="83">
        <v>2.0</v>
      </c>
      <c r="G122" s="83">
        <v>1.0</v>
      </c>
      <c r="H122" s="84">
        <v>282.0</v>
      </c>
    </row>
    <row r="123">
      <c r="B123" s="82" t="s">
        <v>72</v>
      </c>
      <c r="C123" s="83">
        <v>2.0</v>
      </c>
      <c r="D123" s="83">
        <v>1.0</v>
      </c>
      <c r="E123" s="83">
        <v>8.0</v>
      </c>
      <c r="F123" s="83">
        <v>1.0</v>
      </c>
      <c r="G123" s="83">
        <v>1.0</v>
      </c>
      <c r="H123" s="84">
        <v>60.0</v>
      </c>
    </row>
    <row r="124">
      <c r="B124" s="82" t="s">
        <v>72</v>
      </c>
      <c r="C124" s="83">
        <v>2.0</v>
      </c>
      <c r="D124" s="83">
        <v>1.0</v>
      </c>
      <c r="E124" s="83">
        <v>1.0</v>
      </c>
      <c r="F124" s="83">
        <v>3.0</v>
      </c>
      <c r="G124" s="83">
        <v>1.0</v>
      </c>
      <c r="H124" s="84">
        <v>135.0</v>
      </c>
    </row>
    <row r="125">
      <c r="B125" s="82" t="s">
        <v>72</v>
      </c>
      <c r="C125" s="83">
        <v>2.0</v>
      </c>
      <c r="D125" s="83">
        <v>1.0</v>
      </c>
      <c r="E125" s="83">
        <v>9.0</v>
      </c>
      <c r="F125" s="83">
        <v>2.0</v>
      </c>
      <c r="G125" s="83">
        <v>1.0</v>
      </c>
      <c r="H125" s="84">
        <v>116.0</v>
      </c>
    </row>
    <row r="126">
      <c r="B126" s="82" t="s">
        <v>72</v>
      </c>
      <c r="C126" s="83">
        <v>2.0</v>
      </c>
      <c r="D126" s="83">
        <v>1.0</v>
      </c>
      <c r="E126" s="83">
        <v>6.0</v>
      </c>
      <c r="F126" s="83">
        <v>1.0</v>
      </c>
      <c r="G126" s="83">
        <v>1.0</v>
      </c>
      <c r="H126" s="84">
        <v>157.0</v>
      </c>
    </row>
    <row r="127">
      <c r="B127" s="82" t="s">
        <v>72</v>
      </c>
      <c r="C127" s="83">
        <v>2.0</v>
      </c>
      <c r="D127" s="83">
        <v>1.0</v>
      </c>
      <c r="E127" s="83">
        <v>7.0</v>
      </c>
      <c r="F127" s="83">
        <v>4.0</v>
      </c>
      <c r="G127" s="83">
        <v>1.0</v>
      </c>
      <c r="H127" s="84">
        <v>34.0</v>
      </c>
    </row>
    <row r="128">
      <c r="B128" s="82" t="s">
        <v>72</v>
      </c>
      <c r="C128" s="83">
        <v>2.0</v>
      </c>
      <c r="D128" s="83">
        <v>1.0</v>
      </c>
      <c r="E128" s="83">
        <v>2.0</v>
      </c>
      <c r="F128" s="83">
        <v>5.0</v>
      </c>
      <c r="G128" s="83">
        <v>1.0</v>
      </c>
      <c r="H128" s="84">
        <v>89.0</v>
      </c>
    </row>
    <row r="129">
      <c r="B129" s="82" t="s">
        <v>72</v>
      </c>
      <c r="C129" s="83">
        <v>2.0</v>
      </c>
      <c r="D129" s="83">
        <v>1.0</v>
      </c>
      <c r="E129" s="83">
        <v>4.0</v>
      </c>
      <c r="F129" s="83">
        <v>2.0</v>
      </c>
      <c r="G129" s="83">
        <v>1.0</v>
      </c>
      <c r="H129" s="84">
        <v>105.0</v>
      </c>
    </row>
    <row r="130">
      <c r="B130" s="82" t="s">
        <v>72</v>
      </c>
      <c r="C130" s="83">
        <v>2.0</v>
      </c>
      <c r="D130" s="83">
        <v>0.0</v>
      </c>
      <c r="E130" s="83">
        <v>3.0</v>
      </c>
      <c r="F130" s="83">
        <v>2.0</v>
      </c>
      <c r="G130" s="83">
        <v>0.0</v>
      </c>
      <c r="H130" s="84">
        <v>31.0</v>
      </c>
    </row>
    <row r="131">
      <c r="B131" s="82" t="s">
        <v>72</v>
      </c>
      <c r="C131" s="83">
        <v>2.0</v>
      </c>
      <c r="D131" s="83">
        <v>1.0</v>
      </c>
      <c r="E131" s="83">
        <v>4.0</v>
      </c>
      <c r="F131" s="83">
        <v>3.0</v>
      </c>
      <c r="G131" s="83">
        <v>1.0</v>
      </c>
      <c r="H131" s="84">
        <v>628.0</v>
      </c>
    </row>
    <row r="132">
      <c r="B132" s="82" t="s">
        <v>72</v>
      </c>
      <c r="C132" s="83">
        <v>2.0</v>
      </c>
      <c r="D132" s="83">
        <v>1.0</v>
      </c>
      <c r="E132" s="83">
        <v>2.0</v>
      </c>
      <c r="F132" s="83">
        <v>4.0</v>
      </c>
      <c r="G132" s="83">
        <v>1.0</v>
      </c>
      <c r="H132" s="84">
        <v>288.0</v>
      </c>
    </row>
    <row r="133">
      <c r="B133" s="82" t="s">
        <v>72</v>
      </c>
      <c r="C133" s="83">
        <v>2.0</v>
      </c>
      <c r="D133" s="83">
        <v>1.0</v>
      </c>
      <c r="E133" s="83">
        <v>7.0</v>
      </c>
      <c r="F133" s="83">
        <v>4.0</v>
      </c>
      <c r="G133" s="83">
        <v>1.0</v>
      </c>
      <c r="H133" s="84">
        <v>52.0</v>
      </c>
    </row>
    <row r="134">
      <c r="B134" s="82" t="s">
        <v>72</v>
      </c>
      <c r="C134" s="83">
        <v>2.0</v>
      </c>
      <c r="D134" s="83">
        <v>1.0</v>
      </c>
      <c r="E134" s="83">
        <v>9.0</v>
      </c>
      <c r="F134" s="83">
        <v>5.0</v>
      </c>
      <c r="G134" s="83">
        <v>1.0</v>
      </c>
      <c r="H134" s="84">
        <v>110.0</v>
      </c>
    </row>
    <row r="135">
      <c r="B135" s="82" t="s">
        <v>72</v>
      </c>
      <c r="C135" s="83">
        <v>2.0</v>
      </c>
      <c r="D135" s="83">
        <v>1.0</v>
      </c>
      <c r="E135" s="83">
        <v>2.0</v>
      </c>
      <c r="F135" s="83">
        <v>4.0</v>
      </c>
      <c r="G135" s="83">
        <v>1.0</v>
      </c>
      <c r="H135" s="84">
        <v>70.0</v>
      </c>
    </row>
    <row r="136">
      <c r="B136" s="82" t="s">
        <v>72</v>
      </c>
      <c r="C136" s="83">
        <v>2.0</v>
      </c>
      <c r="D136" s="83">
        <v>1.0</v>
      </c>
      <c r="E136" s="83">
        <v>4.0</v>
      </c>
      <c r="F136" s="83">
        <v>4.0</v>
      </c>
      <c r="G136" s="83">
        <v>1.0</v>
      </c>
      <c r="H136" s="84">
        <v>234.0</v>
      </c>
    </row>
    <row r="137">
      <c r="B137" s="82" t="s">
        <v>72</v>
      </c>
      <c r="C137" s="83">
        <v>2.0</v>
      </c>
      <c r="D137" s="83">
        <v>1.0</v>
      </c>
      <c r="E137" s="83">
        <v>7.0</v>
      </c>
      <c r="F137" s="83">
        <v>2.0</v>
      </c>
      <c r="G137" s="83">
        <v>1.0</v>
      </c>
      <c r="H137" s="84">
        <v>116.0</v>
      </c>
    </row>
    <row r="138">
      <c r="B138" s="82" t="s">
        <v>72</v>
      </c>
      <c r="C138" s="83">
        <v>2.0</v>
      </c>
      <c r="D138" s="83">
        <v>1.0</v>
      </c>
      <c r="E138" s="83">
        <v>8.0</v>
      </c>
      <c r="F138" s="83">
        <v>1.0</v>
      </c>
      <c r="G138" s="83">
        <v>1.0</v>
      </c>
      <c r="H138" s="84">
        <v>90.0</v>
      </c>
    </row>
    <row r="139">
      <c r="B139" s="82" t="s">
        <v>72</v>
      </c>
      <c r="C139" s="83">
        <v>2.0</v>
      </c>
      <c r="D139" s="83">
        <v>1.0</v>
      </c>
      <c r="E139" s="83">
        <v>4.0</v>
      </c>
      <c r="F139" s="83">
        <v>5.0</v>
      </c>
      <c r="G139" s="83">
        <v>1.0</v>
      </c>
      <c r="H139" s="84">
        <v>134.0</v>
      </c>
    </row>
    <row r="140">
      <c r="B140" s="82" t="s">
        <v>72</v>
      </c>
      <c r="C140" s="83">
        <v>2.0</v>
      </c>
      <c r="D140" s="83">
        <v>1.0</v>
      </c>
      <c r="E140" s="83">
        <v>6.0</v>
      </c>
      <c r="F140" s="83">
        <v>4.0</v>
      </c>
      <c r="G140" s="83">
        <v>1.0</v>
      </c>
      <c r="H140" s="84">
        <v>134.0</v>
      </c>
    </row>
    <row r="141">
      <c r="B141" s="82" t="s">
        <v>72</v>
      </c>
      <c r="C141" s="83">
        <v>2.0</v>
      </c>
      <c r="D141" s="83">
        <v>1.0</v>
      </c>
      <c r="E141" s="83">
        <v>9.0</v>
      </c>
      <c r="F141" s="83">
        <v>3.0</v>
      </c>
      <c r="G141" s="83">
        <v>1.0</v>
      </c>
      <c r="H141" s="84">
        <v>100.0</v>
      </c>
    </row>
    <row r="142">
      <c r="B142" s="82" t="s">
        <v>72</v>
      </c>
      <c r="C142" s="83">
        <v>2.0</v>
      </c>
      <c r="D142" s="83">
        <v>1.0</v>
      </c>
      <c r="E142" s="83">
        <v>4.0</v>
      </c>
      <c r="F142" s="83">
        <v>4.0</v>
      </c>
      <c r="G142" s="83">
        <v>1.0</v>
      </c>
      <c r="H142" s="84">
        <v>95.0</v>
      </c>
    </row>
    <row r="143">
      <c r="B143" s="82" t="s">
        <v>72</v>
      </c>
      <c r="C143" s="83">
        <v>2.0</v>
      </c>
      <c r="D143" s="83">
        <v>0.0</v>
      </c>
      <c r="E143" s="83">
        <v>3.0</v>
      </c>
      <c r="F143" s="83">
        <v>5.0</v>
      </c>
      <c r="G143" s="83">
        <v>1.0</v>
      </c>
      <c r="H143" s="84">
        <v>900.0</v>
      </c>
    </row>
    <row r="144">
      <c r="B144" s="82" t="s">
        <v>72</v>
      </c>
      <c r="C144" s="83">
        <v>2.0</v>
      </c>
      <c r="D144" s="83">
        <v>1.0</v>
      </c>
      <c r="E144" s="83">
        <v>8.0</v>
      </c>
      <c r="F144" s="83">
        <v>2.0</v>
      </c>
      <c r="G144" s="83">
        <v>1.0</v>
      </c>
      <c r="H144" s="84">
        <v>18.0</v>
      </c>
    </row>
    <row r="145">
      <c r="B145" s="82" t="s">
        <v>72</v>
      </c>
      <c r="C145" s="83">
        <v>2.0</v>
      </c>
      <c r="D145" s="83">
        <v>1.0</v>
      </c>
      <c r="E145" s="83">
        <v>4.0</v>
      </c>
      <c r="F145" s="83">
        <v>1.0</v>
      </c>
      <c r="G145" s="83">
        <v>1.0</v>
      </c>
      <c r="H145" s="84">
        <v>238.0</v>
      </c>
    </row>
    <row r="146">
      <c r="B146" s="82" t="s">
        <v>72</v>
      </c>
      <c r="C146" s="83">
        <v>2.0</v>
      </c>
      <c r="D146" s="83">
        <v>1.0</v>
      </c>
      <c r="E146" s="83">
        <v>5.0</v>
      </c>
      <c r="F146" s="83">
        <v>2.0</v>
      </c>
      <c r="G146" s="83">
        <v>1.0</v>
      </c>
      <c r="H146" s="84">
        <v>237.0</v>
      </c>
    </row>
    <row r="147">
      <c r="B147" s="82" t="s">
        <v>72</v>
      </c>
      <c r="C147" s="83">
        <v>2.0</v>
      </c>
      <c r="D147" s="83">
        <v>1.0</v>
      </c>
      <c r="E147" s="83">
        <v>7.0</v>
      </c>
      <c r="F147" s="83">
        <v>3.0</v>
      </c>
      <c r="G147" s="83">
        <v>1.0</v>
      </c>
      <c r="H147" s="84">
        <v>258.0</v>
      </c>
    </row>
    <row r="148">
      <c r="B148" s="82" t="s">
        <v>72</v>
      </c>
      <c r="C148" s="83">
        <v>2.0</v>
      </c>
      <c r="D148" s="83">
        <v>1.0</v>
      </c>
      <c r="E148" s="83">
        <v>6.0</v>
      </c>
      <c r="F148" s="83">
        <v>2.0</v>
      </c>
      <c r="G148" s="83">
        <v>1.0</v>
      </c>
      <c r="H148" s="84">
        <v>147.0</v>
      </c>
    </row>
    <row r="149">
      <c r="B149" s="82" t="s">
        <v>72</v>
      </c>
      <c r="C149" s="83">
        <v>2.0</v>
      </c>
      <c r="D149" s="83">
        <v>0.0</v>
      </c>
      <c r="E149" s="83">
        <v>3.0</v>
      </c>
      <c r="F149" s="83">
        <v>2.0</v>
      </c>
      <c r="G149" s="83">
        <v>1.0</v>
      </c>
      <c r="H149" s="84">
        <v>900.0</v>
      </c>
    </row>
    <row r="150">
      <c r="B150" s="82" t="s">
        <v>72</v>
      </c>
      <c r="C150" s="83">
        <v>2.0</v>
      </c>
      <c r="D150" s="83">
        <v>1.0</v>
      </c>
      <c r="E150" s="83">
        <v>4.0</v>
      </c>
      <c r="F150" s="83">
        <v>4.0</v>
      </c>
      <c r="G150" s="83">
        <v>1.0</v>
      </c>
      <c r="H150" s="84">
        <v>8.0</v>
      </c>
    </row>
    <row r="151">
      <c r="B151" s="82" t="s">
        <v>72</v>
      </c>
      <c r="C151" s="83">
        <v>2.0</v>
      </c>
      <c r="D151" s="83">
        <v>1.0</v>
      </c>
      <c r="E151" s="83">
        <v>8.0</v>
      </c>
      <c r="F151" s="83">
        <v>1.0</v>
      </c>
      <c r="G151" s="83">
        <v>1.0</v>
      </c>
      <c r="H151" s="84">
        <v>244.0</v>
      </c>
    </row>
    <row r="152">
      <c r="B152" s="82" t="s">
        <v>72</v>
      </c>
      <c r="C152" s="83">
        <v>2.0</v>
      </c>
      <c r="D152" s="83">
        <v>1.0</v>
      </c>
      <c r="E152" s="83">
        <v>7.0</v>
      </c>
      <c r="F152" s="83">
        <v>2.0</v>
      </c>
      <c r="G152" s="83">
        <v>1.0</v>
      </c>
      <c r="H152" s="84">
        <v>31.0</v>
      </c>
    </row>
    <row r="153">
      <c r="B153" s="82" t="s">
        <v>72</v>
      </c>
      <c r="C153" s="83">
        <v>2.0</v>
      </c>
      <c r="D153" s="83">
        <v>1.0</v>
      </c>
      <c r="E153" s="83">
        <v>8.0</v>
      </c>
      <c r="F153" s="83">
        <v>4.0</v>
      </c>
      <c r="G153" s="83">
        <v>1.0</v>
      </c>
      <c r="H153" s="84">
        <v>266.0</v>
      </c>
    </row>
    <row r="154">
      <c r="B154" s="82" t="s">
        <v>72</v>
      </c>
      <c r="C154" s="83">
        <v>2.0</v>
      </c>
      <c r="D154" s="83">
        <v>1.0</v>
      </c>
      <c r="E154" s="83">
        <v>6.0</v>
      </c>
      <c r="F154" s="83">
        <v>1.0</v>
      </c>
      <c r="G154" s="83">
        <v>1.0</v>
      </c>
      <c r="H154" s="84">
        <v>136.0</v>
      </c>
    </row>
    <row r="155">
      <c r="B155" s="82" t="s">
        <v>72</v>
      </c>
      <c r="C155" s="83">
        <v>2.0</v>
      </c>
      <c r="D155" s="83">
        <v>1.0</v>
      </c>
      <c r="E155" s="83">
        <v>4.0</v>
      </c>
      <c r="F155" s="83">
        <v>1.0</v>
      </c>
      <c r="G155" s="83">
        <v>1.0</v>
      </c>
      <c r="H155" s="84">
        <v>287.0</v>
      </c>
    </row>
    <row r="156">
      <c r="B156" s="82" t="s">
        <v>72</v>
      </c>
      <c r="C156" s="83">
        <v>2.0</v>
      </c>
      <c r="D156" s="83">
        <v>0.0</v>
      </c>
      <c r="E156" s="83">
        <v>3.0</v>
      </c>
      <c r="F156" s="83">
        <v>1.0</v>
      </c>
      <c r="G156" s="83">
        <v>1.0</v>
      </c>
      <c r="H156" s="84">
        <v>900.0</v>
      </c>
    </row>
    <row r="157">
      <c r="B157" s="82" t="s">
        <v>72</v>
      </c>
      <c r="C157" s="83">
        <v>2.0</v>
      </c>
      <c r="D157" s="83">
        <v>1.0</v>
      </c>
      <c r="E157" s="83">
        <v>7.0</v>
      </c>
      <c r="F157" s="83">
        <v>4.0</v>
      </c>
      <c r="G157" s="83">
        <v>1.0</v>
      </c>
      <c r="H157" s="84">
        <v>35.0</v>
      </c>
    </row>
    <row r="158">
      <c r="B158" s="82" t="s">
        <v>72</v>
      </c>
      <c r="C158" s="83">
        <v>2.0</v>
      </c>
      <c r="D158" s="83">
        <v>1.0</v>
      </c>
      <c r="E158" s="83">
        <v>2.0</v>
      </c>
      <c r="F158" s="83">
        <v>3.0</v>
      </c>
      <c r="G158" s="83">
        <v>1.0</v>
      </c>
      <c r="H158" s="84">
        <v>141.0</v>
      </c>
    </row>
    <row r="159">
      <c r="B159" s="82" t="s">
        <v>72</v>
      </c>
      <c r="C159" s="83">
        <v>2.0</v>
      </c>
      <c r="D159" s="83">
        <v>1.0</v>
      </c>
      <c r="E159" s="83">
        <v>6.0</v>
      </c>
      <c r="F159" s="83">
        <v>3.0</v>
      </c>
      <c r="G159" s="83">
        <v>1.0</v>
      </c>
      <c r="H159" s="84">
        <v>128.0</v>
      </c>
    </row>
    <row r="160">
      <c r="B160" s="82" t="s">
        <v>72</v>
      </c>
      <c r="C160" s="83">
        <v>2.0</v>
      </c>
      <c r="D160" s="83">
        <v>1.0</v>
      </c>
      <c r="E160" s="83">
        <v>5.0</v>
      </c>
      <c r="F160" s="83">
        <v>5.0</v>
      </c>
      <c r="G160" s="83">
        <v>1.0</v>
      </c>
      <c r="H160" s="84">
        <v>175.0</v>
      </c>
    </row>
    <row r="161">
      <c r="B161" s="82" t="s">
        <v>72</v>
      </c>
      <c r="C161" s="83">
        <v>2.0</v>
      </c>
      <c r="D161" s="83">
        <v>1.0</v>
      </c>
      <c r="E161" s="83">
        <v>7.0</v>
      </c>
      <c r="F161" s="83">
        <v>3.0</v>
      </c>
      <c r="G161" s="83">
        <v>1.0</v>
      </c>
      <c r="H161" s="84">
        <v>248.0</v>
      </c>
    </row>
    <row r="162">
      <c r="B162" s="82" t="s">
        <v>72</v>
      </c>
      <c r="C162" s="83">
        <v>2.0</v>
      </c>
      <c r="D162" s="83">
        <v>0.0</v>
      </c>
      <c r="E162" s="83">
        <v>3.0</v>
      </c>
      <c r="F162" s="83">
        <v>2.0</v>
      </c>
      <c r="G162" s="83">
        <v>1.0</v>
      </c>
      <c r="H162" s="84">
        <v>900.0</v>
      </c>
    </row>
    <row r="163">
      <c r="B163" s="82" t="s">
        <v>72</v>
      </c>
      <c r="C163" s="83">
        <v>2.0</v>
      </c>
      <c r="D163" s="83">
        <v>1.0</v>
      </c>
      <c r="E163" s="83">
        <v>9.0</v>
      </c>
      <c r="F163" s="83">
        <v>1.0</v>
      </c>
      <c r="G163" s="83">
        <v>1.0</v>
      </c>
      <c r="H163" s="84">
        <v>39.0</v>
      </c>
    </row>
    <row r="164">
      <c r="B164" s="82" t="s">
        <v>72</v>
      </c>
      <c r="C164" s="83">
        <v>2.0</v>
      </c>
      <c r="D164" s="83">
        <v>1.0</v>
      </c>
      <c r="E164" s="83">
        <v>6.0</v>
      </c>
      <c r="F164" s="83">
        <v>5.0</v>
      </c>
      <c r="G164" s="83">
        <v>1.0</v>
      </c>
      <c r="H164" s="84">
        <v>73.0</v>
      </c>
    </row>
    <row r="165">
      <c r="B165" s="82" t="s">
        <v>72</v>
      </c>
      <c r="C165" s="83">
        <v>2.0</v>
      </c>
      <c r="D165" s="83">
        <v>1.0</v>
      </c>
      <c r="E165" s="83">
        <v>7.0</v>
      </c>
      <c r="F165" s="83">
        <v>1.0</v>
      </c>
      <c r="G165" s="83">
        <v>1.0</v>
      </c>
      <c r="H165" s="84">
        <v>352.0</v>
      </c>
    </row>
    <row r="166">
      <c r="B166" s="82" t="s">
        <v>72</v>
      </c>
      <c r="C166" s="83">
        <v>2.0</v>
      </c>
      <c r="D166" s="83">
        <v>1.0</v>
      </c>
      <c r="E166" s="83">
        <v>9.0</v>
      </c>
      <c r="F166" s="83">
        <v>3.0</v>
      </c>
      <c r="G166" s="83">
        <v>1.0</v>
      </c>
      <c r="H166" s="84">
        <v>310.0</v>
      </c>
    </row>
    <row r="167">
      <c r="B167" s="82" t="s">
        <v>72</v>
      </c>
      <c r="C167" s="83">
        <v>2.0</v>
      </c>
      <c r="D167" s="83">
        <v>1.0</v>
      </c>
      <c r="E167" s="83">
        <v>8.0</v>
      </c>
      <c r="F167" s="83">
        <v>1.0</v>
      </c>
      <c r="G167" s="83">
        <v>1.0</v>
      </c>
      <c r="H167" s="84">
        <v>240.0</v>
      </c>
    </row>
    <row r="168">
      <c r="B168" s="82" t="s">
        <v>72</v>
      </c>
      <c r="C168" s="83">
        <v>2.0</v>
      </c>
      <c r="D168" s="83">
        <v>1.0</v>
      </c>
      <c r="E168" s="83">
        <v>5.0</v>
      </c>
      <c r="F168" s="83">
        <v>4.0</v>
      </c>
      <c r="G168" s="83">
        <v>1.0</v>
      </c>
      <c r="H168" s="84">
        <v>537.0</v>
      </c>
    </row>
    <row r="169">
      <c r="B169" s="82" t="s">
        <v>72</v>
      </c>
      <c r="C169" s="83">
        <v>2.0</v>
      </c>
      <c r="D169" s="83">
        <v>1.0</v>
      </c>
      <c r="E169" s="83">
        <v>1.0</v>
      </c>
      <c r="F169" s="83">
        <v>2.0</v>
      </c>
      <c r="G169" s="83">
        <v>1.0</v>
      </c>
      <c r="H169" s="84">
        <v>525.0</v>
      </c>
    </row>
    <row r="170">
      <c r="B170" s="82" t="s">
        <v>72</v>
      </c>
      <c r="C170" s="83">
        <v>2.0</v>
      </c>
      <c r="D170" s="83">
        <v>1.0</v>
      </c>
      <c r="E170" s="83">
        <v>9.0</v>
      </c>
      <c r="F170" s="83">
        <v>5.0</v>
      </c>
      <c r="G170" s="83">
        <v>1.0</v>
      </c>
      <c r="H170" s="84">
        <v>357.0</v>
      </c>
    </row>
    <row r="171">
      <c r="B171" s="82" t="s">
        <v>72</v>
      </c>
      <c r="C171" s="83">
        <v>2.0</v>
      </c>
      <c r="D171" s="83">
        <v>1.0</v>
      </c>
      <c r="E171" s="83">
        <v>2.0</v>
      </c>
      <c r="F171" s="83">
        <v>2.0</v>
      </c>
      <c r="G171" s="83">
        <v>1.0</v>
      </c>
      <c r="H171" s="84">
        <v>204.0</v>
      </c>
    </row>
    <row r="172">
      <c r="B172" s="82" t="s">
        <v>72</v>
      </c>
      <c r="C172" s="83">
        <v>2.0</v>
      </c>
      <c r="D172" s="83">
        <v>1.0</v>
      </c>
      <c r="E172" s="83">
        <v>4.0</v>
      </c>
      <c r="F172" s="83">
        <v>2.0</v>
      </c>
      <c r="G172" s="83">
        <v>1.0</v>
      </c>
      <c r="H172" s="84">
        <v>226.0</v>
      </c>
    </row>
    <row r="173">
      <c r="B173" s="82" t="s">
        <v>72</v>
      </c>
      <c r="C173" s="83">
        <v>2.0</v>
      </c>
      <c r="D173" s="83">
        <v>1.0</v>
      </c>
      <c r="E173" s="83">
        <v>2.0</v>
      </c>
      <c r="F173" s="83">
        <v>5.0</v>
      </c>
      <c r="G173" s="83">
        <v>1.0</v>
      </c>
      <c r="H173" s="84">
        <v>97.0</v>
      </c>
    </row>
    <row r="174">
      <c r="B174" s="82" t="s">
        <v>72</v>
      </c>
      <c r="C174" s="83">
        <v>2.0</v>
      </c>
      <c r="D174" s="83">
        <v>1.0</v>
      </c>
      <c r="E174" s="83">
        <v>1.0</v>
      </c>
      <c r="F174" s="83">
        <v>3.0</v>
      </c>
      <c r="G174" s="83">
        <v>1.0</v>
      </c>
      <c r="H174" s="84">
        <v>106.0</v>
      </c>
    </row>
    <row r="175">
      <c r="B175" s="82" t="s">
        <v>72</v>
      </c>
      <c r="C175" s="83">
        <v>2.0</v>
      </c>
      <c r="D175" s="83">
        <v>1.0</v>
      </c>
      <c r="E175" s="83">
        <v>2.0</v>
      </c>
      <c r="F175" s="83">
        <v>2.0</v>
      </c>
      <c r="G175" s="83">
        <v>1.0</v>
      </c>
      <c r="H175" s="84">
        <v>94.0</v>
      </c>
    </row>
    <row r="176">
      <c r="B176" s="82" t="s">
        <v>72</v>
      </c>
      <c r="C176" s="83">
        <v>2.0</v>
      </c>
      <c r="D176" s="83">
        <v>1.0</v>
      </c>
      <c r="E176" s="83">
        <v>7.0</v>
      </c>
      <c r="F176" s="83">
        <v>1.0</v>
      </c>
      <c r="G176" s="83">
        <v>0.0</v>
      </c>
      <c r="H176" s="84">
        <v>900.0</v>
      </c>
    </row>
    <row r="177">
      <c r="B177" s="82" t="s">
        <v>72</v>
      </c>
      <c r="C177" s="83">
        <v>2.0</v>
      </c>
      <c r="D177" s="83">
        <v>1.0</v>
      </c>
      <c r="E177" s="83">
        <v>1.0</v>
      </c>
      <c r="F177" s="83">
        <v>3.0</v>
      </c>
      <c r="G177" s="83">
        <v>1.0</v>
      </c>
      <c r="H177" s="84">
        <v>218.0</v>
      </c>
    </row>
    <row r="178">
      <c r="B178" s="82" t="s">
        <v>72</v>
      </c>
      <c r="C178" s="83">
        <v>2.0</v>
      </c>
      <c r="D178" s="83">
        <v>1.0</v>
      </c>
      <c r="E178" s="83">
        <v>6.0</v>
      </c>
      <c r="F178" s="83">
        <v>4.0</v>
      </c>
      <c r="G178" s="83">
        <v>1.0</v>
      </c>
      <c r="H178" s="84">
        <v>260.0</v>
      </c>
    </row>
    <row r="179">
      <c r="B179" s="82" t="s">
        <v>72</v>
      </c>
      <c r="C179" s="83">
        <v>2.0</v>
      </c>
      <c r="D179" s="83">
        <v>1.0</v>
      </c>
      <c r="E179" s="83">
        <v>2.0</v>
      </c>
      <c r="F179" s="83">
        <v>3.0</v>
      </c>
      <c r="G179" s="83">
        <v>1.0</v>
      </c>
      <c r="H179" s="84">
        <v>89.0</v>
      </c>
    </row>
    <row r="180">
      <c r="B180" s="82" t="s">
        <v>72</v>
      </c>
      <c r="C180" s="83">
        <v>2.0</v>
      </c>
      <c r="D180" s="83">
        <v>1.0</v>
      </c>
      <c r="E180" s="83">
        <v>1.0</v>
      </c>
      <c r="F180" s="83">
        <v>2.0</v>
      </c>
      <c r="G180" s="83">
        <v>1.0</v>
      </c>
      <c r="H180" s="84">
        <v>96.0</v>
      </c>
    </row>
    <row r="181">
      <c r="B181" s="82" t="s">
        <v>72</v>
      </c>
      <c r="C181" s="83">
        <v>2.0</v>
      </c>
      <c r="D181" s="83">
        <v>1.0</v>
      </c>
      <c r="E181" s="83">
        <v>7.0</v>
      </c>
      <c r="F181" s="83">
        <v>3.0</v>
      </c>
      <c r="G181" s="83">
        <v>1.0</v>
      </c>
      <c r="H181" s="84">
        <v>8.0</v>
      </c>
    </row>
    <row r="182">
      <c r="B182" s="82" t="s">
        <v>72</v>
      </c>
      <c r="C182" s="83">
        <v>2.0</v>
      </c>
      <c r="D182" s="83">
        <v>0.0</v>
      </c>
      <c r="E182" s="83">
        <v>3.0</v>
      </c>
      <c r="F182" s="83">
        <v>4.0</v>
      </c>
      <c r="G182" s="83">
        <v>0.0</v>
      </c>
      <c r="H182" s="84">
        <v>62.0</v>
      </c>
    </row>
    <row r="183">
      <c r="B183" s="82" t="s">
        <v>72</v>
      </c>
      <c r="C183" s="83">
        <v>2.0</v>
      </c>
      <c r="D183" s="83">
        <v>1.0</v>
      </c>
      <c r="E183" s="83">
        <v>5.0</v>
      </c>
      <c r="F183" s="83">
        <v>3.0</v>
      </c>
      <c r="G183" s="83">
        <v>0.0</v>
      </c>
      <c r="H183" s="84">
        <v>900.0</v>
      </c>
    </row>
    <row r="184">
      <c r="B184" s="82" t="s">
        <v>72</v>
      </c>
      <c r="C184" s="83">
        <v>2.0</v>
      </c>
      <c r="D184" s="83">
        <v>1.0</v>
      </c>
      <c r="E184" s="83">
        <v>4.0</v>
      </c>
      <c r="F184" s="83">
        <v>5.0</v>
      </c>
      <c r="G184" s="83">
        <v>1.0</v>
      </c>
      <c r="H184" s="84">
        <v>100.0</v>
      </c>
    </row>
    <row r="185">
      <c r="B185" s="82" t="s">
        <v>72</v>
      </c>
      <c r="C185" s="83">
        <v>2.0</v>
      </c>
      <c r="D185" s="83">
        <v>1.0</v>
      </c>
      <c r="E185" s="83">
        <v>5.0</v>
      </c>
      <c r="F185" s="83">
        <v>2.0</v>
      </c>
      <c r="G185" s="83">
        <v>1.0</v>
      </c>
      <c r="H185" s="84">
        <v>126.0</v>
      </c>
    </row>
    <row r="186">
      <c r="B186" s="82" t="s">
        <v>72</v>
      </c>
      <c r="C186" s="83">
        <v>2.0</v>
      </c>
      <c r="D186" s="83">
        <v>1.0</v>
      </c>
      <c r="E186" s="83">
        <v>7.0</v>
      </c>
      <c r="F186" s="83">
        <v>2.0</v>
      </c>
      <c r="G186" s="83">
        <v>1.0</v>
      </c>
      <c r="H186" s="84">
        <v>145.0</v>
      </c>
    </row>
    <row r="187">
      <c r="B187" s="82" t="s">
        <v>72</v>
      </c>
      <c r="C187" s="83">
        <v>2.0</v>
      </c>
      <c r="D187" s="83">
        <v>0.0</v>
      </c>
      <c r="E187" s="83">
        <v>3.0</v>
      </c>
      <c r="F187" s="83">
        <v>1.0</v>
      </c>
      <c r="G187" s="83">
        <v>1.0</v>
      </c>
      <c r="H187" s="84">
        <v>900.0</v>
      </c>
    </row>
    <row r="188">
      <c r="B188" s="82" t="s">
        <v>72</v>
      </c>
      <c r="C188" s="83">
        <v>2.0</v>
      </c>
      <c r="D188" s="83">
        <v>1.0</v>
      </c>
      <c r="E188" s="83">
        <v>9.0</v>
      </c>
      <c r="F188" s="83">
        <v>2.0</v>
      </c>
      <c r="G188" s="83">
        <v>1.0</v>
      </c>
      <c r="H188" s="84">
        <v>21.0</v>
      </c>
    </row>
    <row r="189">
      <c r="B189" s="82" t="s">
        <v>72</v>
      </c>
      <c r="C189" s="83">
        <v>2.0</v>
      </c>
      <c r="D189" s="83">
        <v>0.0</v>
      </c>
      <c r="E189" s="83">
        <v>3.0</v>
      </c>
      <c r="F189" s="83">
        <v>3.0</v>
      </c>
      <c r="G189" s="83">
        <v>0.0</v>
      </c>
      <c r="H189" s="84">
        <v>31.0</v>
      </c>
    </row>
    <row r="190">
      <c r="B190" s="82" t="s">
        <v>72</v>
      </c>
      <c r="C190" s="83">
        <v>2.0</v>
      </c>
      <c r="D190" s="83">
        <v>1.0</v>
      </c>
      <c r="E190" s="83">
        <v>1.0</v>
      </c>
      <c r="F190" s="83">
        <v>1.0</v>
      </c>
      <c r="G190" s="83">
        <v>1.0</v>
      </c>
      <c r="H190" s="84">
        <v>103.0</v>
      </c>
    </row>
    <row r="191">
      <c r="B191" s="82" t="s">
        <v>72</v>
      </c>
      <c r="C191" s="83">
        <v>2.0</v>
      </c>
      <c r="D191" s="83">
        <v>1.0</v>
      </c>
      <c r="E191" s="83">
        <v>7.0</v>
      </c>
      <c r="F191" s="83">
        <v>2.0</v>
      </c>
      <c r="G191" s="83">
        <v>1.0</v>
      </c>
      <c r="H191" s="84">
        <v>319.0</v>
      </c>
    </row>
    <row r="192">
      <c r="B192" s="82" t="s">
        <v>72</v>
      </c>
      <c r="C192" s="83">
        <v>2.0</v>
      </c>
      <c r="D192" s="83">
        <v>1.0</v>
      </c>
      <c r="E192" s="83">
        <v>2.0</v>
      </c>
      <c r="F192" s="83">
        <v>1.0</v>
      </c>
      <c r="G192" s="83">
        <v>1.0</v>
      </c>
      <c r="H192" s="84">
        <v>118.0</v>
      </c>
    </row>
    <row r="193">
      <c r="B193" s="82" t="s">
        <v>72</v>
      </c>
      <c r="C193" s="83">
        <v>2.0</v>
      </c>
      <c r="D193" s="83">
        <v>1.0</v>
      </c>
      <c r="E193" s="83">
        <v>1.0</v>
      </c>
      <c r="F193" s="83">
        <v>5.0</v>
      </c>
      <c r="G193" s="83">
        <v>1.0</v>
      </c>
      <c r="H193" s="84">
        <v>145.0</v>
      </c>
    </row>
    <row r="194">
      <c r="B194" s="82" t="s">
        <v>72</v>
      </c>
      <c r="C194" s="83">
        <v>2.0</v>
      </c>
      <c r="D194" s="83">
        <v>1.0</v>
      </c>
      <c r="E194" s="83">
        <v>9.0</v>
      </c>
      <c r="F194" s="83">
        <v>5.0</v>
      </c>
      <c r="G194" s="83">
        <v>1.0</v>
      </c>
      <c r="H194" s="84">
        <v>95.0</v>
      </c>
    </row>
    <row r="195">
      <c r="B195" s="82" t="s">
        <v>72</v>
      </c>
      <c r="C195" s="83">
        <v>2.0</v>
      </c>
      <c r="D195" s="83">
        <v>1.0</v>
      </c>
      <c r="E195" s="83">
        <v>7.0</v>
      </c>
      <c r="F195" s="83">
        <v>2.0</v>
      </c>
      <c r="G195" s="83">
        <v>1.0</v>
      </c>
      <c r="H195" s="84">
        <v>146.0</v>
      </c>
    </row>
    <row r="196">
      <c r="B196" s="82" t="s">
        <v>72</v>
      </c>
      <c r="C196" s="83">
        <v>2.0</v>
      </c>
      <c r="D196" s="83">
        <v>1.0</v>
      </c>
      <c r="E196" s="83">
        <v>1.0</v>
      </c>
      <c r="F196" s="83">
        <v>2.0</v>
      </c>
      <c r="G196" s="83">
        <v>1.0</v>
      </c>
      <c r="H196" s="84">
        <v>228.0</v>
      </c>
    </row>
    <row r="197">
      <c r="B197" s="82" t="s">
        <v>72</v>
      </c>
      <c r="C197" s="83">
        <v>2.0</v>
      </c>
      <c r="D197" s="83">
        <v>1.0</v>
      </c>
      <c r="E197" s="83">
        <v>2.0</v>
      </c>
      <c r="F197" s="83">
        <v>1.0</v>
      </c>
      <c r="G197" s="83">
        <v>1.0</v>
      </c>
      <c r="H197" s="84">
        <v>272.0</v>
      </c>
    </row>
    <row r="198">
      <c r="B198" s="82" t="s">
        <v>72</v>
      </c>
      <c r="C198" s="83">
        <v>2.0</v>
      </c>
      <c r="D198" s="83">
        <v>1.0</v>
      </c>
      <c r="E198" s="83">
        <v>8.0</v>
      </c>
      <c r="F198" s="83">
        <v>1.0</v>
      </c>
      <c r="G198" s="83">
        <v>1.0</v>
      </c>
      <c r="H198" s="84">
        <v>324.0</v>
      </c>
    </row>
    <row r="199">
      <c r="B199" s="82" t="s">
        <v>72</v>
      </c>
      <c r="C199" s="83">
        <v>2.0</v>
      </c>
      <c r="D199" s="83">
        <v>1.0</v>
      </c>
      <c r="E199" s="83">
        <v>5.0</v>
      </c>
      <c r="F199" s="83">
        <v>2.0</v>
      </c>
      <c r="G199" s="83">
        <v>1.0</v>
      </c>
      <c r="H199" s="84">
        <v>88.0</v>
      </c>
    </row>
    <row r="200">
      <c r="B200" s="82" t="s">
        <v>72</v>
      </c>
      <c r="C200" s="83">
        <v>2.0</v>
      </c>
      <c r="D200" s="83">
        <v>1.0</v>
      </c>
      <c r="E200" s="83">
        <v>4.0</v>
      </c>
      <c r="F200" s="83">
        <v>3.0</v>
      </c>
      <c r="G200" s="83">
        <v>1.0</v>
      </c>
      <c r="H200" s="84">
        <v>69.0</v>
      </c>
    </row>
    <row r="201">
      <c r="B201" s="82" t="s">
        <v>72</v>
      </c>
      <c r="C201" s="83">
        <v>2.0</v>
      </c>
      <c r="D201" s="83">
        <v>1.0</v>
      </c>
      <c r="E201" s="83">
        <v>2.0</v>
      </c>
      <c r="F201" s="83">
        <v>2.0</v>
      </c>
      <c r="G201" s="83">
        <v>1.0</v>
      </c>
      <c r="H201" s="84">
        <v>204.0</v>
      </c>
    </row>
    <row r="202">
      <c r="B202" s="82" t="s">
        <v>72</v>
      </c>
      <c r="C202" s="83">
        <v>2.0</v>
      </c>
      <c r="D202" s="83">
        <v>1.0</v>
      </c>
      <c r="E202" s="83">
        <v>6.0</v>
      </c>
      <c r="F202" s="83">
        <v>3.0</v>
      </c>
      <c r="G202" s="83">
        <v>1.0</v>
      </c>
      <c r="H202" s="84">
        <v>73.0</v>
      </c>
    </row>
    <row r="203">
      <c r="B203" s="82" t="s">
        <v>72</v>
      </c>
      <c r="C203" s="83">
        <v>2.0</v>
      </c>
      <c r="D203" s="83">
        <v>0.0</v>
      </c>
      <c r="E203" s="83">
        <v>3.0</v>
      </c>
      <c r="F203" s="83">
        <v>5.0</v>
      </c>
      <c r="G203" s="83">
        <v>0.0</v>
      </c>
      <c r="H203" s="84">
        <v>129.0</v>
      </c>
    </row>
    <row r="204">
      <c r="B204" s="82" t="s">
        <v>72</v>
      </c>
      <c r="C204" s="83">
        <v>2.0</v>
      </c>
      <c r="D204" s="83">
        <v>1.0</v>
      </c>
      <c r="E204" s="83">
        <v>7.0</v>
      </c>
      <c r="F204" s="83">
        <v>3.0</v>
      </c>
      <c r="G204" s="83">
        <v>1.0</v>
      </c>
      <c r="H204" s="84">
        <v>8.0</v>
      </c>
    </row>
    <row r="205">
      <c r="B205" s="82" t="s">
        <v>72</v>
      </c>
      <c r="C205" s="83">
        <v>2.0</v>
      </c>
      <c r="D205" s="83">
        <v>0.0</v>
      </c>
      <c r="E205" s="83">
        <v>3.0</v>
      </c>
      <c r="F205" s="83">
        <v>1.0</v>
      </c>
      <c r="G205" s="83">
        <v>1.0</v>
      </c>
      <c r="H205" s="84">
        <v>900.0</v>
      </c>
    </row>
    <row r="206">
      <c r="B206" s="82" t="s">
        <v>72</v>
      </c>
      <c r="C206" s="83">
        <v>2.0</v>
      </c>
      <c r="D206" s="83">
        <v>1.0</v>
      </c>
      <c r="E206" s="83">
        <v>8.0</v>
      </c>
      <c r="F206" s="83">
        <v>5.0</v>
      </c>
      <c r="G206" s="83">
        <v>1.0</v>
      </c>
      <c r="H206" s="84">
        <v>30.0</v>
      </c>
    </row>
    <row r="207">
      <c r="B207" s="82" t="s">
        <v>72</v>
      </c>
      <c r="C207" s="83">
        <v>2.0</v>
      </c>
      <c r="D207" s="83">
        <v>1.0</v>
      </c>
      <c r="E207" s="83">
        <v>9.0</v>
      </c>
      <c r="F207" s="83">
        <v>3.0</v>
      </c>
      <c r="G207" s="83">
        <v>1.0</v>
      </c>
      <c r="H207" s="84">
        <v>35.0</v>
      </c>
    </row>
    <row r="208">
      <c r="B208" s="82" t="s">
        <v>72</v>
      </c>
      <c r="C208" s="83">
        <v>2.0</v>
      </c>
      <c r="D208" s="83">
        <v>1.0</v>
      </c>
      <c r="E208" s="83">
        <v>2.0</v>
      </c>
      <c r="F208" s="83">
        <v>2.0</v>
      </c>
      <c r="G208" s="83">
        <v>1.0</v>
      </c>
      <c r="H208" s="84">
        <v>108.0</v>
      </c>
    </row>
    <row r="209">
      <c r="B209" s="82" t="s">
        <v>72</v>
      </c>
      <c r="C209" s="83">
        <v>2.0</v>
      </c>
      <c r="D209" s="83">
        <v>1.0</v>
      </c>
      <c r="E209" s="83">
        <v>4.0</v>
      </c>
      <c r="F209" s="83">
        <v>2.0</v>
      </c>
      <c r="G209" s="83">
        <v>1.0</v>
      </c>
      <c r="H209" s="84">
        <v>56.0</v>
      </c>
    </row>
    <row r="210">
      <c r="B210" s="82" t="s">
        <v>72</v>
      </c>
      <c r="C210" s="83">
        <v>2.0</v>
      </c>
      <c r="D210" s="83">
        <v>1.0</v>
      </c>
      <c r="E210" s="83">
        <v>6.0</v>
      </c>
      <c r="F210" s="83">
        <v>3.0</v>
      </c>
      <c r="G210" s="83">
        <v>1.0</v>
      </c>
      <c r="H210" s="84">
        <v>61.0</v>
      </c>
    </row>
    <row r="211">
      <c r="B211" s="82" t="s">
        <v>72</v>
      </c>
      <c r="C211" s="83">
        <v>2.0</v>
      </c>
      <c r="D211" s="83">
        <v>1.0</v>
      </c>
      <c r="E211" s="83">
        <v>1.0</v>
      </c>
      <c r="F211" s="83">
        <v>2.0</v>
      </c>
      <c r="G211" s="83">
        <v>1.0</v>
      </c>
      <c r="H211" s="84">
        <v>1.0</v>
      </c>
    </row>
    <row r="212">
      <c r="B212" s="82" t="s">
        <v>72</v>
      </c>
      <c r="C212" s="83">
        <v>2.0</v>
      </c>
      <c r="D212" s="83">
        <v>0.0</v>
      </c>
      <c r="E212" s="83">
        <v>3.0</v>
      </c>
      <c r="F212" s="83">
        <v>2.0</v>
      </c>
      <c r="G212" s="83">
        <v>0.0</v>
      </c>
      <c r="H212" s="84">
        <v>21.0</v>
      </c>
    </row>
    <row r="213">
      <c r="B213" s="82" t="s">
        <v>72</v>
      </c>
      <c r="C213" s="83">
        <v>2.0</v>
      </c>
      <c r="D213" s="83">
        <v>1.0</v>
      </c>
      <c r="E213" s="83">
        <v>8.0</v>
      </c>
      <c r="F213" s="83">
        <v>5.0</v>
      </c>
      <c r="G213" s="83">
        <v>1.0</v>
      </c>
      <c r="H213" s="84">
        <v>248.0</v>
      </c>
    </row>
    <row r="214">
      <c r="B214" s="82" t="s">
        <v>72</v>
      </c>
      <c r="C214" s="83">
        <v>2.0</v>
      </c>
      <c r="D214" s="83">
        <v>1.0</v>
      </c>
      <c r="E214" s="83">
        <v>6.0</v>
      </c>
      <c r="F214" s="83">
        <v>1.0</v>
      </c>
      <c r="G214" s="83">
        <v>1.0</v>
      </c>
      <c r="H214" s="84">
        <v>51.0</v>
      </c>
    </row>
    <row r="215">
      <c r="B215" s="82" t="s">
        <v>72</v>
      </c>
      <c r="C215" s="83">
        <v>2.0</v>
      </c>
      <c r="D215" s="83">
        <v>1.0</v>
      </c>
      <c r="E215" s="83">
        <v>2.0</v>
      </c>
      <c r="F215" s="83">
        <v>4.0</v>
      </c>
      <c r="G215" s="83">
        <v>1.0</v>
      </c>
      <c r="H215" s="84">
        <v>57.0</v>
      </c>
    </row>
    <row r="216">
      <c r="B216" s="82" t="s">
        <v>72</v>
      </c>
      <c r="C216" s="83">
        <v>2.0</v>
      </c>
      <c r="D216" s="83">
        <v>1.0</v>
      </c>
      <c r="E216" s="83">
        <v>6.0</v>
      </c>
      <c r="F216" s="83">
        <v>4.0</v>
      </c>
      <c r="G216" s="83">
        <v>1.0</v>
      </c>
      <c r="H216" s="84">
        <v>38.0</v>
      </c>
    </row>
    <row r="217">
      <c r="B217" s="82" t="s">
        <v>72</v>
      </c>
      <c r="C217" s="83">
        <v>2.0</v>
      </c>
      <c r="D217" s="83">
        <v>1.0</v>
      </c>
      <c r="E217" s="83">
        <v>5.0</v>
      </c>
      <c r="F217" s="83">
        <v>3.0</v>
      </c>
      <c r="G217" s="83">
        <v>1.0</v>
      </c>
      <c r="H217" s="84">
        <v>83.0</v>
      </c>
    </row>
    <row r="218">
      <c r="B218" s="82" t="s">
        <v>72</v>
      </c>
      <c r="C218" s="83">
        <v>2.0</v>
      </c>
      <c r="D218" s="83">
        <v>1.0</v>
      </c>
      <c r="E218" s="83">
        <v>1.0</v>
      </c>
      <c r="F218" s="83">
        <v>3.0</v>
      </c>
      <c r="G218" s="83">
        <v>1.0</v>
      </c>
      <c r="H218" s="84">
        <v>46.0</v>
      </c>
    </row>
    <row r="219">
      <c r="B219" s="82" t="s">
        <v>72</v>
      </c>
      <c r="C219" s="83">
        <v>2.0</v>
      </c>
      <c r="D219" s="83">
        <v>1.0</v>
      </c>
      <c r="E219" s="83">
        <v>8.0</v>
      </c>
      <c r="F219" s="83">
        <v>4.0</v>
      </c>
      <c r="G219" s="83">
        <v>1.0</v>
      </c>
      <c r="H219" s="84">
        <v>54.0</v>
      </c>
    </row>
    <row r="220">
      <c r="B220" s="82" t="s">
        <v>72</v>
      </c>
      <c r="C220" s="83">
        <v>2.0</v>
      </c>
      <c r="D220" s="83">
        <v>1.0</v>
      </c>
      <c r="E220" s="83">
        <v>7.0</v>
      </c>
      <c r="F220" s="83">
        <v>5.0</v>
      </c>
      <c r="G220" s="83">
        <v>1.0</v>
      </c>
      <c r="H220" s="84">
        <v>38.0</v>
      </c>
    </row>
    <row r="221">
      <c r="B221" s="82" t="s">
        <v>72</v>
      </c>
      <c r="C221" s="83">
        <v>2.0</v>
      </c>
      <c r="D221" s="83">
        <v>1.0</v>
      </c>
      <c r="E221" s="83">
        <v>8.0</v>
      </c>
      <c r="F221" s="83">
        <v>2.0</v>
      </c>
      <c r="G221" s="83">
        <v>1.0</v>
      </c>
      <c r="H221" s="84">
        <v>34.0</v>
      </c>
    </row>
    <row r="222">
      <c r="B222" s="82" t="s">
        <v>72</v>
      </c>
      <c r="C222" s="83">
        <v>2.0</v>
      </c>
      <c r="D222" s="83">
        <v>0.0</v>
      </c>
      <c r="E222" s="83">
        <v>3.0</v>
      </c>
      <c r="F222" s="83">
        <v>2.0</v>
      </c>
      <c r="G222" s="83">
        <v>1.0</v>
      </c>
      <c r="H222" s="84">
        <v>900.0</v>
      </c>
    </row>
    <row r="223">
      <c r="B223" s="82" t="s">
        <v>72</v>
      </c>
      <c r="C223" s="83">
        <v>2.0</v>
      </c>
      <c r="D223" s="83">
        <v>1.0</v>
      </c>
      <c r="E223" s="83">
        <v>5.0</v>
      </c>
      <c r="F223" s="83">
        <v>3.0</v>
      </c>
      <c r="G223" s="83">
        <v>1.0</v>
      </c>
      <c r="H223" s="84">
        <v>14.0</v>
      </c>
    </row>
    <row r="224">
      <c r="B224" s="82" t="s">
        <v>72</v>
      </c>
      <c r="C224" s="83">
        <v>2.0</v>
      </c>
      <c r="D224" s="83">
        <v>1.0</v>
      </c>
      <c r="E224" s="83">
        <v>6.0</v>
      </c>
      <c r="F224" s="83">
        <v>2.0</v>
      </c>
      <c r="G224" s="83">
        <v>1.0</v>
      </c>
      <c r="H224" s="84">
        <v>83.0</v>
      </c>
    </row>
    <row r="225">
      <c r="B225" s="82" t="s">
        <v>72</v>
      </c>
      <c r="C225" s="83">
        <v>2.0</v>
      </c>
      <c r="D225" s="83">
        <v>0.0</v>
      </c>
      <c r="E225" s="83">
        <v>3.0</v>
      </c>
      <c r="F225" s="83">
        <v>3.0</v>
      </c>
      <c r="G225" s="83">
        <v>0.0</v>
      </c>
      <c r="H225" s="84">
        <v>43.0</v>
      </c>
    </row>
    <row r="226">
      <c r="B226" s="82" t="s">
        <v>72</v>
      </c>
      <c r="C226" s="83">
        <v>2.0</v>
      </c>
      <c r="D226" s="83">
        <v>1.0</v>
      </c>
      <c r="E226" s="83">
        <v>1.0</v>
      </c>
      <c r="F226" s="83">
        <v>3.0</v>
      </c>
      <c r="G226" s="83">
        <v>1.0</v>
      </c>
      <c r="H226" s="84">
        <v>247.0</v>
      </c>
    </row>
    <row r="227">
      <c r="B227" s="82" t="s">
        <v>72</v>
      </c>
      <c r="C227" s="83">
        <v>2.0</v>
      </c>
      <c r="D227" s="83">
        <v>1.0</v>
      </c>
      <c r="E227" s="83">
        <v>8.0</v>
      </c>
      <c r="F227" s="83">
        <v>2.0</v>
      </c>
      <c r="G227" s="83">
        <v>1.0</v>
      </c>
      <c r="H227" s="84">
        <v>13.0</v>
      </c>
    </row>
    <row r="228">
      <c r="B228" s="82" t="s">
        <v>72</v>
      </c>
      <c r="C228" s="83">
        <v>2.0</v>
      </c>
      <c r="D228" s="83">
        <v>1.0</v>
      </c>
      <c r="E228" s="83">
        <v>9.0</v>
      </c>
      <c r="F228" s="83">
        <v>5.0</v>
      </c>
      <c r="G228" s="83">
        <v>1.0</v>
      </c>
      <c r="H228" s="84">
        <v>225.0</v>
      </c>
    </row>
    <row r="229">
      <c r="B229" s="82" t="s">
        <v>72</v>
      </c>
      <c r="C229" s="83">
        <v>2.0</v>
      </c>
      <c r="D229" s="83">
        <v>1.0</v>
      </c>
      <c r="E229" s="83">
        <v>2.0</v>
      </c>
      <c r="F229" s="83">
        <v>4.0</v>
      </c>
      <c r="G229" s="83">
        <v>1.0</v>
      </c>
      <c r="H229" s="84">
        <v>75.0</v>
      </c>
    </row>
    <row r="230">
      <c r="B230" s="82" t="s">
        <v>72</v>
      </c>
      <c r="C230" s="83">
        <v>2.0</v>
      </c>
      <c r="D230" s="83">
        <v>1.0</v>
      </c>
      <c r="E230" s="83">
        <v>9.0</v>
      </c>
      <c r="F230" s="83">
        <v>4.0</v>
      </c>
      <c r="G230" s="83">
        <v>1.0</v>
      </c>
      <c r="H230" s="84">
        <v>98.0</v>
      </c>
    </row>
    <row r="231">
      <c r="B231" s="82" t="s">
        <v>72</v>
      </c>
      <c r="C231" s="83">
        <v>2.0</v>
      </c>
      <c r="D231" s="83">
        <v>0.0</v>
      </c>
      <c r="E231" s="83">
        <v>3.0</v>
      </c>
      <c r="F231" s="83">
        <v>2.0</v>
      </c>
      <c r="G231" s="83">
        <v>1.0</v>
      </c>
      <c r="H231" s="84">
        <v>900.0</v>
      </c>
    </row>
    <row r="232">
      <c r="B232" s="82" t="s">
        <v>72</v>
      </c>
      <c r="C232" s="83">
        <v>2.0</v>
      </c>
      <c r="D232" s="83">
        <v>1.0</v>
      </c>
      <c r="E232" s="83">
        <v>1.0</v>
      </c>
      <c r="F232" s="83">
        <v>2.0</v>
      </c>
      <c r="G232" s="83">
        <v>1.0</v>
      </c>
      <c r="H232" s="84">
        <v>8.0</v>
      </c>
    </row>
    <row r="233">
      <c r="B233" s="82" t="s">
        <v>72</v>
      </c>
      <c r="C233" s="83">
        <v>2.0</v>
      </c>
      <c r="D233" s="83">
        <v>1.0</v>
      </c>
      <c r="E233" s="83">
        <v>8.0</v>
      </c>
      <c r="F233" s="83">
        <v>1.0</v>
      </c>
      <c r="G233" s="83">
        <v>1.0</v>
      </c>
      <c r="H233" s="84">
        <v>132.0</v>
      </c>
    </row>
    <row r="234">
      <c r="B234" s="82" t="s">
        <v>72</v>
      </c>
      <c r="C234" s="83">
        <v>2.0</v>
      </c>
      <c r="D234" s="83">
        <v>1.0</v>
      </c>
      <c r="E234" s="83">
        <v>9.0</v>
      </c>
      <c r="F234" s="83">
        <v>1.0</v>
      </c>
      <c r="G234" s="83">
        <v>1.0</v>
      </c>
      <c r="H234" s="84">
        <v>71.0</v>
      </c>
    </row>
    <row r="235">
      <c r="B235" s="82" t="s">
        <v>72</v>
      </c>
      <c r="C235" s="83">
        <v>2.0</v>
      </c>
      <c r="D235" s="83">
        <v>1.0</v>
      </c>
      <c r="E235" s="83">
        <v>1.0</v>
      </c>
      <c r="F235" s="83">
        <v>4.0</v>
      </c>
      <c r="G235" s="83">
        <v>1.0</v>
      </c>
      <c r="H235" s="84">
        <v>278.0</v>
      </c>
    </row>
    <row r="236">
      <c r="B236" s="82" t="s">
        <v>72</v>
      </c>
      <c r="C236" s="83">
        <v>2.0</v>
      </c>
      <c r="D236" s="83">
        <v>1.0</v>
      </c>
      <c r="E236" s="83">
        <v>7.0</v>
      </c>
      <c r="F236" s="83">
        <v>2.0</v>
      </c>
      <c r="G236" s="83">
        <v>1.0</v>
      </c>
      <c r="H236" s="84">
        <v>123.0</v>
      </c>
    </row>
    <row r="237">
      <c r="B237" s="82" t="s">
        <v>72</v>
      </c>
      <c r="C237" s="83">
        <v>2.0</v>
      </c>
      <c r="D237" s="83">
        <v>1.0</v>
      </c>
      <c r="E237" s="83">
        <v>5.0</v>
      </c>
      <c r="F237" s="83">
        <v>3.0</v>
      </c>
      <c r="G237" s="83">
        <v>1.0</v>
      </c>
      <c r="H237" s="84">
        <v>88.0</v>
      </c>
    </row>
    <row r="238">
      <c r="B238" s="82" t="s">
        <v>72</v>
      </c>
      <c r="C238" s="83">
        <v>2.0</v>
      </c>
      <c r="D238" s="83">
        <v>1.0</v>
      </c>
      <c r="E238" s="83">
        <v>2.0</v>
      </c>
      <c r="F238" s="83">
        <v>1.0</v>
      </c>
      <c r="G238" s="83">
        <v>1.0</v>
      </c>
      <c r="H238" s="84">
        <v>160.0</v>
      </c>
    </row>
    <row r="239">
      <c r="B239" s="82" t="s">
        <v>72</v>
      </c>
      <c r="C239" s="83">
        <v>2.0</v>
      </c>
      <c r="D239" s="83">
        <v>1.0</v>
      </c>
      <c r="E239" s="83">
        <v>5.0</v>
      </c>
      <c r="F239" s="83">
        <v>2.0</v>
      </c>
      <c r="G239" s="83">
        <v>1.0</v>
      </c>
      <c r="H239" s="84">
        <v>87.0</v>
      </c>
    </row>
    <row r="240">
      <c r="B240" s="82" t="s">
        <v>72</v>
      </c>
      <c r="C240" s="83">
        <v>2.0</v>
      </c>
      <c r="D240" s="83">
        <v>1.0</v>
      </c>
      <c r="E240" s="83">
        <v>7.0</v>
      </c>
      <c r="F240" s="83">
        <v>3.0</v>
      </c>
      <c r="G240" s="83">
        <v>1.0</v>
      </c>
      <c r="H240" s="84">
        <v>83.0</v>
      </c>
    </row>
    <row r="241">
      <c r="B241" s="82" t="s">
        <v>72</v>
      </c>
      <c r="C241" s="83">
        <v>2.0</v>
      </c>
      <c r="D241" s="83">
        <v>1.0</v>
      </c>
      <c r="E241" s="83">
        <v>8.0</v>
      </c>
      <c r="F241" s="83">
        <v>5.0</v>
      </c>
      <c r="G241" s="83">
        <v>1.0</v>
      </c>
      <c r="H241" s="84">
        <v>57.0</v>
      </c>
    </row>
    <row r="242">
      <c r="B242" s="82" t="s">
        <v>72</v>
      </c>
      <c r="C242" s="83">
        <v>2.0</v>
      </c>
      <c r="D242" s="83">
        <v>0.0</v>
      </c>
      <c r="E242" s="83">
        <v>3.0</v>
      </c>
      <c r="F242" s="83">
        <v>5.0</v>
      </c>
      <c r="G242" s="83">
        <v>1.0</v>
      </c>
      <c r="H242" s="84">
        <v>900.0</v>
      </c>
    </row>
    <row r="243">
      <c r="B243" s="82" t="s">
        <v>72</v>
      </c>
      <c r="C243" s="83">
        <v>2.0</v>
      </c>
      <c r="D243" s="83">
        <v>1.0</v>
      </c>
      <c r="E243" s="83">
        <v>5.0</v>
      </c>
      <c r="F243" s="83">
        <v>2.0</v>
      </c>
      <c r="G243" s="83">
        <v>1.0</v>
      </c>
      <c r="H243" s="84">
        <v>249.0</v>
      </c>
    </row>
    <row r="244">
      <c r="B244" s="82" t="s">
        <v>72</v>
      </c>
      <c r="C244" s="83">
        <v>2.0</v>
      </c>
      <c r="D244" s="83">
        <v>1.0</v>
      </c>
      <c r="E244" s="83">
        <v>7.0</v>
      </c>
      <c r="F244" s="83">
        <v>1.0</v>
      </c>
      <c r="G244" s="83">
        <v>1.0</v>
      </c>
      <c r="H244" s="84">
        <v>112.0</v>
      </c>
    </row>
    <row r="245">
      <c r="B245" s="82" t="s">
        <v>72</v>
      </c>
      <c r="C245" s="83">
        <v>2.0</v>
      </c>
      <c r="D245" s="83">
        <v>1.0</v>
      </c>
      <c r="E245" s="83">
        <v>6.0</v>
      </c>
      <c r="F245" s="83">
        <v>2.0</v>
      </c>
      <c r="G245" s="83">
        <v>1.0</v>
      </c>
      <c r="H245" s="84">
        <v>126.0</v>
      </c>
    </row>
    <row r="246">
      <c r="B246" s="85" t="s">
        <v>72</v>
      </c>
      <c r="C246" s="86">
        <v>2.0</v>
      </c>
      <c r="D246" s="86">
        <v>1.0</v>
      </c>
      <c r="E246" s="86">
        <v>5.0</v>
      </c>
      <c r="F246" s="86">
        <v>5.0</v>
      </c>
      <c r="G246" s="86">
        <v>1.0</v>
      </c>
      <c r="H246" s="87">
        <v>100.0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434.1481481</v>
      </c>
      <c r="E249" s="37">
        <f t="array" ref="E249">MEDIAN(IF($D$4:$D$246=0, $H$4:$H$246))</f>
        <v>129</v>
      </c>
      <c r="F249" s="62">
        <f>MINIFS( H4:H246, D4:D246, "0", D4:D246, "0")</f>
        <v>1</v>
      </c>
      <c r="G249" s="62">
        <f>MAXIFS( H4:H246, D4:D246, "0", D4:D246, "0")</f>
        <v>900</v>
      </c>
      <c r="H249" s="37">
        <f t="shared" ref="H249:H250" si="1">(C249-I249)/C249*100</f>
        <v>55.55555556</v>
      </c>
      <c r="I249" s="63">
        <f>countifs(D4:D246, "0", G4:G246, "1")</f>
        <v>12</v>
      </c>
      <c r="J249" s="38">
        <f t="array" ref="J249">stdev(if(D4:D246=0, H4:H246))</f>
        <v>427.5000408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151.7546296</v>
      </c>
      <c r="E250" s="37">
        <f t="array" ref="E250">MEDIAN(IF($D$4:$D$246=1, $H$4:$H$246))</f>
        <v>105.5</v>
      </c>
      <c r="F250" s="62">
        <f>MINIFS( H4:H246, D4:D246, "1", D4:D246, "1")</f>
        <v>0</v>
      </c>
      <c r="G250" s="62">
        <f>MAXIFS( H4:H246, D4:D246, "1", D4:D246, "1")</f>
        <v>900</v>
      </c>
      <c r="H250" s="37">
        <f t="shared" si="1"/>
        <v>2.314814815</v>
      </c>
      <c r="I250" s="63">
        <f>countifs(D4:D246, "1", G4:G246, "1")</f>
        <v>211</v>
      </c>
      <c r="J250" s="38">
        <f t="array" ref="J250">stdev(if(D4:D246=1, H4:H246))</f>
        <v>158.1091762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