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900" windowWidth="10890" windowHeight="6060"/>
  </bookViews>
  <sheets>
    <sheet name="Sheet1" sheetId="1" r:id="rId1"/>
    <sheet name="Pivot" sheetId="4" r:id="rId2"/>
    <sheet name="Sheet2" sheetId="5" r:id="rId3"/>
    <sheet name="Sheet3" sheetId="6" r:id="rId4"/>
  </sheets>
  <definedNames>
    <definedName name="_xlnm._FilterDatabase" localSheetId="0" hidden="1">Sheet1!$A$1:$J$221</definedName>
    <definedName name="_xlnm._FilterDatabase" localSheetId="3" hidden="1">Sheet3!$A$1:$C$118</definedName>
  </definedNames>
  <calcPr calcId="144525"/>
  <pivotCaches>
    <pivotCache cacheId="9" r:id="rId5"/>
  </pivotCaches>
</workbook>
</file>

<file path=xl/calcChain.xml><?xml version="1.0" encoding="utf-8"?>
<calcChain xmlns="http://schemas.openxmlformats.org/spreadsheetml/2006/main">
  <c r="G141" i="1" l="1"/>
  <c r="F141" i="1" s="1"/>
  <c r="H141" i="1" s="1"/>
  <c r="G142" i="1"/>
  <c r="F142" i="1" s="1"/>
  <c r="H142" i="1" s="1"/>
  <c r="G143" i="1"/>
  <c r="F143" i="1" s="1"/>
  <c r="I143" i="1" s="1"/>
  <c r="J143" i="1" s="1"/>
  <c r="G144" i="1"/>
  <c r="F144" i="1" s="1"/>
  <c r="I144" i="1" s="1"/>
  <c r="J144" i="1" s="1"/>
  <c r="G145" i="1"/>
  <c r="F145" i="1" s="1"/>
  <c r="I145" i="1" s="1"/>
  <c r="J145" i="1" s="1"/>
  <c r="G146" i="1"/>
  <c r="F146" i="1" s="1"/>
  <c r="I146" i="1" s="1"/>
  <c r="J146" i="1" s="1"/>
  <c r="G147" i="1"/>
  <c r="F147" i="1" s="1"/>
  <c r="I147" i="1" s="1"/>
  <c r="J147" i="1" s="1"/>
  <c r="G148" i="1"/>
  <c r="F148" i="1" s="1"/>
  <c r="I148" i="1" s="1"/>
  <c r="J148" i="1" s="1"/>
  <c r="G149" i="1"/>
  <c r="F149" i="1" s="1"/>
  <c r="I149" i="1" s="1"/>
  <c r="J149" i="1" s="1"/>
  <c r="G150" i="1"/>
  <c r="F150" i="1" s="1"/>
  <c r="I150" i="1" s="1"/>
  <c r="J150" i="1" s="1"/>
  <c r="G151" i="1"/>
  <c r="F151" i="1" s="1"/>
  <c r="I151" i="1" s="1"/>
  <c r="J151" i="1" s="1"/>
  <c r="G152" i="1"/>
  <c r="F152" i="1" s="1"/>
  <c r="I152" i="1" s="1"/>
  <c r="J152" i="1" s="1"/>
  <c r="G153" i="1"/>
  <c r="F153" i="1" s="1"/>
  <c r="I153" i="1" s="1"/>
  <c r="J153" i="1" s="1"/>
  <c r="G154" i="1"/>
  <c r="F154" i="1" s="1"/>
  <c r="I154" i="1" s="1"/>
  <c r="J154" i="1" s="1"/>
  <c r="G155" i="1"/>
  <c r="F155" i="1" s="1"/>
  <c r="I155" i="1" s="1"/>
  <c r="J155" i="1" s="1"/>
  <c r="G156" i="1"/>
  <c r="F156" i="1" s="1"/>
  <c r="I156" i="1" s="1"/>
  <c r="J156" i="1" s="1"/>
  <c r="G157" i="1"/>
  <c r="F157" i="1" s="1"/>
  <c r="I157" i="1" s="1"/>
  <c r="J157" i="1" s="1"/>
  <c r="G158" i="1"/>
  <c r="F158" i="1" s="1"/>
  <c r="I158" i="1" s="1"/>
  <c r="J158" i="1" s="1"/>
  <c r="G159" i="1"/>
  <c r="F159" i="1" s="1"/>
  <c r="I159" i="1" s="1"/>
  <c r="J159" i="1" s="1"/>
  <c r="G160" i="1"/>
  <c r="F160" i="1" s="1"/>
  <c r="I160" i="1" s="1"/>
  <c r="J160" i="1" s="1"/>
  <c r="G161" i="1"/>
  <c r="F161" i="1" s="1"/>
  <c r="I161" i="1" s="1"/>
  <c r="J161" i="1" s="1"/>
  <c r="G162" i="1"/>
  <c r="F162" i="1" s="1"/>
  <c r="I162" i="1" s="1"/>
  <c r="J162" i="1" s="1"/>
  <c r="G163" i="1"/>
  <c r="F163" i="1" s="1"/>
  <c r="I163" i="1" s="1"/>
  <c r="J163" i="1" s="1"/>
  <c r="G164" i="1"/>
  <c r="F164" i="1" s="1"/>
  <c r="I164" i="1" s="1"/>
  <c r="J164" i="1" s="1"/>
  <c r="F165" i="1"/>
  <c r="I165" i="1" s="1"/>
  <c r="J165" i="1" s="1"/>
  <c r="G165" i="1"/>
  <c r="G166" i="1"/>
  <c r="F166" i="1" s="1"/>
  <c r="I166" i="1" s="1"/>
  <c r="J166" i="1" s="1"/>
  <c r="G167" i="1"/>
  <c r="F167" i="1" s="1"/>
  <c r="I167" i="1" s="1"/>
  <c r="J167" i="1" s="1"/>
  <c r="G168" i="1"/>
  <c r="F168" i="1" s="1"/>
  <c r="I168" i="1" s="1"/>
  <c r="J168" i="1" s="1"/>
  <c r="G169" i="1"/>
  <c r="F169" i="1" s="1"/>
  <c r="I169" i="1" s="1"/>
  <c r="J169" i="1" s="1"/>
  <c r="G170" i="1"/>
  <c r="F170" i="1" s="1"/>
  <c r="I170" i="1" s="1"/>
  <c r="J170" i="1" s="1"/>
  <c r="G171" i="1"/>
  <c r="F171" i="1" s="1"/>
  <c r="I171" i="1" s="1"/>
  <c r="J171" i="1" s="1"/>
  <c r="G172" i="1"/>
  <c r="F172" i="1" s="1"/>
  <c r="G173" i="1"/>
  <c r="F173" i="1" s="1"/>
  <c r="G174" i="1"/>
  <c r="F174" i="1" s="1"/>
  <c r="G175" i="1"/>
  <c r="F175" i="1" s="1"/>
  <c r="I175" i="1" s="1"/>
  <c r="J175" i="1" s="1"/>
  <c r="G176" i="1"/>
  <c r="F176" i="1" s="1"/>
  <c r="G177" i="1"/>
  <c r="F177" i="1" s="1"/>
  <c r="I177" i="1" s="1"/>
  <c r="J177" i="1" s="1"/>
  <c r="G178" i="1"/>
  <c r="F178" i="1" s="1"/>
  <c r="G179" i="1"/>
  <c r="F179" i="1" s="1"/>
  <c r="I179" i="1" s="1"/>
  <c r="J179" i="1" s="1"/>
  <c r="G180" i="1"/>
  <c r="F180" i="1" s="1"/>
  <c r="G181" i="1"/>
  <c r="F181" i="1" s="1"/>
  <c r="I181" i="1" s="1"/>
  <c r="J181" i="1" s="1"/>
  <c r="G182" i="1"/>
  <c r="F182" i="1" s="1"/>
  <c r="G183" i="1"/>
  <c r="F183" i="1" s="1"/>
  <c r="G184" i="1"/>
  <c r="F184" i="1" s="1"/>
  <c r="G185" i="1"/>
  <c r="F185" i="1" s="1"/>
  <c r="I185" i="1" s="1"/>
  <c r="J185" i="1" s="1"/>
  <c r="G186" i="1"/>
  <c r="F186" i="1" s="1"/>
  <c r="G187" i="1"/>
  <c r="F187" i="1" s="1"/>
  <c r="I187" i="1" s="1"/>
  <c r="J187" i="1" s="1"/>
  <c r="G188" i="1"/>
  <c r="F188" i="1" s="1"/>
  <c r="G189" i="1"/>
  <c r="F189" i="1" s="1"/>
  <c r="I189" i="1" s="1"/>
  <c r="J189" i="1" s="1"/>
  <c r="G190" i="1"/>
  <c r="F190" i="1" s="1"/>
  <c r="G191" i="1"/>
  <c r="F191" i="1" s="1"/>
  <c r="G192" i="1"/>
  <c r="F192" i="1" s="1"/>
  <c r="G193" i="1"/>
  <c r="F193" i="1" s="1"/>
  <c r="I193" i="1" s="1"/>
  <c r="J193" i="1" s="1"/>
  <c r="G194" i="1"/>
  <c r="F194" i="1" s="1"/>
  <c r="G195" i="1"/>
  <c r="F195" i="1" s="1"/>
  <c r="I195" i="1" s="1"/>
  <c r="J195" i="1" s="1"/>
  <c r="G196" i="1"/>
  <c r="F196" i="1" s="1"/>
  <c r="G197" i="1"/>
  <c r="F197" i="1" s="1"/>
  <c r="I197" i="1" s="1"/>
  <c r="J197" i="1" s="1"/>
  <c r="G198" i="1"/>
  <c r="F198" i="1" s="1"/>
  <c r="G199" i="1"/>
  <c r="F199" i="1" s="1"/>
  <c r="G200" i="1"/>
  <c r="F200" i="1" s="1"/>
  <c r="G201" i="1"/>
  <c r="F201" i="1" s="1"/>
  <c r="I201" i="1" s="1"/>
  <c r="J201" i="1" s="1"/>
  <c r="G202" i="1"/>
  <c r="F202" i="1" s="1"/>
  <c r="G203" i="1"/>
  <c r="F203" i="1" s="1"/>
  <c r="I203" i="1" s="1"/>
  <c r="J203" i="1" s="1"/>
  <c r="G204" i="1"/>
  <c r="F204" i="1" s="1"/>
  <c r="G205" i="1"/>
  <c r="F205" i="1" s="1"/>
  <c r="I205" i="1" s="1"/>
  <c r="J205" i="1" s="1"/>
  <c r="G206" i="1"/>
  <c r="F206" i="1" s="1"/>
  <c r="G207" i="1"/>
  <c r="F207" i="1" s="1"/>
  <c r="G208" i="1"/>
  <c r="F208" i="1" s="1"/>
  <c r="G209" i="1"/>
  <c r="F209" i="1" s="1"/>
  <c r="I209" i="1" s="1"/>
  <c r="J209" i="1" s="1"/>
  <c r="G210" i="1"/>
  <c r="F210" i="1" s="1"/>
  <c r="G211" i="1"/>
  <c r="F211" i="1" s="1"/>
  <c r="G212" i="1"/>
  <c r="F212" i="1" s="1"/>
  <c r="G213" i="1"/>
  <c r="F213" i="1" s="1"/>
  <c r="I213" i="1" s="1"/>
  <c r="J213" i="1" s="1"/>
  <c r="G214" i="1"/>
  <c r="F214" i="1" s="1"/>
  <c r="G215" i="1"/>
  <c r="F215" i="1" s="1"/>
  <c r="G216" i="1"/>
  <c r="F216" i="1" s="1"/>
  <c r="G217" i="1"/>
  <c r="F217" i="1" s="1"/>
  <c r="I217" i="1" s="1"/>
  <c r="J217" i="1" s="1"/>
  <c r="G218" i="1"/>
  <c r="F218" i="1" s="1"/>
  <c r="H218" i="1" s="1"/>
  <c r="G219" i="1"/>
  <c r="F219" i="1" s="1"/>
  <c r="I219" i="1" s="1"/>
  <c r="J219" i="1" s="1"/>
  <c r="G220" i="1"/>
  <c r="F220" i="1" s="1"/>
  <c r="G221" i="1"/>
  <c r="F221" i="1" s="1"/>
  <c r="I221" i="1" s="1"/>
  <c r="J221" i="1" s="1"/>
  <c r="I211" i="1" l="1"/>
  <c r="J211" i="1" s="1"/>
  <c r="H211" i="1"/>
  <c r="H195" i="1"/>
  <c r="I199" i="1"/>
  <c r="J199" i="1" s="1"/>
  <c r="H199" i="1"/>
  <c r="I183" i="1"/>
  <c r="J183" i="1" s="1"/>
  <c r="H183" i="1"/>
  <c r="I220" i="1"/>
  <c r="J220" i="1" s="1"/>
  <c r="H220" i="1"/>
  <c r="I207" i="1"/>
  <c r="J207" i="1" s="1"/>
  <c r="H207" i="1"/>
  <c r="I173" i="1"/>
  <c r="J173" i="1" s="1"/>
  <c r="H173" i="1"/>
  <c r="I215" i="1"/>
  <c r="J215" i="1" s="1"/>
  <c r="H215" i="1"/>
  <c r="I191" i="1"/>
  <c r="J191" i="1" s="1"/>
  <c r="H191" i="1"/>
  <c r="H177" i="1"/>
  <c r="H187" i="1"/>
  <c r="H203" i="1"/>
  <c r="H179" i="1"/>
  <c r="I186" i="1"/>
  <c r="J186" i="1" s="1"/>
  <c r="H186" i="1"/>
  <c r="I208" i="1"/>
  <c r="J208" i="1" s="1"/>
  <c r="H208" i="1"/>
  <c r="I206" i="1"/>
  <c r="J206" i="1" s="1"/>
  <c r="H206" i="1"/>
  <c r="I192" i="1"/>
  <c r="J192" i="1" s="1"/>
  <c r="H192" i="1"/>
  <c r="I190" i="1"/>
  <c r="J190" i="1" s="1"/>
  <c r="H190" i="1"/>
  <c r="I174" i="1"/>
  <c r="J174" i="1" s="1"/>
  <c r="H174" i="1"/>
  <c r="I172" i="1"/>
  <c r="J172" i="1" s="1"/>
  <c r="H172" i="1"/>
  <c r="I204" i="1"/>
  <c r="J204" i="1" s="1"/>
  <c r="H204" i="1"/>
  <c r="I212" i="1"/>
  <c r="J212" i="1" s="1"/>
  <c r="H212" i="1"/>
  <c r="I194" i="1"/>
  <c r="J194" i="1" s="1"/>
  <c r="H194" i="1"/>
  <c r="I180" i="1"/>
  <c r="J180" i="1" s="1"/>
  <c r="H180" i="1"/>
  <c r="I178" i="1"/>
  <c r="J178" i="1" s="1"/>
  <c r="H178" i="1"/>
  <c r="I176" i="1"/>
  <c r="J176" i="1" s="1"/>
  <c r="H176" i="1"/>
  <c r="I202" i="1"/>
  <c r="J202" i="1" s="1"/>
  <c r="H202" i="1"/>
  <c r="I188" i="1"/>
  <c r="J188" i="1" s="1"/>
  <c r="H188" i="1"/>
  <c r="I210" i="1"/>
  <c r="J210" i="1" s="1"/>
  <c r="H210" i="1"/>
  <c r="I196" i="1"/>
  <c r="J196" i="1" s="1"/>
  <c r="H196" i="1"/>
  <c r="I216" i="1"/>
  <c r="J216" i="1" s="1"/>
  <c r="H216" i="1"/>
  <c r="I214" i="1"/>
  <c r="J214" i="1" s="1"/>
  <c r="H214" i="1"/>
  <c r="I200" i="1"/>
  <c r="J200" i="1" s="1"/>
  <c r="H200" i="1"/>
  <c r="I198" i="1"/>
  <c r="J198" i="1" s="1"/>
  <c r="H198" i="1"/>
  <c r="I184" i="1"/>
  <c r="J184" i="1" s="1"/>
  <c r="H184" i="1"/>
  <c r="I182" i="1"/>
  <c r="J182" i="1" s="1"/>
  <c r="H182" i="1"/>
  <c r="H221" i="1"/>
  <c r="H219" i="1"/>
  <c r="H217" i="1"/>
  <c r="H213" i="1"/>
  <c r="H209" i="1"/>
  <c r="H205" i="1"/>
  <c r="H201" i="1"/>
  <c r="H197" i="1"/>
  <c r="H193" i="1"/>
  <c r="H185" i="1"/>
  <c r="H181" i="1"/>
  <c r="H175" i="1"/>
  <c r="H171" i="1"/>
  <c r="I218" i="1"/>
  <c r="J218" i="1" s="1"/>
  <c r="H189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I142" i="1"/>
  <c r="J142" i="1" s="1"/>
  <c r="I141" i="1"/>
  <c r="J141" i="1" s="1"/>
  <c r="G105" i="1" l="1"/>
  <c r="F105" i="1" s="1"/>
  <c r="H105" i="1" s="1"/>
  <c r="G106" i="1"/>
  <c r="F106" i="1" s="1"/>
  <c r="H106" i="1" s="1"/>
  <c r="G107" i="1"/>
  <c r="F107" i="1" s="1"/>
  <c r="H107" i="1" s="1"/>
  <c r="G108" i="1"/>
  <c r="F108" i="1" s="1"/>
  <c r="H108" i="1" s="1"/>
  <c r="G109" i="1"/>
  <c r="F109" i="1" s="1"/>
  <c r="H109" i="1" s="1"/>
  <c r="G110" i="1"/>
  <c r="F110" i="1" s="1"/>
  <c r="H110" i="1" s="1"/>
  <c r="G111" i="1"/>
  <c r="F111" i="1" s="1"/>
  <c r="H111" i="1" s="1"/>
  <c r="G112" i="1"/>
  <c r="F112" i="1" s="1"/>
  <c r="H112" i="1" s="1"/>
  <c r="G113" i="1"/>
  <c r="F113" i="1" s="1"/>
  <c r="H113" i="1" s="1"/>
  <c r="G114" i="1"/>
  <c r="F114" i="1" s="1"/>
  <c r="H114" i="1" s="1"/>
  <c r="G115" i="1"/>
  <c r="F115" i="1" s="1"/>
  <c r="H115" i="1" s="1"/>
  <c r="G116" i="1"/>
  <c r="F116" i="1" s="1"/>
  <c r="H116" i="1" s="1"/>
  <c r="G117" i="1"/>
  <c r="F117" i="1" s="1"/>
  <c r="H117" i="1" s="1"/>
  <c r="G118" i="1"/>
  <c r="F118" i="1" s="1"/>
  <c r="H118" i="1" s="1"/>
  <c r="G119" i="1"/>
  <c r="F119" i="1" s="1"/>
  <c r="H119" i="1" s="1"/>
  <c r="G120" i="1"/>
  <c r="F120" i="1" s="1"/>
  <c r="H120" i="1" s="1"/>
  <c r="G121" i="1"/>
  <c r="F121" i="1" s="1"/>
  <c r="H121" i="1" s="1"/>
  <c r="G122" i="1"/>
  <c r="F122" i="1" s="1"/>
  <c r="H122" i="1" s="1"/>
  <c r="G123" i="1"/>
  <c r="F123" i="1" s="1"/>
  <c r="H123" i="1" s="1"/>
  <c r="G124" i="1"/>
  <c r="F124" i="1" s="1"/>
  <c r="H124" i="1" s="1"/>
  <c r="G125" i="1"/>
  <c r="F125" i="1" s="1"/>
  <c r="H125" i="1" s="1"/>
  <c r="G126" i="1"/>
  <c r="F126" i="1" s="1"/>
  <c r="H126" i="1" s="1"/>
  <c r="G127" i="1"/>
  <c r="F127" i="1" s="1"/>
  <c r="H127" i="1" s="1"/>
  <c r="G128" i="1"/>
  <c r="F128" i="1" s="1"/>
  <c r="H128" i="1" s="1"/>
  <c r="G129" i="1"/>
  <c r="F129" i="1" s="1"/>
  <c r="H129" i="1" s="1"/>
  <c r="G130" i="1"/>
  <c r="F130" i="1" s="1"/>
  <c r="H130" i="1" s="1"/>
  <c r="G131" i="1"/>
  <c r="F131" i="1" s="1"/>
  <c r="H131" i="1" s="1"/>
  <c r="G132" i="1"/>
  <c r="F132" i="1" s="1"/>
  <c r="H132" i="1" s="1"/>
  <c r="G133" i="1"/>
  <c r="F133" i="1" s="1"/>
  <c r="H133" i="1" s="1"/>
  <c r="G134" i="1"/>
  <c r="F134" i="1" s="1"/>
  <c r="H134" i="1" s="1"/>
  <c r="G135" i="1"/>
  <c r="F135" i="1" s="1"/>
  <c r="H135" i="1" s="1"/>
  <c r="G136" i="1"/>
  <c r="F136" i="1" s="1"/>
  <c r="H136" i="1" s="1"/>
  <c r="G137" i="1"/>
  <c r="F137" i="1" s="1"/>
  <c r="H137" i="1" s="1"/>
  <c r="G138" i="1"/>
  <c r="F138" i="1" s="1"/>
  <c r="H138" i="1" s="1"/>
  <c r="G139" i="1"/>
  <c r="F139" i="1" s="1"/>
  <c r="H139" i="1" s="1"/>
  <c r="G140" i="1"/>
  <c r="F140" i="1" s="1"/>
  <c r="H140" i="1" s="1"/>
  <c r="I140" i="1" l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H17" i="5"/>
  <c r="H13" i="5" l="1"/>
  <c r="H3" i="5" l="1"/>
  <c r="H4" i="5"/>
  <c r="H5" i="5"/>
  <c r="H6" i="5"/>
  <c r="H7" i="5"/>
  <c r="H8" i="5"/>
  <c r="H9" i="5"/>
  <c r="H10" i="5"/>
  <c r="H11" i="5"/>
  <c r="H12" i="5"/>
  <c r="H14" i="5"/>
  <c r="H15" i="5"/>
  <c r="H16" i="5"/>
  <c r="H2" i="5"/>
  <c r="G33" i="4" l="1"/>
  <c r="F33" i="4"/>
  <c r="E33" i="4"/>
  <c r="D33" i="4"/>
  <c r="C33" i="4"/>
  <c r="B33" i="4"/>
  <c r="G104" i="1" l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D86" i="1"/>
  <c r="G85" i="1"/>
  <c r="F85" i="1" s="1"/>
  <c r="I85" i="1" s="1"/>
  <c r="J85" i="1" s="1"/>
  <c r="G84" i="1"/>
  <c r="F84" i="1" s="1"/>
  <c r="I84" i="1" s="1"/>
  <c r="J84" i="1" s="1"/>
  <c r="G83" i="1"/>
  <c r="F83" i="1" s="1"/>
  <c r="I83" i="1" s="1"/>
  <c r="J83" i="1" s="1"/>
  <c r="G82" i="1"/>
  <c r="F82" i="1" s="1"/>
  <c r="I82" i="1" s="1"/>
  <c r="J82" i="1" s="1"/>
  <c r="G81" i="1"/>
  <c r="F81" i="1" s="1"/>
  <c r="I81" i="1" s="1"/>
  <c r="J81" i="1" s="1"/>
  <c r="G80" i="1"/>
  <c r="F80" i="1" s="1"/>
  <c r="I80" i="1" s="1"/>
  <c r="J80" i="1" s="1"/>
  <c r="G79" i="1"/>
  <c r="F79" i="1" s="1"/>
  <c r="I79" i="1" s="1"/>
  <c r="J79" i="1" s="1"/>
  <c r="G78" i="1"/>
  <c r="F78" i="1" s="1"/>
  <c r="I78" i="1" s="1"/>
  <c r="J78" i="1" s="1"/>
  <c r="C77" i="1"/>
  <c r="G77" i="1" s="1"/>
  <c r="F77" i="1" s="1"/>
  <c r="H77" i="1" s="1"/>
  <c r="G76" i="1"/>
  <c r="F76" i="1" s="1"/>
  <c r="G75" i="1"/>
  <c r="F75" i="1" s="1"/>
  <c r="G74" i="1"/>
  <c r="F74" i="1" s="1"/>
  <c r="C73" i="1"/>
  <c r="C63" i="1"/>
  <c r="C53" i="1"/>
  <c r="C43" i="1"/>
  <c r="G43" i="1" s="1"/>
  <c r="F43" i="1" s="1"/>
  <c r="H43" i="1" s="1"/>
  <c r="C32" i="1"/>
  <c r="C21" i="1"/>
  <c r="C11" i="1"/>
  <c r="C72" i="1"/>
  <c r="G72" i="1" s="1"/>
  <c r="F72" i="1" s="1"/>
  <c r="H72" i="1" s="1"/>
  <c r="C62" i="1"/>
  <c r="C52" i="1"/>
  <c r="C42" i="1"/>
  <c r="C31" i="1"/>
  <c r="G31" i="1" s="1"/>
  <c r="F31" i="1" s="1"/>
  <c r="H31" i="1" s="1"/>
  <c r="C20" i="1"/>
  <c r="C10" i="1"/>
  <c r="C71" i="1"/>
  <c r="C61" i="1"/>
  <c r="G61" i="1" s="1"/>
  <c r="F61" i="1" s="1"/>
  <c r="H61" i="1" s="1"/>
  <c r="C51" i="1"/>
  <c r="G51" i="1" s="1"/>
  <c r="F51" i="1" s="1"/>
  <c r="C41" i="1"/>
  <c r="C30" i="1"/>
  <c r="C19" i="1"/>
  <c r="G19" i="1" s="1"/>
  <c r="F19" i="1" s="1"/>
  <c r="H19" i="1" s="1"/>
  <c r="C9" i="1"/>
  <c r="G9" i="1" s="1"/>
  <c r="F9" i="1" s="1"/>
  <c r="C70" i="1"/>
  <c r="C60" i="1"/>
  <c r="C50" i="1"/>
  <c r="G50" i="1" s="1"/>
  <c r="F50" i="1" s="1"/>
  <c r="H50" i="1" s="1"/>
  <c r="C40" i="1"/>
  <c r="G40" i="1" s="1"/>
  <c r="F40" i="1" s="1"/>
  <c r="C29" i="1"/>
  <c r="C18" i="1"/>
  <c r="C8" i="1"/>
  <c r="G8" i="1" s="1"/>
  <c r="F8" i="1" s="1"/>
  <c r="H8" i="1" s="1"/>
  <c r="G69" i="1"/>
  <c r="F69" i="1" s="1"/>
  <c r="G59" i="1"/>
  <c r="F59" i="1" s="1"/>
  <c r="G49" i="1"/>
  <c r="F49" i="1" s="1"/>
  <c r="G39" i="1"/>
  <c r="F39" i="1" s="1"/>
  <c r="G28" i="1"/>
  <c r="F28" i="1" s="1"/>
  <c r="G68" i="1"/>
  <c r="F68" i="1" s="1"/>
  <c r="G58" i="1"/>
  <c r="F58" i="1" s="1"/>
  <c r="G48" i="1"/>
  <c r="F48" i="1" s="1"/>
  <c r="G38" i="1"/>
  <c r="F38" i="1" s="1"/>
  <c r="G27" i="1"/>
  <c r="F27" i="1" s="1"/>
  <c r="G17" i="1"/>
  <c r="F17" i="1" s="1"/>
  <c r="G7" i="1"/>
  <c r="F7" i="1" s="1"/>
  <c r="G67" i="1"/>
  <c r="F67" i="1" s="1"/>
  <c r="G57" i="1"/>
  <c r="F57" i="1" s="1"/>
  <c r="H57" i="1" s="1"/>
  <c r="G47" i="1"/>
  <c r="F47" i="1" s="1"/>
  <c r="H47" i="1" s="1"/>
  <c r="G37" i="1"/>
  <c r="F37" i="1" s="1"/>
  <c r="H37" i="1" s="1"/>
  <c r="G26" i="1"/>
  <c r="F26" i="1" s="1"/>
  <c r="H26" i="1" s="1"/>
  <c r="G16" i="1"/>
  <c r="F16" i="1" s="1"/>
  <c r="H16" i="1" s="1"/>
  <c r="G6" i="1"/>
  <c r="F6" i="1" s="1"/>
  <c r="H6" i="1" s="1"/>
  <c r="G66" i="1"/>
  <c r="F66" i="1" s="1"/>
  <c r="H66" i="1" s="1"/>
  <c r="G56" i="1"/>
  <c r="F56" i="1" s="1"/>
  <c r="H56" i="1" s="1"/>
  <c r="G46" i="1"/>
  <c r="F46" i="1" s="1"/>
  <c r="H46" i="1" s="1"/>
  <c r="G36" i="1"/>
  <c r="F36" i="1" s="1"/>
  <c r="H36" i="1" s="1"/>
  <c r="G25" i="1"/>
  <c r="F25" i="1" s="1"/>
  <c r="H25" i="1" s="1"/>
  <c r="G15" i="1"/>
  <c r="F15" i="1" s="1"/>
  <c r="H15" i="1" s="1"/>
  <c r="G5" i="1"/>
  <c r="F5" i="1" s="1"/>
  <c r="G65" i="1"/>
  <c r="F65" i="1" s="1"/>
  <c r="G55" i="1"/>
  <c r="F55" i="1" s="1"/>
  <c r="G45" i="1"/>
  <c r="F45" i="1" s="1"/>
  <c r="G35" i="1"/>
  <c r="F35" i="1" s="1"/>
  <c r="G24" i="1"/>
  <c r="F24" i="1" s="1"/>
  <c r="G14" i="1"/>
  <c r="F14" i="1" s="1"/>
  <c r="G4" i="1"/>
  <c r="F4" i="1" s="1"/>
  <c r="G34" i="1"/>
  <c r="F34" i="1" s="1"/>
  <c r="G23" i="1"/>
  <c r="F23" i="1" s="1"/>
  <c r="G13" i="1"/>
  <c r="F13" i="1" s="1"/>
  <c r="G3" i="1"/>
  <c r="F3" i="1" s="1"/>
  <c r="G64" i="1"/>
  <c r="F64" i="1" s="1"/>
  <c r="G54" i="1"/>
  <c r="F54" i="1" s="1"/>
  <c r="G44" i="1"/>
  <c r="F44" i="1" s="1"/>
  <c r="G33" i="1"/>
  <c r="F33" i="1" s="1"/>
  <c r="G22" i="1"/>
  <c r="F22" i="1" s="1"/>
  <c r="G12" i="1"/>
  <c r="F12" i="1" s="1"/>
  <c r="G2" i="1"/>
  <c r="F2" i="1" s="1"/>
  <c r="D2" i="1"/>
  <c r="I47" i="1" l="1"/>
  <c r="J47" i="1" s="1"/>
  <c r="H9" i="1"/>
  <c r="H54" i="1"/>
  <c r="I54" i="1"/>
  <c r="J54" i="1" s="1"/>
  <c r="H24" i="1"/>
  <c r="I24" i="1"/>
  <c r="J24" i="1" s="1"/>
  <c r="H44" i="1"/>
  <c r="I44" i="1"/>
  <c r="J44" i="1" s="1"/>
  <c r="H13" i="1"/>
  <c r="I13" i="1"/>
  <c r="J13" i="1" s="1"/>
  <c r="H14" i="1"/>
  <c r="I14" i="1"/>
  <c r="J14" i="1" s="1"/>
  <c r="H55" i="1"/>
  <c r="I55" i="1"/>
  <c r="J55" i="1" s="1"/>
  <c r="H65" i="1"/>
  <c r="I65" i="1"/>
  <c r="J65" i="1" s="1"/>
  <c r="H5" i="1"/>
  <c r="I5" i="1"/>
  <c r="J5" i="1" s="1"/>
  <c r="H12" i="1"/>
  <c r="I12" i="1"/>
  <c r="J12" i="1" s="1"/>
  <c r="H23" i="1"/>
  <c r="I23" i="1"/>
  <c r="J23" i="1" s="1"/>
  <c r="H22" i="1"/>
  <c r="I22" i="1"/>
  <c r="J22" i="1" s="1"/>
  <c r="H64" i="1"/>
  <c r="I64" i="1"/>
  <c r="J64" i="1" s="1"/>
  <c r="H34" i="1"/>
  <c r="I34" i="1"/>
  <c r="J34" i="1" s="1"/>
  <c r="H35" i="1"/>
  <c r="I35" i="1"/>
  <c r="J35" i="1" s="1"/>
  <c r="H2" i="1"/>
  <c r="H33" i="1"/>
  <c r="I33" i="1"/>
  <c r="J33" i="1" s="1"/>
  <c r="H3" i="1"/>
  <c r="I3" i="1"/>
  <c r="J3" i="1" s="1"/>
  <c r="H4" i="1"/>
  <c r="I4" i="1"/>
  <c r="J4" i="1" s="1"/>
  <c r="H45" i="1"/>
  <c r="I45" i="1"/>
  <c r="J45" i="1" s="1"/>
  <c r="I2" i="1"/>
  <c r="J2" i="1" s="1"/>
  <c r="H67" i="1"/>
  <c r="I67" i="1"/>
  <c r="J67" i="1" s="1"/>
  <c r="H38" i="1"/>
  <c r="I38" i="1"/>
  <c r="J38" i="1" s="1"/>
  <c r="H28" i="1"/>
  <c r="I28" i="1"/>
  <c r="J28" i="1" s="1"/>
  <c r="H69" i="1"/>
  <c r="I69" i="1"/>
  <c r="J69" i="1" s="1"/>
  <c r="H40" i="1"/>
  <c r="H74" i="1"/>
  <c r="I74" i="1"/>
  <c r="J74" i="1" s="1"/>
  <c r="I86" i="1"/>
  <c r="J86" i="1" s="1"/>
  <c r="I89" i="1"/>
  <c r="J89" i="1" s="1"/>
  <c r="H89" i="1"/>
  <c r="I93" i="1"/>
  <c r="J93" i="1" s="1"/>
  <c r="H93" i="1"/>
  <c r="I97" i="1"/>
  <c r="J97" i="1" s="1"/>
  <c r="H97" i="1"/>
  <c r="I101" i="1"/>
  <c r="J101" i="1" s="1"/>
  <c r="H101" i="1"/>
  <c r="I15" i="1"/>
  <c r="J15" i="1" s="1"/>
  <c r="I36" i="1"/>
  <c r="J36" i="1" s="1"/>
  <c r="I56" i="1"/>
  <c r="J56" i="1" s="1"/>
  <c r="I6" i="1"/>
  <c r="J6" i="1" s="1"/>
  <c r="I26" i="1"/>
  <c r="J26" i="1" s="1"/>
  <c r="H7" i="1"/>
  <c r="I7" i="1"/>
  <c r="J7" i="1" s="1"/>
  <c r="H48" i="1"/>
  <c r="I48" i="1"/>
  <c r="J48" i="1" s="1"/>
  <c r="H39" i="1"/>
  <c r="I39" i="1"/>
  <c r="J39" i="1" s="1"/>
  <c r="H75" i="1"/>
  <c r="I75" i="1"/>
  <c r="J75" i="1" s="1"/>
  <c r="I90" i="1"/>
  <c r="J90" i="1" s="1"/>
  <c r="H90" i="1"/>
  <c r="I94" i="1"/>
  <c r="J94" i="1" s="1"/>
  <c r="H94" i="1"/>
  <c r="I98" i="1"/>
  <c r="J98" i="1" s="1"/>
  <c r="H98" i="1"/>
  <c r="I102" i="1"/>
  <c r="J102" i="1" s="1"/>
  <c r="H102" i="1"/>
  <c r="H17" i="1"/>
  <c r="I17" i="1"/>
  <c r="J17" i="1" s="1"/>
  <c r="H58" i="1"/>
  <c r="I58" i="1"/>
  <c r="J58" i="1" s="1"/>
  <c r="H49" i="1"/>
  <c r="I49" i="1"/>
  <c r="J49" i="1" s="1"/>
  <c r="H51" i="1"/>
  <c r="H76" i="1"/>
  <c r="I76" i="1"/>
  <c r="J76" i="1" s="1"/>
  <c r="I87" i="1"/>
  <c r="J87" i="1" s="1"/>
  <c r="H87" i="1"/>
  <c r="I91" i="1"/>
  <c r="J91" i="1" s="1"/>
  <c r="H91" i="1"/>
  <c r="I95" i="1"/>
  <c r="J95" i="1" s="1"/>
  <c r="H95" i="1"/>
  <c r="I99" i="1"/>
  <c r="J99" i="1" s="1"/>
  <c r="H99" i="1"/>
  <c r="I103" i="1"/>
  <c r="J103" i="1" s="1"/>
  <c r="H103" i="1"/>
  <c r="I25" i="1"/>
  <c r="J25" i="1" s="1"/>
  <c r="I46" i="1"/>
  <c r="J46" i="1" s="1"/>
  <c r="I66" i="1"/>
  <c r="J66" i="1" s="1"/>
  <c r="I16" i="1"/>
  <c r="J16" i="1" s="1"/>
  <c r="I37" i="1"/>
  <c r="J37" i="1" s="1"/>
  <c r="I57" i="1"/>
  <c r="J57" i="1" s="1"/>
  <c r="H27" i="1"/>
  <c r="I27" i="1"/>
  <c r="J27" i="1" s="1"/>
  <c r="H68" i="1"/>
  <c r="I68" i="1"/>
  <c r="J68" i="1" s="1"/>
  <c r="H59" i="1"/>
  <c r="I59" i="1"/>
  <c r="J59" i="1" s="1"/>
  <c r="I88" i="1"/>
  <c r="J88" i="1" s="1"/>
  <c r="H88" i="1"/>
  <c r="I92" i="1"/>
  <c r="J92" i="1" s="1"/>
  <c r="H92" i="1"/>
  <c r="I96" i="1"/>
  <c r="J96" i="1" s="1"/>
  <c r="H96" i="1"/>
  <c r="I100" i="1"/>
  <c r="J100" i="1" s="1"/>
  <c r="H100" i="1"/>
  <c r="I104" i="1"/>
  <c r="J104" i="1" s="1"/>
  <c r="H104" i="1"/>
  <c r="G18" i="1"/>
  <c r="F18" i="1" s="1"/>
  <c r="I18" i="1" s="1"/>
  <c r="J18" i="1" s="1"/>
  <c r="I40" i="1"/>
  <c r="J40" i="1" s="1"/>
  <c r="G60" i="1"/>
  <c r="F60" i="1" s="1"/>
  <c r="I60" i="1" s="1"/>
  <c r="J60" i="1" s="1"/>
  <c r="I9" i="1"/>
  <c r="J9" i="1" s="1"/>
  <c r="G30" i="1"/>
  <c r="F30" i="1" s="1"/>
  <c r="I30" i="1" s="1"/>
  <c r="J30" i="1" s="1"/>
  <c r="I51" i="1"/>
  <c r="J51" i="1" s="1"/>
  <c r="G71" i="1"/>
  <c r="F71" i="1" s="1"/>
  <c r="I71" i="1" s="1"/>
  <c r="J71" i="1" s="1"/>
  <c r="G42" i="1"/>
  <c r="F42" i="1" s="1"/>
  <c r="I42" i="1" s="1"/>
  <c r="J42" i="1" s="1"/>
  <c r="G11" i="1"/>
  <c r="F11" i="1" s="1"/>
  <c r="I11" i="1" s="1"/>
  <c r="J11" i="1" s="1"/>
  <c r="G53" i="1"/>
  <c r="F53" i="1" s="1"/>
  <c r="I53" i="1" s="1"/>
  <c r="J53" i="1" s="1"/>
  <c r="H78" i="1"/>
  <c r="H79" i="1"/>
  <c r="H80" i="1"/>
  <c r="H81" i="1"/>
  <c r="H82" i="1"/>
  <c r="H83" i="1"/>
  <c r="H84" i="1"/>
  <c r="H85" i="1"/>
  <c r="I8" i="1"/>
  <c r="J8" i="1" s="1"/>
  <c r="G29" i="1"/>
  <c r="F29" i="1" s="1"/>
  <c r="H29" i="1" s="1"/>
  <c r="I50" i="1"/>
  <c r="J50" i="1" s="1"/>
  <c r="G70" i="1"/>
  <c r="F70" i="1" s="1"/>
  <c r="H70" i="1" s="1"/>
  <c r="I19" i="1"/>
  <c r="J19" i="1" s="1"/>
  <c r="G41" i="1"/>
  <c r="F41" i="1" s="1"/>
  <c r="H41" i="1" s="1"/>
  <c r="I61" i="1"/>
  <c r="J61" i="1" s="1"/>
  <c r="G10" i="1"/>
  <c r="F10" i="1" s="1"/>
  <c r="H10" i="1" s="1"/>
  <c r="I31" i="1"/>
  <c r="J31" i="1" s="1"/>
  <c r="G52" i="1"/>
  <c r="F52" i="1" s="1"/>
  <c r="H52" i="1" s="1"/>
  <c r="I72" i="1"/>
  <c r="J72" i="1" s="1"/>
  <c r="G21" i="1"/>
  <c r="F21" i="1" s="1"/>
  <c r="H21" i="1" s="1"/>
  <c r="I43" i="1"/>
  <c r="J43" i="1" s="1"/>
  <c r="G63" i="1"/>
  <c r="F63" i="1" s="1"/>
  <c r="H63" i="1" s="1"/>
  <c r="I77" i="1"/>
  <c r="J77" i="1" s="1"/>
  <c r="H86" i="1"/>
  <c r="G20" i="1"/>
  <c r="F20" i="1" s="1"/>
  <c r="H20" i="1" s="1"/>
  <c r="G62" i="1"/>
  <c r="F62" i="1" s="1"/>
  <c r="H62" i="1" s="1"/>
  <c r="G32" i="1"/>
  <c r="F32" i="1" s="1"/>
  <c r="I32" i="1" s="1"/>
  <c r="J32" i="1" s="1"/>
  <c r="G73" i="1"/>
  <c r="F73" i="1" s="1"/>
  <c r="H73" i="1" s="1"/>
  <c r="H60" i="1" l="1"/>
  <c r="H42" i="1"/>
  <c r="H11" i="1"/>
  <c r="H53" i="1"/>
  <c r="H30" i="1"/>
  <c r="H71" i="1"/>
  <c r="H18" i="1"/>
  <c r="I73" i="1"/>
  <c r="J73" i="1" s="1"/>
  <c r="I62" i="1"/>
  <c r="J62" i="1" s="1"/>
  <c r="I52" i="1"/>
  <c r="J52" i="1" s="1"/>
  <c r="I41" i="1"/>
  <c r="J41" i="1" s="1"/>
  <c r="I70" i="1"/>
  <c r="J70" i="1" s="1"/>
  <c r="H32" i="1"/>
  <c r="I29" i="1"/>
  <c r="J29" i="1" s="1"/>
  <c r="I10" i="1"/>
  <c r="J10" i="1" s="1"/>
  <c r="I20" i="1"/>
  <c r="J20" i="1" s="1"/>
  <c r="I63" i="1"/>
  <c r="J63" i="1" s="1"/>
  <c r="I21" i="1"/>
  <c r="J21" i="1" s="1"/>
</calcChain>
</file>

<file path=xl/comments1.xml><?xml version="1.0" encoding="utf-8"?>
<comments xmlns="http://schemas.openxmlformats.org/spreadsheetml/2006/main">
  <authors>
    <author>Author</author>
  </authors>
  <commentList>
    <comment ref="B2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Incentive Bill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Incentive Bill</t>
        </r>
      </text>
    </comment>
  </commentList>
</comments>
</file>

<file path=xl/sharedStrings.xml><?xml version="1.0" encoding="utf-8"?>
<sst xmlns="http://schemas.openxmlformats.org/spreadsheetml/2006/main" count="404" uniqueCount="37">
  <si>
    <t>Period</t>
  </si>
  <si>
    <t>Product</t>
  </si>
  <si>
    <t>Productivity</t>
  </si>
  <si>
    <t>HDFC Auto</t>
  </si>
  <si>
    <t>ICICI Auto</t>
  </si>
  <si>
    <t>HDFC CD</t>
  </si>
  <si>
    <t>Yes Bank CC</t>
  </si>
  <si>
    <t>Bajaj Auto</t>
  </si>
  <si>
    <t>BGSSL</t>
  </si>
  <si>
    <t>AU FIN</t>
  </si>
  <si>
    <t>Salary</t>
  </si>
  <si>
    <t>Office Exp</t>
  </si>
  <si>
    <t>Yes Bank ALN</t>
  </si>
  <si>
    <t>Yes Bank CVL</t>
  </si>
  <si>
    <t>Yes Bank PLN</t>
  </si>
  <si>
    <t>Yes Bank GLN</t>
  </si>
  <si>
    <t>Weightage</t>
  </si>
  <si>
    <t>Total Billing In Month</t>
  </si>
  <si>
    <t>Row Labels</t>
  </si>
  <si>
    <t>Grand Total</t>
  </si>
  <si>
    <t>Profit</t>
  </si>
  <si>
    <t>HDFC PL</t>
  </si>
  <si>
    <t>Billing</t>
  </si>
  <si>
    <t>Column Labels</t>
  </si>
  <si>
    <t>Sum of Billing</t>
  </si>
  <si>
    <t>ARCIL</t>
  </si>
  <si>
    <t>Performance</t>
  </si>
  <si>
    <t xml:space="preserve">Total Cases </t>
  </si>
  <si>
    <t>Settlement Billing</t>
  </si>
  <si>
    <t>Gross Profit</t>
  </si>
  <si>
    <t>HDFC AUTO</t>
  </si>
  <si>
    <t>YBL CC</t>
  </si>
  <si>
    <t>TATA CAPITAL</t>
  </si>
  <si>
    <t>BC</t>
  </si>
  <si>
    <t>AB</t>
  </si>
  <si>
    <t>Yes Bank Auto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</si>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</sst>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0" fontId="0" fillId="0" borderId="0" xfId="0" applyFill="1" applyBorder="1"/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1" fontId="0" fillId="0" borderId="0" xfId="0" applyNumberFormat="1" applyBorder="1" applyAlignment="1">
      <alignment horizontal="right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0" fillId="0" borderId="1" xfId="0" applyBorder="1"/>
    <xf numFmtId="0" fontId="2" fillId="3" borderId="1" xfId="0" applyFont="1" applyFill="1" applyBorder="1"/>
    <xf numFmtId="17" fontId="2" fillId="3" borderId="1" xfId="0" applyNumberFormat="1" applyFont="1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5" borderId="1" xfId="0" applyFill="1" applyBorder="1"/>
    <xf numFmtId="0" fontId="0" fillId="5" borderId="2" xfId="0" applyFill="1" applyBorder="1"/>
    <xf numFmtId="17" fontId="0" fillId="0" borderId="1" xfId="0" applyNumberFormat="1" applyBorder="1" applyAlignment="1">
      <alignment horizontal="right"/>
    </xf>
    <xf numFmtId="17" fontId="0" fillId="0" borderId="1" xfId="0" applyNumberForma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numFmt numFmtId="22" formatCode="mmm/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 Cases </c:v>
                </c:pt>
              </c:strCache>
            </c:strRef>
          </c:tx>
          <c:marker>
            <c:symbol val="none"/>
          </c:marker>
          <c:cat>
            <c:numRef>
              <c:f>Sheet2!$A$2:$A$17</c:f>
              <c:numCache>
                <c:formatCode>mmm-yy</c:formatCode>
                <c:ptCount val="16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  <c:pt idx="13">
                  <c:v>45413</c:v>
                </c:pt>
                <c:pt idx="14">
                  <c:v>45444</c:v>
                </c:pt>
                <c:pt idx="15">
                  <c:v>45474</c:v>
                </c:pt>
              </c:numCache>
            </c:numRef>
          </c:cat>
          <c:val>
            <c:numRef>
              <c:f>Sheet2!$C$2:$C$17</c:f>
              <c:numCache>
                <c:formatCode>0.00</c:formatCode>
                <c:ptCount val="16"/>
                <c:pt idx="0">
                  <c:v>188</c:v>
                </c:pt>
                <c:pt idx="1">
                  <c:v>191</c:v>
                </c:pt>
                <c:pt idx="2">
                  <c:v>103</c:v>
                </c:pt>
                <c:pt idx="3">
                  <c:v>213</c:v>
                </c:pt>
                <c:pt idx="4">
                  <c:v>147</c:v>
                </c:pt>
                <c:pt idx="5">
                  <c:v>127</c:v>
                </c:pt>
                <c:pt idx="6">
                  <c:v>71</c:v>
                </c:pt>
                <c:pt idx="7">
                  <c:v>133</c:v>
                </c:pt>
                <c:pt idx="8">
                  <c:v>94</c:v>
                </c:pt>
                <c:pt idx="9">
                  <c:v>154</c:v>
                </c:pt>
                <c:pt idx="10">
                  <c:v>128</c:v>
                </c:pt>
                <c:pt idx="11">
                  <c:v>73</c:v>
                </c:pt>
                <c:pt idx="12">
                  <c:v>173</c:v>
                </c:pt>
                <c:pt idx="13">
                  <c:v>91</c:v>
                </c:pt>
                <c:pt idx="14">
                  <c:v>163</c:v>
                </c:pt>
                <c:pt idx="15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Settlement Billing</c:v>
                </c:pt>
              </c:strCache>
            </c:strRef>
          </c:tx>
          <c:marker>
            <c:symbol val="none"/>
          </c:marker>
          <c:cat>
            <c:numRef>
              <c:f>Sheet2!$A$2:$A$17</c:f>
              <c:numCache>
                <c:formatCode>mmm-yy</c:formatCode>
                <c:ptCount val="16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  <c:pt idx="13">
                  <c:v>45413</c:v>
                </c:pt>
                <c:pt idx="14">
                  <c:v>45444</c:v>
                </c:pt>
                <c:pt idx="15">
                  <c:v>45474</c:v>
                </c:pt>
              </c:numCache>
            </c:numRef>
          </c:cat>
          <c:val>
            <c:numRef>
              <c:f>Sheet2!$D$2:$D$17</c:f>
              <c:numCache>
                <c:formatCode>0.00</c:formatCode>
                <c:ptCount val="16"/>
                <c:pt idx="0">
                  <c:v>80000</c:v>
                </c:pt>
                <c:pt idx="1">
                  <c:v>106500</c:v>
                </c:pt>
                <c:pt idx="2">
                  <c:v>172741</c:v>
                </c:pt>
                <c:pt idx="3">
                  <c:v>48727</c:v>
                </c:pt>
                <c:pt idx="4">
                  <c:v>45000</c:v>
                </c:pt>
                <c:pt idx="5">
                  <c:v>39900</c:v>
                </c:pt>
                <c:pt idx="6">
                  <c:v>15057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50000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Billing</c:v>
                </c:pt>
              </c:strCache>
            </c:strRef>
          </c:tx>
          <c:marker>
            <c:symbol val="none"/>
          </c:marker>
          <c:cat>
            <c:numRef>
              <c:f>Sheet2!$A$2:$A$17</c:f>
              <c:numCache>
                <c:formatCode>mmm-yy</c:formatCode>
                <c:ptCount val="16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  <c:pt idx="13">
                  <c:v>45413</c:v>
                </c:pt>
                <c:pt idx="14">
                  <c:v>45444</c:v>
                </c:pt>
                <c:pt idx="15">
                  <c:v>45474</c:v>
                </c:pt>
              </c:numCache>
            </c:numRef>
          </c:cat>
          <c:val>
            <c:numRef>
              <c:f>Sheet2!$E$2:$E$17</c:f>
              <c:numCache>
                <c:formatCode>General</c:formatCode>
                <c:ptCount val="16"/>
                <c:pt idx="0" formatCode="0.00">
                  <c:v>242888.2</c:v>
                </c:pt>
                <c:pt idx="1">
                  <c:v>367526.32</c:v>
                </c:pt>
                <c:pt idx="2">
                  <c:v>281622.7</c:v>
                </c:pt>
                <c:pt idx="3">
                  <c:v>236984.42</c:v>
                </c:pt>
                <c:pt idx="4">
                  <c:v>103149.66</c:v>
                </c:pt>
                <c:pt idx="5">
                  <c:v>105810.26</c:v>
                </c:pt>
                <c:pt idx="6">
                  <c:v>135127.51</c:v>
                </c:pt>
                <c:pt idx="7">
                  <c:v>127951</c:v>
                </c:pt>
                <c:pt idx="8">
                  <c:v>125928</c:v>
                </c:pt>
                <c:pt idx="9">
                  <c:v>75804</c:v>
                </c:pt>
                <c:pt idx="10">
                  <c:v>74354</c:v>
                </c:pt>
                <c:pt idx="11">
                  <c:v>68575</c:v>
                </c:pt>
                <c:pt idx="12">
                  <c:v>53775</c:v>
                </c:pt>
                <c:pt idx="13">
                  <c:v>73519</c:v>
                </c:pt>
                <c:pt idx="14">
                  <c:v>60750</c:v>
                </c:pt>
                <c:pt idx="15">
                  <c:v>40050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Sheet2!$H$1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numRef>
              <c:f>Sheet2!$A$2:$A$17</c:f>
              <c:numCache>
                <c:formatCode>mmm-yy</c:formatCode>
                <c:ptCount val="16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  <c:pt idx="13">
                  <c:v>45413</c:v>
                </c:pt>
                <c:pt idx="14">
                  <c:v>45444</c:v>
                </c:pt>
                <c:pt idx="15">
                  <c:v>45474</c:v>
                </c:pt>
              </c:numCache>
            </c:numRef>
          </c:cat>
          <c:val>
            <c:numRef>
              <c:f>Sheet2!$H$2:$H$17</c:f>
              <c:numCache>
                <c:formatCode>0.00</c:formatCode>
                <c:ptCount val="16"/>
                <c:pt idx="0">
                  <c:v>157559.20000000001</c:v>
                </c:pt>
                <c:pt idx="1">
                  <c:v>261308.32</c:v>
                </c:pt>
                <c:pt idx="2">
                  <c:v>191350.7</c:v>
                </c:pt>
                <c:pt idx="3">
                  <c:v>116047.42000000001</c:v>
                </c:pt>
                <c:pt idx="4">
                  <c:v>43757.66</c:v>
                </c:pt>
                <c:pt idx="5">
                  <c:v>67922.259999999995</c:v>
                </c:pt>
                <c:pt idx="6">
                  <c:v>78204.510000000009</c:v>
                </c:pt>
                <c:pt idx="7">
                  <c:v>81647</c:v>
                </c:pt>
                <c:pt idx="8">
                  <c:v>74007</c:v>
                </c:pt>
                <c:pt idx="9">
                  <c:v>34037</c:v>
                </c:pt>
                <c:pt idx="10">
                  <c:v>33794</c:v>
                </c:pt>
                <c:pt idx="11">
                  <c:v>31990</c:v>
                </c:pt>
                <c:pt idx="12">
                  <c:v>28575</c:v>
                </c:pt>
                <c:pt idx="13">
                  <c:v>44119</c:v>
                </c:pt>
                <c:pt idx="14">
                  <c:v>24250</c:v>
                </c:pt>
                <c:pt idx="15">
                  <c:v>8950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36256"/>
        <c:axId val="178795008"/>
      </c:lineChart>
      <c:dateAx>
        <c:axId val="30633625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crossAx val="178795008"/>
        <c:crosses val="autoZero"/>
        <c:auto val="1"/>
        <c:lblOffset val="100"/>
        <c:baseTimeUnit val="months"/>
      </c:dateAx>
      <c:valAx>
        <c:axId val="178795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06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13</xdr:row>
      <xdr:rowOff>47625</xdr:rowOff>
    </xdr:from>
    <xdr:to>
      <xdr:col>16</xdr:col>
      <xdr:colOff>390525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jitsu" refreshedDate="45399.483426041668" createdVersion="4" refreshedVersion="4" minRefreshableVersion="3" recordCount="103">
  <cacheSource type="worksheet">
    <worksheetSource ref="A1:I104" sheet="Sheet1"/>
  </cacheSource>
  <cacheFields count="9">
    <cacheField name="Period" numFmtId="17">
      <sharedItems containsNonDate="0" containsDate="1" containsMixedTypes="1" minDate="2023-04-01T00:00:00" maxDate="2024-01-02T00:00:00" count="20"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s v="June" u="1"/>
        <s v="August" u="1"/>
        <s v="October" u="1"/>
        <s v="September" u="1"/>
        <s v="November" u="1"/>
        <s v="January" u="1"/>
        <s v="December" u="1"/>
        <s v="April" u="1"/>
        <s v="May" u="1"/>
        <s v="July" u="1"/>
      </sharedItems>
    </cacheField>
    <cacheField name="Product" numFmtId="0">
      <sharedItems count="12">
        <s v="HDFC Auto"/>
        <s v="ICICI Auto"/>
        <s v="HDFC CD"/>
        <s v="Yes Bank CC"/>
        <s v="Bajaj Auto"/>
        <s v="BGSSL"/>
        <s v="AU FIN"/>
        <s v="Yes Bank ALN"/>
        <s v="Yes Bank CVL"/>
        <s v="Yes Bank PLN"/>
        <s v="Yes Bank GLN"/>
        <s v="HDFC PL"/>
      </sharedItems>
    </cacheField>
    <cacheField name="Billing" numFmtId="0">
      <sharedItems containsSemiMixedTypes="0" containsString="0" containsNumber="1" minValue="4495" maxValue="428421"/>
    </cacheField>
    <cacheField name="Salary" numFmtId="2">
      <sharedItems containsSemiMixedTypes="0" containsString="0" containsNumber="1" containsInteger="1" minValue="0" maxValue="187712"/>
    </cacheField>
    <cacheField name="Total Billing In Month" numFmtId="2">
      <sharedItems containsSemiMixedTypes="0" containsString="0" containsNumber="1" minValue="1094153.55" maxValue="1893102"/>
    </cacheField>
    <cacheField name="Office Exp" numFmtId="2">
      <sharedItems containsSemiMixedTypes="0" containsString="0" containsNumber="1" minValue="805.85423890412301" maxValue="60310.525651002943"/>
    </cacheField>
    <cacheField name="Weightage" numFmtId="2">
      <sharedItems containsSemiMixedTypes="0" containsString="0" containsNumber="1" minValue="3.6629738132005589E-3" maxValue="0.27413875295910428"/>
    </cacheField>
    <cacheField name="Productivity" numFmtId="2">
      <sharedItems containsSemiMixedTypes="0" containsString="0" containsNumber="1" minValue="-0.67265652327990044" maxValue="0.82072208255748091"/>
    </cacheField>
    <cacheField name="Profit" numFmtId="2">
      <sharedItems containsSemiMixedTypes="0" containsString="0" containsNumber="1" minValue="-45257.676199318259" maxValue="259485.60344133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x v="0"/>
    <x v="0"/>
    <n v="242888.2"/>
    <n v="85329"/>
    <n v="1107354.29"/>
    <n v="48255.020531866096"/>
    <n v="0.21934100241757315"/>
    <n v="0.45001848368152064"/>
    <n v="109304.17946813392"/>
  </r>
  <r>
    <x v="1"/>
    <x v="0"/>
    <n v="367526.32"/>
    <n v="106218"/>
    <n v="1655130.28"/>
    <n v="48851.616925285176"/>
    <n v="0.22205280420584173"/>
    <n v="0.57807207678273176"/>
    <n v="212456.70307471484"/>
  </r>
  <r>
    <x v="2"/>
    <x v="0"/>
    <n v="281622.7"/>
    <n v="90272"/>
    <n v="1260855.8999999999"/>
    <n v="49138.838149545882"/>
    <n v="0.22335835522520855"/>
    <n v="0.50497300768174624"/>
    <n v="142211.86185045412"/>
  </r>
  <r>
    <x v="3"/>
    <x v="0"/>
    <n v="236984.42"/>
    <n v="120937"/>
    <n v="1302478.73"/>
    <n v="40028.732292618704"/>
    <n v="0.18194878314826685"/>
    <n v="0.3207750438082862"/>
    <n v="76018.687707381294"/>
  </r>
  <r>
    <x v="4"/>
    <x v="0"/>
    <n v="103149.66"/>
    <n v="59392"/>
    <n v="1120999.47"/>
    <n v="20243.475405032976"/>
    <n v="9.201579729560444E-2"/>
    <n v="0.22796182357718894"/>
    <n v="23514.184594967024"/>
  </r>
  <r>
    <x v="5"/>
    <x v="0"/>
    <n v="105810.26"/>
    <n v="37888"/>
    <n v="1094153.55"/>
    <n v="21275.128340076215"/>
    <n v="9.6705128818528246E-2"/>
    <n v="0.44085641278949489"/>
    <n v="46647.131659923776"/>
  </r>
  <r>
    <x v="6"/>
    <x v="0"/>
    <n v="135127.51"/>
    <n v="56923"/>
    <n v="1113821.5900000001"/>
    <n v="26690.138229408894"/>
    <n v="0.12131881013367679"/>
    <n v="0.38122786226573041"/>
    <n v="51514.371770591111"/>
  </r>
  <r>
    <x v="0"/>
    <x v="1"/>
    <n v="99993"/>
    <n v="54908"/>
    <n v="1107354.29"/>
    <n v="19865.782973577498"/>
    <n v="9.0299013516261351E-2"/>
    <n v="0.25220982495197164"/>
    <n v="25219.217026422499"/>
  </r>
  <r>
    <x v="1"/>
    <x v="1"/>
    <n v="89256"/>
    <n v="32680"/>
    <n v="1655130.28"/>
    <n v="11863.912005766699"/>
    <n v="5.3926872753484997E-2"/>
    <n v="0.50094209906598208"/>
    <n v="44712.087994233298"/>
  </r>
  <r>
    <x v="2"/>
    <x v="1"/>
    <n v="81030"/>
    <n v="17637"/>
    <n v="1260855.8999999999"/>
    <n v="14138.491163026642"/>
    <n v="6.4265868922848371E-2"/>
    <n v="0.60785522444740658"/>
    <n v="49254.508836973357"/>
  </r>
  <r>
    <x v="3"/>
    <x v="1"/>
    <n v="48063"/>
    <n v="20530"/>
    <n v="1302478.73"/>
    <n v="8118.2592517268986"/>
    <n v="3.6901178416940447E-2"/>
    <n v="0.40394358962763666"/>
    <n v="19414.7407482731"/>
  </r>
  <r>
    <x v="0"/>
    <x v="2"/>
    <n v="108407"/>
    <n v="58262"/>
    <n v="1107354.29"/>
    <n v="21537.406966653823"/>
    <n v="9.7897304393881016E-2"/>
    <n v="0.26389064390072758"/>
    <n v="28607.593033346173"/>
  </r>
  <r>
    <x v="1"/>
    <x v="2"/>
    <n v="240273.17"/>
    <n v="81754"/>
    <n v="1655130.28"/>
    <n v="31937.121831883833"/>
    <n v="0.14516873559947197"/>
    <n v="0.52682556345394771"/>
    <n v="126582.04816811618"/>
  </r>
  <r>
    <x v="2"/>
    <x v="2"/>
    <n v="269156"/>
    <n v="103058"/>
    <n v="1260855.8999999999"/>
    <n v="46963.590367463883"/>
    <n v="0.21347086530665402"/>
    <n v="0.44262215827451784"/>
    <n v="119134.40963253612"/>
  </r>
  <r>
    <x v="3"/>
    <x v="2"/>
    <n v="218822.48"/>
    <n v="102662"/>
    <n v="1302478.73"/>
    <n v="36961.022465219074"/>
    <n v="0.1680046475691776"/>
    <n v="0.36193474059329245"/>
    <n v="79199.45753478093"/>
  </r>
  <r>
    <x v="4"/>
    <x v="2"/>
    <n v="213957.27"/>
    <n v="110043"/>
    <n v="1120999.47"/>
    <n v="41989.849825709549"/>
    <n v="0.19086295375322523"/>
    <n v="0.28942423958900981"/>
    <n v="61924.420174290455"/>
  </r>
  <r>
    <x v="5"/>
    <x v="2"/>
    <n v="246110"/>
    <n v="152252"/>
    <n v="1094153.55"/>
    <n v="49485.01058192426"/>
    <n v="0.22493186628147391"/>
    <n v="0.18029738498263273"/>
    <n v="44372.98941807574"/>
  </r>
  <r>
    <x v="6"/>
    <x v="2"/>
    <n v="247114"/>
    <n v="148931"/>
    <n v="1113821.5900000001"/>
    <n v="48809.504581429421"/>
    <n v="0.22186138446104281"/>
    <n v="0.1998004783968961"/>
    <n v="49373.495418570586"/>
  </r>
  <r>
    <x v="0"/>
    <x v="3"/>
    <n v="34936"/>
    <n v="16645"/>
    <n v="1107354.29"/>
    <n v="6940.7957953547093"/>
    <n v="3.1549071797066862E-2"/>
    <n v="0.32488562527608461"/>
    <n v="11350.204204645292"/>
  </r>
  <r>
    <x v="1"/>
    <x v="3"/>
    <n v="64286"/>
    <n v="30922"/>
    <n v="1655130.28"/>
    <n v="8544.8983508416022"/>
    <n v="3.8840447049280011E-2"/>
    <n v="0.38607319866158107"/>
    <n v="24819.101649158401"/>
  </r>
  <r>
    <x v="2"/>
    <x v="3"/>
    <n v="35916.019999999997"/>
    <n v="9270"/>
    <n v="1260855.8999999999"/>
    <n v="6266.7941673588548"/>
    <n v="2.8485428033449341E-2"/>
    <n v="0.56741325549549049"/>
    <n v="20379.225832641143"/>
  </r>
  <r>
    <x v="3"/>
    <x v="3"/>
    <n v="39034"/>
    <n v="19686"/>
    <n v="1302478.73"/>
    <n v="6593.1825236025161"/>
    <n v="2.9969011470920529E-2"/>
    <n v="0.32676173275599429"/>
    <n v="12754.817476397482"/>
  </r>
  <r>
    <x v="4"/>
    <x v="3"/>
    <n v="27881"/>
    <n v="17217"/>
    <n v="1120999.47"/>
    <n v="5471.7421052839572"/>
    <n v="2.4871555024017986E-2"/>
    <n v="0.18622925629339132"/>
    <n v="5192.2578947160437"/>
  </r>
  <r>
    <x v="5"/>
    <x v="3"/>
    <n v="73080.100000000006"/>
    <n v="46798"/>
    <n v="1094153.55"/>
    <n v="14694.118572297279"/>
    <n v="6.6791448055896721E-2"/>
    <n v="0.15856548400594314"/>
    <n v="11587.981427702725"/>
  </r>
  <r>
    <x v="6"/>
    <x v="3"/>
    <n v="65239.75"/>
    <n v="48083"/>
    <n v="1113821.5900000001"/>
    <n v="12886.035904547334"/>
    <n v="5.8572890475215154E-2"/>
    <n v="6.5461840296026114E-2"/>
    <n v="4270.7140954526694"/>
  </r>
  <r>
    <x v="0"/>
    <x v="4"/>
    <n v="93647"/>
    <n v="52323"/>
    <n v="1107354.29"/>
    <n v="18605.012132115367"/>
    <n v="8.4568236964160756E-2"/>
    <n v="0.24260240977163849"/>
    <n v="22718.987867884629"/>
  </r>
  <r>
    <x v="1"/>
    <x v="4"/>
    <n v="97125"/>
    <n v="59044"/>
    <n v="1655130.28"/>
    <n v="12909.859881241493"/>
    <n v="5.8681181278370423E-2"/>
    <n v="0.2591623178250555"/>
    <n v="25171.140118758514"/>
  </r>
  <r>
    <x v="2"/>
    <x v="4"/>
    <n v="43006"/>
    <n v="46682"/>
    <n v="1260855.8999999999"/>
    <n v="7503.8868438494837"/>
    <n v="3.41085765629522E-2"/>
    <n v="-0.25996109482047813"/>
    <n v="-11179.886843849483"/>
  </r>
  <r>
    <x v="3"/>
    <x v="4"/>
    <n v="69038"/>
    <n v="29837"/>
    <n v="1302478.73"/>
    <n v="11661.119410372252"/>
    <n v="5.3005088228964783E-2"/>
    <n v="0.39890901517465377"/>
    <n v="27539.880589627748"/>
  </r>
  <r>
    <x v="4"/>
    <x v="4"/>
    <n v="14907"/>
    <n v="7023"/>
    <n v="1120999.47"/>
    <n v="2925.5500004830515"/>
    <n v="1.3297954547650233E-2"/>
    <n v="0.33262561209612584"/>
    <n v="4958.4499995169481"/>
  </r>
  <r>
    <x v="5"/>
    <x v="4"/>
    <n v="24695"/>
    <n v="20595"/>
    <n v="1094153.55"/>
    <n v="4965.3908265434957"/>
    <n v="2.2569958302470435E-2"/>
    <n v="-3.5043159608969213E-2"/>
    <n v="-865.39082654349477"/>
  </r>
  <r>
    <x v="6"/>
    <x v="4"/>
    <n v="17793"/>
    <n v="13981"/>
    <n v="1113821.5900000001"/>
    <n v="3514.44076425202"/>
    <n v="1.597473074660009E-2"/>
    <n v="1.6723387610182654E-2"/>
    <n v="297.55923574797998"/>
  </r>
  <r>
    <x v="0"/>
    <x v="5"/>
    <n v="92112"/>
    <n v="91800"/>
    <n v="1107354.29"/>
    <n v="18300.05101619284"/>
    <n v="8.3182050073603811E-2"/>
    <n v="-0.19528455593400251"/>
    <n v="-17988.05101619284"/>
  </r>
  <r>
    <x v="1"/>
    <x v="5"/>
    <n v="141259"/>
    <n v="104250"/>
    <n v="1655130.28"/>
    <n v="18776.153379297732"/>
    <n v="8.5346151724080596E-2"/>
    <n v="0.12907387579341686"/>
    <n v="18232.846620702272"/>
  </r>
  <r>
    <x v="2"/>
    <x v="5"/>
    <n v="67282"/>
    <n v="100800"/>
    <n v="1260855.8999999999"/>
    <n v="11739.676199318259"/>
    <n v="5.3362164542355719E-2"/>
    <n v="-0.67265652327990044"/>
    <n v="-45257.676199318259"/>
  </r>
  <r>
    <x v="3"/>
    <x v="5"/>
    <n v="119061"/>
    <n v="94250"/>
    <n v="1302478.73"/>
    <n v="20110.439730558977"/>
    <n v="9.1411089684358987E-2"/>
    <n v="3.9480268681104803E-2"/>
    <n v="4700.560269441019"/>
  </r>
  <r>
    <x v="4"/>
    <x v="5"/>
    <n v="111457"/>
    <n v="79700"/>
    <n v="1120999.47"/>
    <n v="21873.819440788855"/>
    <n v="9.94264520035857E-2"/>
    <n v="8.8672587268732769E-2"/>
    <n v="9883.1805592111486"/>
  </r>
  <r>
    <x v="5"/>
    <x v="5"/>
    <n v="72587"/>
    <n v="82250"/>
    <n v="1094153.55"/>
    <n v="14594.971610703085"/>
    <n v="6.6340780048650391E-2"/>
    <n v="-0.33419168185354242"/>
    <n v="-24257.971610703084"/>
  </r>
  <r>
    <x v="6"/>
    <x v="5"/>
    <n v="129808"/>
    <n v="89500"/>
    <n v="1113821.5900000001"/>
    <n v="25639.438359243868"/>
    <n v="0.11654290163292667"/>
    <n v="0.11300198478334257"/>
    <n v="14668.561640756132"/>
  </r>
  <r>
    <x v="2"/>
    <x v="6"/>
    <n v="28728"/>
    <n v="11750"/>
    <n v="1260855.8999999999"/>
    <n v="5012.5950158142577"/>
    <n v="2.2784522799155719E-2"/>
    <n v="0.41650671763386737"/>
    <n v="11965.404984185741"/>
  </r>
  <r>
    <x v="3"/>
    <x v="6"/>
    <n v="53536"/>
    <n v="29882"/>
    <n v="1302478.73"/>
    <n v="9042.696612788448"/>
    <n v="4.1103166421765674E-2"/>
    <n v="0.27292482417833885"/>
    <n v="14611.303387211548"/>
  </r>
  <r>
    <x v="4"/>
    <x v="6"/>
    <n v="43991"/>
    <n v="24533"/>
    <n v="1120999.47"/>
    <n v="8633.3849916985237"/>
    <n v="3.9242659053175109E-2"/>
    <n v="0.24606430879728763"/>
    <n v="10824.61500830148"/>
  </r>
  <r>
    <x v="5"/>
    <x v="6"/>
    <n v="51730"/>
    <n v="32928"/>
    <n v="1094153.55"/>
    <n v="10401.282342866776"/>
    <n v="4.7278556103939891E-2"/>
    <n v="0.16239546988465539"/>
    <n v="8400.7176571332238"/>
  </r>
  <r>
    <x v="6"/>
    <x v="6"/>
    <n v="38892"/>
    <n v="17250"/>
    <n v="1113821.5900000001"/>
    <n v="7681.876592103049"/>
    <n v="3.4917620873195679E-2"/>
    <n v="0.35894588624645041"/>
    <n v="13960.12340789695"/>
  </r>
  <r>
    <x v="0"/>
    <x v="7"/>
    <n v="227165.51"/>
    <n v="76317"/>
    <n v="1107354.29"/>
    <n v="45131.366403068707"/>
    <n v="0.20514257455940321"/>
    <n v="0.46537497526332805"/>
    <n v="105717.1435969313"/>
  </r>
  <r>
    <x v="1"/>
    <x v="7"/>
    <n v="280389.92"/>
    <n v="169437"/>
    <n v="1655130.28"/>
    <n v="37269.442258043877"/>
    <n v="0.16940655571838126"/>
    <n v="0.26278932474447048"/>
    <n v="73683.4777419561"/>
  </r>
  <r>
    <x v="2"/>
    <x v="7"/>
    <n v="196078.55"/>
    <n v="59000"/>
    <n v="1260855.8999999999"/>
    <n v="34212.697105196559"/>
    <n v="0.15551225956907527"/>
    <n v="0.52461553237110037"/>
    <n v="102865.85289480342"/>
  </r>
  <r>
    <x v="3"/>
    <x v="7"/>
    <n v="212470.27"/>
    <n v="93027"/>
    <n v="1302478.73"/>
    <n v="35888.078878647022"/>
    <n v="0.16312763126657737"/>
    <n v="0.39325591821083"/>
    <n v="83555.191121352967"/>
  </r>
  <r>
    <x v="4"/>
    <x v="7"/>
    <n v="261876.85"/>
    <n v="102795"/>
    <n v="1120999.47"/>
    <n v="51394.232148923322"/>
    <n v="0.23361014613146963"/>
    <n v="0.41121472879743542"/>
    <n v="107687.61785107668"/>
  </r>
  <r>
    <x v="5"/>
    <x v="7"/>
    <n v="155112.95000000001"/>
    <n v="83848"/>
    <n v="1094153.55"/>
    <n v="31188.354687511637"/>
    <n v="0.14176524857959835"/>
    <n v="0.25837040242280468"/>
    <n v="40076.595312488382"/>
  </r>
  <r>
    <x v="6"/>
    <x v="7"/>
    <n v="121625.64"/>
    <n v="106861"/>
    <n v="1113821.5900000001"/>
    <n v="24023.273601654641"/>
    <n v="0.10919669818933928"/>
    <n v="-7.6124027809059344E-2"/>
    <n v="-9258.6336016546411"/>
  </r>
  <r>
    <x v="0"/>
    <x v="8"/>
    <n v="64902.54"/>
    <n v="39039"/>
    <n v="1107354.29"/>
    <n v="12894.30034176325"/>
    <n v="5.861045609892386E-2"/>
    <n v="0.19982638057365321"/>
    <n v="12969.239658236751"/>
  </r>
  <r>
    <x v="1"/>
    <x v="8"/>
    <n v="81246.58"/>
    <n v="36750"/>
    <n v="1655130.28"/>
    <n v="10799.299496834774"/>
    <n v="4.9087724985612612E-2"/>
    <n v="0.41475321795902331"/>
    <n v="33697.280503165224"/>
  </r>
  <r>
    <x v="2"/>
    <x v="8"/>
    <n v="39641.119999999995"/>
    <n v="34650"/>
    <n v="1260855.8999999999"/>
    <n v="6916.7669358568255"/>
    <n v="3.1439849708440118E-2"/>
    <n v="-4.857700629691665E-2"/>
    <n v="-1925.6469358568283"/>
  </r>
  <r>
    <x v="3"/>
    <x v="8"/>
    <n v="66676.800000000003"/>
    <n v="38600"/>
    <n v="1302478.73"/>
    <n v="11262.292168103198"/>
    <n v="5.1192237127741812E-2"/>
    <n v="0.25217928622694552"/>
    <n v="16814.507831896801"/>
  </r>
  <r>
    <x v="4"/>
    <x v="8"/>
    <n v="83075.31"/>
    <n v="48055"/>
    <n v="1120999.47"/>
    <n v="16303.815201625384"/>
    <n v="7.4108250916479018E-2"/>
    <n v="0.22529551557947375"/>
    <n v="18716.49479837461"/>
  </r>
  <r>
    <x v="5"/>
    <x v="8"/>
    <n v="144172.41999999998"/>
    <n v="42082"/>
    <n v="1094153.55"/>
    <n v="28988.55686206017"/>
    <n v="0.13176616755481896"/>
    <n v="0.50704471172738741"/>
    <n v="73101.863137939814"/>
  </r>
  <r>
    <x v="6"/>
    <x v="8"/>
    <n v="120707.25"/>
    <n v="43700"/>
    <n v="1113821.5900000001"/>
    <n v="23841.874891292056"/>
    <n v="0.10837215859678208"/>
    <n v="0.44044889688654115"/>
    <n v="53165.375108707944"/>
  </r>
  <r>
    <x v="0"/>
    <x v="9"/>
    <n v="102572.14000000001"/>
    <n v="45253"/>
    <n v="1107354.29"/>
    <n v="20378.185196717848"/>
    <n v="9.2628114530535668E-2"/>
    <n v="0.3601460864839337"/>
    <n v="36940.954803282162"/>
  </r>
  <r>
    <x v="1"/>
    <x v="9"/>
    <n v="276260.28999999998"/>
    <n v="72911"/>
    <n v="1655130.28"/>
    <n v="36720.531630899772"/>
    <n v="0.16691150741318078"/>
    <n v="0.6031585587964895"/>
    <n v="166628.75836910022"/>
  </r>
  <r>
    <x v="2"/>
    <x v="9"/>
    <n v="199805.31"/>
    <n v="69683"/>
    <n v="1260855.8999999999"/>
    <n v="34862.959518212992"/>
    <n v="0.15846799781005905"/>
    <n v="0.47676085526349127"/>
    <n v="95259.350481786998"/>
  </r>
  <r>
    <x v="3"/>
    <x v="9"/>
    <n v="223275.81"/>
    <n v="64131"/>
    <n v="1302478.73"/>
    <n v="37713.228683588561"/>
    <n v="0.17142376674358437"/>
    <n v="0.54386357983165057"/>
    <n v="121431.58131641144"/>
  </r>
  <r>
    <x v="4"/>
    <x v="9"/>
    <n v="246277.38"/>
    <n v="70736"/>
    <n v="1120999.47"/>
    <n v="48332.782530218326"/>
    <n v="0.21969446604644693"/>
    <n v="0.51652570556736344"/>
    <n v="127208.59746978167"/>
  </r>
  <r>
    <x v="5"/>
    <x v="9"/>
    <n v="210180.82"/>
    <n v="66250"/>
    <n v="1094153.55"/>
    <n v="42260.77811473536"/>
    <n v="0.19209444597606981"/>
    <n v="0.48372654500665024"/>
    <n v="101670.04188526465"/>
  </r>
  <r>
    <x v="6"/>
    <x v="9"/>
    <n v="223528.24"/>
    <n v="82370"/>
    <n v="1113821.5900000001"/>
    <n v="44150.888473979023"/>
    <n v="0.20068585669990466"/>
    <n v="0.43398253180905005"/>
    <n v="97007.351526020968"/>
  </r>
  <r>
    <x v="0"/>
    <x v="10"/>
    <n v="40730.9"/>
    <n v="3000"/>
    <n v="1107354.29"/>
    <n v="8092.0786426898658"/>
    <n v="3.67821756485903E-2"/>
    <n v="0.72767410878006955"/>
    <n v="29638.821357310135"/>
  </r>
  <r>
    <x v="1"/>
    <x v="10"/>
    <n v="17508"/>
    <n v="6260"/>
    <n v="1655130.28"/>
    <n v="2327.1642399050302"/>
    <n v="1.0578019272295592E-2"/>
    <n v="0.5095291158381865"/>
    <n v="8920.8357600949694"/>
  </r>
  <r>
    <x v="2"/>
    <x v="10"/>
    <n v="18590.2"/>
    <n v="4100"/>
    <n v="1260855.8999999999"/>
    <n v="3243.704534356385"/>
    <n v="1.4744111519801749E-2"/>
    <n v="0.6049690409809263"/>
    <n v="11246.495465643617"/>
  </r>
  <r>
    <x v="3"/>
    <x v="10"/>
    <n v="15516.95"/>
    <n v="3300"/>
    <n v="1302478.73"/>
    <n v="2620.9479827743521"/>
    <n v="1.19133999217016E-2"/>
    <n v="0.61842063145306569"/>
    <n v="9596.0020172256482"/>
  </r>
  <r>
    <x v="4"/>
    <x v="10"/>
    <n v="14427"/>
    <n v="5300"/>
    <n v="1120999.47"/>
    <n v="2831.3483502360618"/>
    <n v="1.2869765228345736E-2"/>
    <n v="0.43637981907284529"/>
    <n v="6295.6516497639386"/>
  </r>
  <r>
    <x v="5"/>
    <x v="10"/>
    <n v="10675"/>
    <n v="1400"/>
    <n v="1094153.55"/>
    <n v="2146.4080612817093"/>
    <n v="9.756400278553224E-3"/>
    <n v="0.66778378817033168"/>
    <n v="7128.5919387182912"/>
  </r>
  <r>
    <x v="6"/>
    <x v="10"/>
    <n v="13986.2"/>
    <n v="10600"/>
    <n v="1113821.5900000001"/>
    <n v="2762.5286020896756"/>
    <n v="1.2556948191316707E-2"/>
    <n v="4.4591911878160334E-2"/>
    <n v="623.67139791032605"/>
  </r>
  <r>
    <x v="7"/>
    <x v="0"/>
    <n v="127951"/>
    <n v="46304"/>
    <n v="1227145"/>
    <n v="22938.788814687749"/>
    <n v="0.10426722188494432"/>
    <n v="0.45883354710250213"/>
    <n v="58708.211185312248"/>
  </r>
  <r>
    <x v="7"/>
    <x v="11"/>
    <n v="4495"/>
    <n v="0"/>
    <n v="1227145"/>
    <n v="805.85423890412301"/>
    <n v="3.6629738132005589E-3"/>
    <n v="0.82072208255748091"/>
    <n v="3689.1457610958769"/>
  </r>
  <r>
    <x v="7"/>
    <x v="2"/>
    <n v="240254"/>
    <n v="146616"/>
    <n v="1227145"/>
    <n v="43072.236777234961"/>
    <n v="0.19578289444197711"/>
    <n v="0.21046793486379012"/>
    <n v="50565.763222765032"/>
  </r>
  <r>
    <x v="7"/>
    <x v="7"/>
    <n v="336408"/>
    <n v="118408"/>
    <n v="1227145"/>
    <n v="60310.525651002943"/>
    <n v="0.27413875295910428"/>
    <n v="0.46874472173371934"/>
    <n v="157689.47434899706"/>
  </r>
  <r>
    <x v="7"/>
    <x v="8"/>
    <n v="107328"/>
    <n v="47351"/>
    <n v="1227145"/>
    <n v="19241.540323270681"/>
    <n v="8.7461546923957648E-2"/>
    <n v="0.37954177546147616"/>
    <n v="40735.459676729311"/>
  </r>
  <r>
    <x v="7"/>
    <x v="9"/>
    <n v="249281"/>
    <n v="79929"/>
    <n v="1227145"/>
    <n v="44690.578537988586"/>
    <n v="0.20313899335449356"/>
    <n v="0.5000839272227382"/>
    <n v="124661.42146201141"/>
  </r>
  <r>
    <x v="7"/>
    <x v="10"/>
    <n v="23563"/>
    <n v="11800"/>
    <n v="1227145"/>
    <n v="4224.3255686980756"/>
    <n v="1.9201479857718525E-2"/>
    <n v="0.31993695332945399"/>
    <n v="7538.6744313019244"/>
  </r>
  <r>
    <x v="7"/>
    <x v="3"/>
    <n v="98661"/>
    <n v="64416"/>
    <n v="1227145"/>
    <n v="17687.738612796369"/>
    <n v="8.0398811876347134E-2"/>
    <n v="0.16781971992178907"/>
    <n v="16557.261387203631"/>
  </r>
  <r>
    <x v="7"/>
    <x v="4"/>
    <n v="16233"/>
    <n v="15143"/>
    <n v="1227145"/>
    <n v="2910.2184338444113"/>
    <n v="1.3228265608383687E-2"/>
    <n v="-0.11213074809612598"/>
    <n v="-1820.2184338444131"/>
  </r>
  <r>
    <x v="7"/>
    <x v="5"/>
    <n v="120000"/>
    <n v="86300"/>
    <n v="1227145"/>
    <n v="21513.350093102283"/>
    <n v="9.7787954968646743E-2"/>
    <n v="0.10155541589081428"/>
    <n v="12186.649906897714"/>
  </r>
  <r>
    <x v="7"/>
    <x v="6"/>
    <n v="30922"/>
    <n v="20100"/>
    <n v="1227145"/>
    <n v="5543.631763157573"/>
    <n v="2.5198326196170788E-2"/>
    <n v="0.17069944495318631"/>
    <n v="5278.368236842427"/>
  </r>
  <r>
    <x v="8"/>
    <x v="0"/>
    <n v="125928"/>
    <n v="51921"/>
    <n v="1893102"/>
    <n v="14634.266933318966"/>
    <n v="6.6519395151449848E-2"/>
    <n v="0.47148158524459238"/>
    <n v="59372.73306668103"/>
  </r>
  <r>
    <x v="8"/>
    <x v="11"/>
    <n v="248892"/>
    <n v="98576"/>
    <n v="1893102"/>
    <n v="28924.083329899811"/>
    <n v="0.13147310604499915"/>
    <n v="0.48772928286204531"/>
    <n v="121391.91667010018"/>
  </r>
  <r>
    <x v="8"/>
    <x v="2"/>
    <n v="386641"/>
    <n v="187712"/>
    <n v="1893102"/>
    <n v="44932.085011795461"/>
    <n v="0.20423675005361572"/>
    <n v="0.39829432209259896"/>
    <n v="153996.91498820455"/>
  </r>
  <r>
    <x v="8"/>
    <x v="7"/>
    <n v="427302"/>
    <n v="140288"/>
    <n v="1893102"/>
    <n v="49657.356022020998"/>
    <n v="0.22571525464555001"/>
    <n v="0.55547749361804766"/>
    <n v="237356.64397797899"/>
  </r>
  <r>
    <x v="8"/>
    <x v="8"/>
    <n v="76685"/>
    <n v="76883"/>
    <n v="1893102"/>
    <n v="8911.6698413503345"/>
    <n v="4.0507590187956063E-2"/>
    <n v="-0.11879337342831496"/>
    <n v="-9109.6698413503327"/>
  </r>
  <r>
    <x v="8"/>
    <x v="9"/>
    <n v="428421"/>
    <n v="119148"/>
    <n v="1893102"/>
    <n v="49787.396558664033"/>
    <n v="0.22630634799392743"/>
    <n v="0.605679001359261"/>
    <n v="259485.60344133596"/>
  </r>
  <r>
    <x v="8"/>
    <x v="10"/>
    <n v="33699"/>
    <n v="12400"/>
    <n v="1893102"/>
    <n v="3916.2073675903362"/>
    <n v="1.7800942579956073E-2"/>
    <n v="0.51582517678298057"/>
    <n v="17382.792632409662"/>
  </r>
  <r>
    <x v="8"/>
    <x v="3"/>
    <n v="126361"/>
    <n v="60224"/>
    <n v="1893102"/>
    <n v="14684.586461796564"/>
    <n v="6.6748120280893469E-2"/>
    <n v="0.40718586856865197"/>
    <n v="51452.413538203429"/>
  </r>
  <r>
    <x v="8"/>
    <x v="5"/>
    <n v="144950"/>
    <n v="96200"/>
    <n v="1893102"/>
    <n v="16844.839844868369"/>
    <n v="7.6567453840310773E-2"/>
    <n v="0.2201114877898008"/>
    <n v="31905.160155131627"/>
  </r>
  <r>
    <x v="8"/>
    <x v="6"/>
    <n v="43723"/>
    <n v="25050"/>
    <n v="1893102"/>
    <n v="5081.1102624158657"/>
    <n v="2.3095955738253935E-2"/>
    <n v="0.3108636126886109"/>
    <n v="13591.889737584133"/>
  </r>
  <r>
    <x v="9"/>
    <x v="0"/>
    <n v="75804"/>
    <n v="41767"/>
    <n v="1231012"/>
    <n v="13547.292796495893"/>
    <n v="6.1578603620435872E-2"/>
    <n v="0.27029849616780255"/>
    <n v="20489.707203504106"/>
  </r>
  <r>
    <x v="9"/>
    <x v="2"/>
    <n v="272027"/>
    <n v="129412"/>
    <n v="1231012"/>
    <n v="48615.236894522553"/>
    <n v="0.22097834952055706"/>
    <n v="0.34555306313519407"/>
    <n v="93999.763105477439"/>
  </r>
  <r>
    <x v="9"/>
    <x v="7"/>
    <n v="222871"/>
    <n v="126039"/>
    <n v="1231012"/>
    <n v="39830.334716477177"/>
    <n v="0.18104697598398717"/>
    <n v="0.25576080011990271"/>
    <n v="57001.665283522831"/>
  </r>
  <r>
    <x v="9"/>
    <x v="8"/>
    <n v="109782"/>
    <n v="74591"/>
    <n v="1231012"/>
    <n v="19619.662521567621"/>
    <n v="8.9180284188943734E-2"/>
    <n v="0.1418387119785792"/>
    <n v="15571.337478432382"/>
  </r>
  <r>
    <x v="9"/>
    <x v="9"/>
    <n v="334725"/>
    <n v="118959"/>
    <n v="1231012"/>
    <n v="59820.294196969648"/>
    <n v="0.27191042816804384"/>
    <n v="0.46589201823296839"/>
    <n v="155945.70580303035"/>
  </r>
  <r>
    <x v="9"/>
    <x v="10"/>
    <n v="18856"/>
    <n v="3700"/>
    <n v="1231012"/>
    <n v="3369.8452980149664"/>
    <n v="1.5317478627340756E-2"/>
    <n v="0.62506123790756429"/>
    <n v="11786.154701985033"/>
  </r>
  <r>
    <x v="9"/>
    <x v="3"/>
    <n v="57814"/>
    <n v="41335"/>
    <n v="1231012"/>
    <n v="10332.214470695655"/>
    <n v="4.69646112304348E-2"/>
    <n v="0.10632001814965833"/>
    <n v="6146.7855293043467"/>
  </r>
  <r>
    <x v="9"/>
    <x v="5"/>
    <n v="110360"/>
    <n v="78650"/>
    <n v="1231012"/>
    <n v="19722.959646209787"/>
    <n v="8.9649816573680846E-2"/>
    <n v="0.10861761828370983"/>
    <n v="11987.040353790217"/>
  </r>
  <r>
    <x v="9"/>
    <x v="6"/>
    <n v="28773"/>
    <n v="15050"/>
    <n v="1231012"/>
    <n v="5142.159459046703"/>
    <n v="2.3373452086575923E-2"/>
    <n v="0.29822543846499483"/>
    <n v="8580.840540953297"/>
  </r>
  <r>
    <x v="9"/>
    <x v="11"/>
    <n v="68860"/>
    <n v="25160"/>
    <n v="1231012"/>
    <n v="12306.297582801793"/>
    <n v="5.5937716285462694E-2"/>
    <n v="0.45590622156837357"/>
    <n v="31393.702417198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17" firstHeaderRow="1" firstDataRow="2" firstDataCol="1"/>
  <pivotFields count="9">
    <pivotField axis="axisCol" showAll="0">
      <items count="21">
        <item m="1" x="15"/>
        <item m="1" x="17"/>
        <item m="1" x="18"/>
        <item m="1" x="10"/>
        <item m="1" x="19"/>
        <item m="1" x="11"/>
        <item m="1" x="13"/>
        <item m="1" x="12"/>
        <item m="1" x="14"/>
        <item m="1" x="16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3">
        <item x="6"/>
        <item x="4"/>
        <item x="5"/>
        <item x="0"/>
        <item x="2"/>
        <item x="11"/>
        <item x="1"/>
        <item x="7"/>
        <item x="3"/>
        <item x="8"/>
        <item x="10"/>
        <item x="9"/>
        <item t="default"/>
      </items>
    </pivotField>
    <pivotField dataField="1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Billing" fld="2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1"/>
  <sheetViews>
    <sheetView tabSelected="1" workbookViewId="0">
      <pane ySplit="1" topLeftCell="A4" activePane="bottomLeft" state="frozen"/>
      <selection pane="bottomLeft" activeCell="B1" sqref="B1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9.5703125" bestFit="1" customWidth="1"/>
    <col min="5" max="5" width="11.5703125" customWidth="1"/>
    <col min="6" max="6" width="10" bestFit="1" customWidth="1"/>
    <col min="7" max="7" width="10.5703125" bestFit="1" customWidth="1"/>
    <col min="8" max="8" width="11.7109375" bestFit="1" customWidth="1"/>
    <col min="9" max="9" width="10.28515625" bestFit="1" customWidth="1"/>
    <col min="10" max="10" width="12.5703125" bestFit="1" customWidth="1"/>
    <col min="11" max="11" width="13.5703125" bestFit="1" customWidth="1"/>
    <col min="12" max="12" width="12.5703125" customWidth="1"/>
    <col min="13" max="13" width="13.28515625" customWidth="1"/>
    <col min="14" max="14" width="11" bestFit="1" customWidth="1"/>
    <col min="15" max="15" width="10" bestFit="1" customWidth="1"/>
    <col min="16" max="19" width="11" bestFit="1" customWidth="1"/>
    <col min="20" max="22" width="8" customWidth="1"/>
    <col min="23" max="23" width="11" bestFit="1" customWidth="1"/>
    <col min="24" max="24" width="10" bestFit="1" customWidth="1"/>
    <col min="25" max="28" width="11" bestFit="1" customWidth="1"/>
    <col min="29" max="29" width="12" bestFit="1" customWidth="1"/>
    <col min="30" max="32" width="11" bestFit="1" customWidth="1"/>
    <col min="33" max="33" width="12" bestFit="1" customWidth="1"/>
  </cols>
  <sheetData>
    <row r="1" spans="1:11" x14ac:dyDescent="0.25">
      <c r="A1" s="12" t="s">
        <v>0</v>
      </c>
      <c r="B1" s="12" t="s">
        <v>1</v>
      </c>
      <c r="C1" s="12" t="s">
        <v>22</v>
      </c>
      <c r="D1" s="12" t="s">
        <v>10</v>
      </c>
      <c r="E1" s="12" t="s">
        <v>17</v>
      </c>
      <c r="F1" s="12" t="s">
        <v>11</v>
      </c>
      <c r="G1" s="12" t="s">
        <v>16</v>
      </c>
      <c r="H1" s="12" t="s">
        <v>2</v>
      </c>
      <c r="I1" s="12" t="s">
        <v>20</v>
      </c>
      <c r="J1" s="12" t="s">
        <v>36</v>
      </c>
    </row>
    <row r="2" spans="1:11" x14ac:dyDescent="0.25">
      <c r="A2" s="1">
        <v>45017</v>
      </c>
      <c r="B2" t="s">
        <v>3</v>
      </c>
      <c r="C2" s="8">
        <v>242888.2</v>
      </c>
      <c r="D2" s="8">
        <f>85329</f>
        <v>85329</v>
      </c>
      <c r="E2" s="8">
        <v>1107354.29</v>
      </c>
      <c r="F2" s="8">
        <f t="shared" ref="F2:F33" si="0">(125000+95000)*G2</f>
        <v>48255.020531866096</v>
      </c>
      <c r="G2" s="8">
        <f t="shared" ref="G2:G33" si="1">C2/E2</f>
        <v>0.21934100241757315</v>
      </c>
      <c r="H2" s="44">
        <f t="shared" ref="H2:H33" si="2">(C2-(D2+F2))/C2</f>
        <v>0.45001848368152064</v>
      </c>
      <c r="I2" s="8">
        <f t="shared" ref="I2:I33" si="3">C2-(D2+F2)</f>
        <v>109304.17946813392</v>
      </c>
      <c r="J2" s="44">
        <f>(I2/E2)</f>
        <v>9.8707505317141023E-2</v>
      </c>
    </row>
    <row r="3" spans="1:11" x14ac:dyDescent="0.25">
      <c r="A3" s="1">
        <v>45017</v>
      </c>
      <c r="B3" t="s">
        <v>4</v>
      </c>
      <c r="C3">
        <v>99993</v>
      </c>
      <c r="D3" s="8">
        <v>54908</v>
      </c>
      <c r="E3" s="8">
        <v>1107354.29</v>
      </c>
      <c r="F3" s="8">
        <f t="shared" si="0"/>
        <v>19865.782973577498</v>
      </c>
      <c r="G3" s="8">
        <f t="shared" si="1"/>
        <v>9.0299013516261351E-2</v>
      </c>
      <c r="H3" s="44">
        <f t="shared" si="2"/>
        <v>0.25220982495197164</v>
      </c>
      <c r="I3" s="8">
        <f t="shared" si="3"/>
        <v>25219.217026422499</v>
      </c>
      <c r="J3" s="44">
        <f t="shared" ref="J3:J66" si="4">(I3/E3)</f>
        <v>2.2774298392271998E-2</v>
      </c>
    </row>
    <row r="4" spans="1:11" x14ac:dyDescent="0.25">
      <c r="A4" s="1">
        <v>45017</v>
      </c>
      <c r="B4" t="s">
        <v>5</v>
      </c>
      <c r="C4" s="3">
        <v>108407</v>
      </c>
      <c r="D4" s="8">
        <v>58262</v>
      </c>
      <c r="E4" s="8">
        <v>1107354.29</v>
      </c>
      <c r="F4" s="8">
        <f t="shared" si="0"/>
        <v>21537.406966653823</v>
      </c>
      <c r="G4" s="8">
        <f t="shared" si="1"/>
        <v>9.7897304393881016E-2</v>
      </c>
      <c r="H4" s="44">
        <f t="shared" si="2"/>
        <v>0.26389064390072758</v>
      </c>
      <c r="I4" s="8">
        <f t="shared" si="3"/>
        <v>28607.593033346173</v>
      </c>
      <c r="J4" s="44">
        <f t="shared" si="4"/>
        <v>2.5834182692646788E-2</v>
      </c>
      <c r="K4" s="44"/>
    </row>
    <row r="5" spans="1:11" x14ac:dyDescent="0.25">
      <c r="A5" s="1">
        <v>45017</v>
      </c>
      <c r="B5" t="s">
        <v>6</v>
      </c>
      <c r="C5" s="6">
        <v>34936</v>
      </c>
      <c r="D5" s="8">
        <v>16645</v>
      </c>
      <c r="E5" s="8">
        <v>1107354.29</v>
      </c>
      <c r="F5" s="8">
        <f t="shared" si="0"/>
        <v>6940.7957953547093</v>
      </c>
      <c r="G5" s="8">
        <f t="shared" si="1"/>
        <v>3.1549071797066862E-2</v>
      </c>
      <c r="H5" s="44">
        <f t="shared" si="2"/>
        <v>0.32488562527608461</v>
      </c>
      <c r="I5" s="8">
        <f t="shared" si="3"/>
        <v>11350.204204645292</v>
      </c>
      <c r="J5" s="44">
        <f t="shared" si="4"/>
        <v>1.0249839917670154E-2</v>
      </c>
    </row>
    <row r="6" spans="1:11" x14ac:dyDescent="0.25">
      <c r="A6" s="1">
        <v>45017</v>
      </c>
      <c r="B6" t="s">
        <v>7</v>
      </c>
      <c r="C6" s="4">
        <v>93647</v>
      </c>
      <c r="D6" s="8">
        <v>52323</v>
      </c>
      <c r="E6" s="8">
        <v>1107354.29</v>
      </c>
      <c r="F6" s="8">
        <f t="shared" si="0"/>
        <v>18605.012132115367</v>
      </c>
      <c r="G6" s="8">
        <f t="shared" si="1"/>
        <v>8.4568236964160756E-2</v>
      </c>
      <c r="H6" s="44">
        <f t="shared" si="2"/>
        <v>0.24260240977163849</v>
      </c>
      <c r="I6" s="8">
        <f t="shared" si="3"/>
        <v>22718.987867884629</v>
      </c>
      <c r="J6" s="44">
        <f t="shared" si="4"/>
        <v>2.0516458077644354E-2</v>
      </c>
    </row>
    <row r="7" spans="1:11" x14ac:dyDescent="0.25">
      <c r="A7" s="1">
        <v>45017</v>
      </c>
      <c r="B7" t="s">
        <v>8</v>
      </c>
      <c r="C7" s="7">
        <v>92112</v>
      </c>
      <c r="D7" s="8">
        <v>91800</v>
      </c>
      <c r="E7" s="8">
        <v>1107354.29</v>
      </c>
      <c r="F7" s="8">
        <f t="shared" si="0"/>
        <v>18300.05101619284</v>
      </c>
      <c r="G7" s="8">
        <f t="shared" si="1"/>
        <v>8.3182050073603811E-2</v>
      </c>
      <c r="H7" s="44">
        <f t="shared" si="2"/>
        <v>-0.19528455593400251</v>
      </c>
      <c r="I7" s="8">
        <f t="shared" si="3"/>
        <v>-17988.05101619284</v>
      </c>
      <c r="J7" s="44">
        <f t="shared" si="4"/>
        <v>-1.6244169710303683E-2</v>
      </c>
    </row>
    <row r="8" spans="1:11" x14ac:dyDescent="0.25">
      <c r="A8" s="1">
        <v>45017</v>
      </c>
      <c r="B8" t="s">
        <v>12</v>
      </c>
      <c r="C8">
        <f>224924.51+2241</f>
        <v>227165.51</v>
      </c>
      <c r="D8" s="8">
        <v>76317</v>
      </c>
      <c r="E8" s="8">
        <v>1107354.29</v>
      </c>
      <c r="F8" s="8">
        <f t="shared" si="0"/>
        <v>45131.366403068707</v>
      </c>
      <c r="G8" s="8">
        <f t="shared" si="1"/>
        <v>0.20514257455940321</v>
      </c>
      <c r="H8" s="44">
        <f t="shared" si="2"/>
        <v>0.46537497526332805</v>
      </c>
      <c r="I8" s="8">
        <f t="shared" si="3"/>
        <v>105717.1435969313</v>
      </c>
      <c r="J8" s="44">
        <f t="shared" si="4"/>
        <v>9.5468220561037695E-2</v>
      </c>
    </row>
    <row r="9" spans="1:11" x14ac:dyDescent="0.25">
      <c r="A9" s="1">
        <v>45017</v>
      </c>
      <c r="B9" t="s">
        <v>13</v>
      </c>
      <c r="C9">
        <f>23324.73+16577.81+25000</f>
        <v>64902.54</v>
      </c>
      <c r="D9" s="8">
        <v>39039</v>
      </c>
      <c r="E9" s="8">
        <v>1107354.29</v>
      </c>
      <c r="F9" s="8">
        <f t="shared" si="0"/>
        <v>12894.30034176325</v>
      </c>
      <c r="G9" s="8">
        <f t="shared" si="1"/>
        <v>5.861045609892386E-2</v>
      </c>
      <c r="H9" s="44">
        <f t="shared" si="2"/>
        <v>0.19982638057365321</v>
      </c>
      <c r="I9" s="8">
        <f t="shared" si="3"/>
        <v>12969.239658236751</v>
      </c>
      <c r="J9" s="44">
        <f t="shared" si="4"/>
        <v>1.1711915306018953E-2</v>
      </c>
    </row>
    <row r="10" spans="1:11" x14ac:dyDescent="0.25">
      <c r="A10" s="1">
        <v>45017</v>
      </c>
      <c r="B10" t="s">
        <v>14</v>
      </c>
      <c r="C10">
        <f>81506.96+4019.55+17045.63</f>
        <v>102572.14000000001</v>
      </c>
      <c r="D10" s="8">
        <v>45253</v>
      </c>
      <c r="E10" s="8">
        <v>1107354.29</v>
      </c>
      <c r="F10" s="8">
        <f t="shared" si="0"/>
        <v>20378.185196717848</v>
      </c>
      <c r="G10" s="8">
        <f t="shared" si="1"/>
        <v>9.2628114530535668E-2</v>
      </c>
      <c r="H10" s="44">
        <f t="shared" si="2"/>
        <v>0.3601460864839337</v>
      </c>
      <c r="I10" s="8">
        <f t="shared" si="3"/>
        <v>36940.954803282162</v>
      </c>
      <c r="J10" s="44">
        <f t="shared" si="4"/>
        <v>3.3359652946558016E-2</v>
      </c>
    </row>
    <row r="11" spans="1:11" x14ac:dyDescent="0.25">
      <c r="A11" s="1">
        <v>45017</v>
      </c>
      <c r="B11" t="s">
        <v>15</v>
      </c>
      <c r="C11">
        <f>30800+9930.9</f>
        <v>40730.9</v>
      </c>
      <c r="D11" s="8">
        <v>3000</v>
      </c>
      <c r="E11" s="8">
        <v>1107354.29</v>
      </c>
      <c r="F11" s="8">
        <f t="shared" si="0"/>
        <v>8092.0786426898658</v>
      </c>
      <c r="G11" s="8">
        <f t="shared" si="1"/>
        <v>3.67821756485903E-2</v>
      </c>
      <c r="H11" s="44">
        <f t="shared" si="2"/>
        <v>0.72767410878006955</v>
      </c>
      <c r="I11" s="8">
        <f t="shared" si="3"/>
        <v>29638.821357310135</v>
      </c>
      <c r="J11" s="44">
        <f t="shared" si="4"/>
        <v>2.676543688407992E-2</v>
      </c>
    </row>
    <row r="12" spans="1:11" x14ac:dyDescent="0.25">
      <c r="A12" s="1">
        <v>45047</v>
      </c>
      <c r="B12" t="s">
        <v>3</v>
      </c>
      <c r="C12">
        <v>367526.32</v>
      </c>
      <c r="D12" s="8">
        <v>106218</v>
      </c>
      <c r="E12" s="8">
        <v>1655130.28</v>
      </c>
      <c r="F12" s="8">
        <f t="shared" si="0"/>
        <v>48851.616925285176</v>
      </c>
      <c r="G12" s="8">
        <f t="shared" si="1"/>
        <v>0.22205280420584173</v>
      </c>
      <c r="H12" s="44">
        <f t="shared" si="2"/>
        <v>0.57807207678273176</v>
      </c>
      <c r="I12" s="8">
        <f t="shared" si="3"/>
        <v>212456.70307471484</v>
      </c>
      <c r="J12" s="44">
        <f t="shared" si="4"/>
        <v>0.12836252568270023</v>
      </c>
    </row>
    <row r="13" spans="1:11" x14ac:dyDescent="0.25">
      <c r="A13" s="1">
        <v>45047</v>
      </c>
      <c r="B13" t="s">
        <v>4</v>
      </c>
      <c r="C13">
        <v>89256</v>
      </c>
      <c r="D13" s="8">
        <v>32680</v>
      </c>
      <c r="E13" s="8">
        <v>1655130.28</v>
      </c>
      <c r="F13" s="8">
        <f t="shared" si="0"/>
        <v>11863.912005766699</v>
      </c>
      <c r="G13" s="8">
        <f t="shared" si="1"/>
        <v>5.3926872753484997E-2</v>
      </c>
      <c r="H13" s="44">
        <f t="shared" si="2"/>
        <v>0.50094209906598208</v>
      </c>
      <c r="I13" s="8">
        <f t="shared" si="3"/>
        <v>44712.087994233298</v>
      </c>
      <c r="J13" s="44">
        <f t="shared" si="4"/>
        <v>2.7014240833194893E-2</v>
      </c>
    </row>
    <row r="14" spans="1:11" x14ac:dyDescent="0.25">
      <c r="A14" s="1">
        <v>45047</v>
      </c>
      <c r="B14" t="s">
        <v>5</v>
      </c>
      <c r="C14" s="3">
        <v>240273.17</v>
      </c>
      <c r="D14" s="8">
        <v>81754</v>
      </c>
      <c r="E14" s="8">
        <v>1655130.28</v>
      </c>
      <c r="F14" s="8">
        <f t="shared" si="0"/>
        <v>31937.121831883833</v>
      </c>
      <c r="G14" s="8">
        <f t="shared" si="1"/>
        <v>0.14516873559947197</v>
      </c>
      <c r="H14" s="44">
        <f t="shared" si="2"/>
        <v>0.52682556345394771</v>
      </c>
      <c r="I14" s="8">
        <f t="shared" si="3"/>
        <v>126582.04816811618</v>
      </c>
      <c r="J14" s="44">
        <f t="shared" si="4"/>
        <v>7.6478600928088974E-2</v>
      </c>
      <c r="K14" s="44"/>
    </row>
    <row r="15" spans="1:11" x14ac:dyDescent="0.25">
      <c r="A15" s="1">
        <v>45047</v>
      </c>
      <c r="B15" t="s">
        <v>6</v>
      </c>
      <c r="C15" s="6">
        <v>64286</v>
      </c>
      <c r="D15" s="8">
        <v>30922</v>
      </c>
      <c r="E15" s="8">
        <v>1655130.28</v>
      </c>
      <c r="F15" s="8">
        <f t="shared" si="0"/>
        <v>8544.8983508416022</v>
      </c>
      <c r="G15" s="8">
        <f t="shared" si="1"/>
        <v>3.8840447049280011E-2</v>
      </c>
      <c r="H15" s="44">
        <f t="shared" si="2"/>
        <v>0.38607319866158107</v>
      </c>
      <c r="I15" s="8">
        <f t="shared" si="3"/>
        <v>24819.101649158401</v>
      </c>
      <c r="J15" s="44">
        <f t="shared" si="4"/>
        <v>1.4995255629761303E-2</v>
      </c>
    </row>
    <row r="16" spans="1:11" x14ac:dyDescent="0.25">
      <c r="A16" s="1">
        <v>45047</v>
      </c>
      <c r="B16" t="s">
        <v>7</v>
      </c>
      <c r="C16" s="4">
        <v>97125</v>
      </c>
      <c r="D16" s="8">
        <v>59044</v>
      </c>
      <c r="E16" s="8">
        <v>1655130.28</v>
      </c>
      <c r="F16" s="8">
        <f t="shared" si="0"/>
        <v>12909.859881241493</v>
      </c>
      <c r="G16" s="8">
        <f t="shared" si="1"/>
        <v>5.8681181278370423E-2</v>
      </c>
      <c r="H16" s="44">
        <f t="shared" si="2"/>
        <v>0.2591623178250555</v>
      </c>
      <c r="I16" s="8">
        <f t="shared" si="3"/>
        <v>25171.140118758514</v>
      </c>
      <c r="J16" s="44">
        <f t="shared" si="4"/>
        <v>1.5207950952814731E-2</v>
      </c>
    </row>
    <row r="17" spans="1:11" x14ac:dyDescent="0.25">
      <c r="A17" s="1">
        <v>45047</v>
      </c>
      <c r="B17" t="s">
        <v>8</v>
      </c>
      <c r="C17" s="7">
        <v>141259</v>
      </c>
      <c r="D17" s="8">
        <v>104250</v>
      </c>
      <c r="E17" s="8">
        <v>1655130.28</v>
      </c>
      <c r="F17" s="8">
        <f t="shared" si="0"/>
        <v>18776.153379297732</v>
      </c>
      <c r="G17" s="8">
        <f t="shared" si="1"/>
        <v>8.5346151724080596E-2</v>
      </c>
      <c r="H17" s="44">
        <f t="shared" si="2"/>
        <v>0.12907387579341686</v>
      </c>
      <c r="I17" s="8">
        <f t="shared" si="3"/>
        <v>18232.846620702272</v>
      </c>
      <c r="J17" s="44">
        <f t="shared" si="4"/>
        <v>1.1015958587080089E-2</v>
      </c>
    </row>
    <row r="18" spans="1:11" x14ac:dyDescent="0.25">
      <c r="A18" s="1">
        <v>45047</v>
      </c>
      <c r="B18" t="s">
        <v>12</v>
      </c>
      <c r="C18">
        <f>264564.92+825+15000</f>
        <v>280389.92</v>
      </c>
      <c r="D18" s="8">
        <v>169437</v>
      </c>
      <c r="E18" s="8">
        <v>1655130.28</v>
      </c>
      <c r="F18" s="8">
        <f t="shared" si="0"/>
        <v>37269.442258043877</v>
      </c>
      <c r="G18" s="8">
        <f t="shared" si="1"/>
        <v>0.16940655571838126</v>
      </c>
      <c r="H18" s="44">
        <f t="shared" si="2"/>
        <v>0.26278932474447048</v>
      </c>
      <c r="I18" s="8">
        <f t="shared" si="3"/>
        <v>73683.4777419561</v>
      </c>
      <c r="J18" s="44">
        <f t="shared" si="4"/>
        <v>4.4518234384519927E-2</v>
      </c>
    </row>
    <row r="19" spans="1:11" x14ac:dyDescent="0.25">
      <c r="A19" s="1">
        <v>45047</v>
      </c>
      <c r="B19" t="s">
        <v>13</v>
      </c>
      <c r="C19">
        <f>52147.7+29098.88</f>
        <v>81246.58</v>
      </c>
      <c r="D19" s="8">
        <v>36750</v>
      </c>
      <c r="E19" s="8">
        <v>1655130.28</v>
      </c>
      <c r="F19" s="8">
        <f t="shared" si="0"/>
        <v>10799.299496834774</v>
      </c>
      <c r="G19" s="8">
        <f t="shared" si="1"/>
        <v>4.9087724985612612E-2</v>
      </c>
      <c r="H19" s="44">
        <f t="shared" si="2"/>
        <v>0.41475321795902331</v>
      </c>
      <c r="I19" s="8">
        <f t="shared" si="3"/>
        <v>33697.280503165224</v>
      </c>
      <c r="J19" s="44">
        <f t="shared" si="4"/>
        <v>2.0359291900070381E-2</v>
      </c>
    </row>
    <row r="20" spans="1:11" x14ac:dyDescent="0.25">
      <c r="A20" s="1">
        <v>45047</v>
      </c>
      <c r="B20" t="s">
        <v>14</v>
      </c>
      <c r="C20">
        <f>7422.43+64145.21+204692.65</f>
        <v>276260.28999999998</v>
      </c>
      <c r="D20" s="8">
        <v>72911</v>
      </c>
      <c r="E20" s="8">
        <v>1655130.28</v>
      </c>
      <c r="F20" s="8">
        <f t="shared" si="0"/>
        <v>36720.531630899772</v>
      </c>
      <c r="G20" s="8">
        <f t="shared" si="1"/>
        <v>0.16691150741318078</v>
      </c>
      <c r="H20" s="44">
        <f t="shared" si="2"/>
        <v>0.6031585587964895</v>
      </c>
      <c r="I20" s="8">
        <f t="shared" si="3"/>
        <v>166628.75836910022</v>
      </c>
      <c r="J20" s="44">
        <f t="shared" si="4"/>
        <v>0.10067410425788369</v>
      </c>
    </row>
    <row r="21" spans="1:11" x14ac:dyDescent="0.25">
      <c r="A21" s="1">
        <v>45047</v>
      </c>
      <c r="B21" t="s">
        <v>15</v>
      </c>
      <c r="C21">
        <f>11708+5800</f>
        <v>17508</v>
      </c>
      <c r="D21" s="8">
        <v>6260</v>
      </c>
      <c r="E21" s="8">
        <v>1655130.28</v>
      </c>
      <c r="F21" s="8">
        <f t="shared" si="0"/>
        <v>2327.1642399050302</v>
      </c>
      <c r="G21" s="8">
        <f t="shared" si="1"/>
        <v>1.0578019272295592E-2</v>
      </c>
      <c r="H21" s="44">
        <f t="shared" si="2"/>
        <v>0.5095291158381865</v>
      </c>
      <c r="I21" s="8">
        <f t="shared" si="3"/>
        <v>8920.8357600949694</v>
      </c>
      <c r="J21" s="44">
        <f t="shared" si="4"/>
        <v>5.3898088071320698E-3</v>
      </c>
    </row>
    <row r="22" spans="1:11" x14ac:dyDescent="0.25">
      <c r="A22" s="1">
        <v>45078</v>
      </c>
      <c r="B22" t="s">
        <v>3</v>
      </c>
      <c r="C22">
        <v>281622.7</v>
      </c>
      <c r="D22" s="8">
        <v>90272</v>
      </c>
      <c r="E22" s="8">
        <v>1260855.8999999999</v>
      </c>
      <c r="F22" s="8">
        <f t="shared" si="0"/>
        <v>49138.838149545882</v>
      </c>
      <c r="G22" s="8">
        <f t="shared" si="1"/>
        <v>0.22335835522520855</v>
      </c>
      <c r="H22" s="44">
        <f t="shared" si="2"/>
        <v>0.50497300768174624</v>
      </c>
      <c r="I22" s="8">
        <f t="shared" si="3"/>
        <v>142211.86185045412</v>
      </c>
      <c r="J22" s="44">
        <f t="shared" si="4"/>
        <v>0.11278994042892145</v>
      </c>
    </row>
    <row r="23" spans="1:11" x14ac:dyDescent="0.25">
      <c r="A23" s="1">
        <v>45078</v>
      </c>
      <c r="B23" t="s">
        <v>4</v>
      </c>
      <c r="C23">
        <v>81030</v>
      </c>
      <c r="D23" s="8">
        <v>17637</v>
      </c>
      <c r="E23" s="8">
        <v>1260855.8999999999</v>
      </c>
      <c r="F23" s="8">
        <f t="shared" si="0"/>
        <v>14138.491163026642</v>
      </c>
      <c r="G23" s="8">
        <f t="shared" si="1"/>
        <v>6.4265868922848371E-2</v>
      </c>
      <c r="H23" s="44">
        <f t="shared" si="2"/>
        <v>0.60785522444740658</v>
      </c>
      <c r="I23" s="8">
        <f t="shared" si="3"/>
        <v>49254.508836973357</v>
      </c>
      <c r="J23" s="44">
        <f t="shared" si="4"/>
        <v>3.9064344178405604E-2</v>
      </c>
    </row>
    <row r="24" spans="1:11" x14ac:dyDescent="0.25">
      <c r="A24" s="1">
        <v>45078</v>
      </c>
      <c r="B24" t="s">
        <v>5</v>
      </c>
      <c r="C24" s="3">
        <v>269156</v>
      </c>
      <c r="D24" s="8">
        <v>103058</v>
      </c>
      <c r="E24" s="8">
        <v>1260855.8999999999</v>
      </c>
      <c r="F24" s="8">
        <f t="shared" si="0"/>
        <v>46963.590367463883</v>
      </c>
      <c r="G24" s="8">
        <f t="shared" si="1"/>
        <v>0.21347086530665402</v>
      </c>
      <c r="H24" s="44">
        <f t="shared" si="2"/>
        <v>0.44262215827451784</v>
      </c>
      <c r="I24" s="8">
        <f t="shared" si="3"/>
        <v>119134.40963253612</v>
      </c>
      <c r="J24" s="44">
        <f t="shared" si="4"/>
        <v>9.4486935130760091E-2</v>
      </c>
      <c r="K24" s="44"/>
    </row>
    <row r="25" spans="1:11" x14ac:dyDescent="0.25">
      <c r="A25" s="1">
        <v>45078</v>
      </c>
      <c r="B25" t="s">
        <v>6</v>
      </c>
      <c r="C25" s="6">
        <v>35916.019999999997</v>
      </c>
      <c r="D25" s="8">
        <v>9270</v>
      </c>
      <c r="E25" s="8">
        <v>1260855.8999999999</v>
      </c>
      <c r="F25" s="8">
        <f t="shared" si="0"/>
        <v>6266.7941673588548</v>
      </c>
      <c r="G25" s="8">
        <f t="shared" si="1"/>
        <v>2.8485428033449341E-2</v>
      </c>
      <c r="H25" s="44">
        <f t="shared" si="2"/>
        <v>0.56741325549549049</v>
      </c>
      <c r="I25" s="8">
        <f t="shared" si="3"/>
        <v>20379.225832641143</v>
      </c>
      <c r="J25" s="44">
        <f t="shared" si="4"/>
        <v>1.6163009454641997E-2</v>
      </c>
    </row>
    <row r="26" spans="1:11" x14ac:dyDescent="0.25">
      <c r="A26" s="1">
        <v>45078</v>
      </c>
      <c r="B26" t="s">
        <v>7</v>
      </c>
      <c r="C26" s="4">
        <v>43006</v>
      </c>
      <c r="D26" s="8">
        <v>46682</v>
      </c>
      <c r="E26" s="8">
        <v>1260855.8999999999</v>
      </c>
      <c r="F26" s="8">
        <f t="shared" si="0"/>
        <v>7503.8868438494837</v>
      </c>
      <c r="G26" s="8">
        <f t="shared" si="1"/>
        <v>3.41085765629522E-2</v>
      </c>
      <c r="H26" s="44">
        <f t="shared" si="2"/>
        <v>-0.25996109482047813</v>
      </c>
      <c r="I26" s="8">
        <f t="shared" si="3"/>
        <v>-11179.886843849483</v>
      </c>
      <c r="J26" s="44">
        <f t="shared" si="4"/>
        <v>-8.8669029060731552E-3</v>
      </c>
    </row>
    <row r="27" spans="1:11" x14ac:dyDescent="0.25">
      <c r="A27" s="1">
        <v>45078</v>
      </c>
      <c r="B27" t="s">
        <v>8</v>
      </c>
      <c r="C27" s="7">
        <v>67282</v>
      </c>
      <c r="D27" s="8">
        <v>100800</v>
      </c>
      <c r="E27" s="8">
        <v>1260855.8999999999</v>
      </c>
      <c r="F27" s="8">
        <f t="shared" si="0"/>
        <v>11739.676199318259</v>
      </c>
      <c r="G27" s="8">
        <f t="shared" si="1"/>
        <v>5.3362164542355719E-2</v>
      </c>
      <c r="H27" s="44">
        <f t="shared" si="2"/>
        <v>-0.67265652327990044</v>
      </c>
      <c r="I27" s="8">
        <f t="shared" si="3"/>
        <v>-45257.676199318259</v>
      </c>
      <c r="J27" s="44">
        <f t="shared" si="4"/>
        <v>-3.5894408075750971E-2</v>
      </c>
    </row>
    <row r="28" spans="1:11" x14ac:dyDescent="0.25">
      <c r="A28" s="1">
        <v>45078</v>
      </c>
      <c r="B28" t="s">
        <v>9</v>
      </c>
      <c r="C28" s="2">
        <v>28728</v>
      </c>
      <c r="D28" s="8">
        <v>11750</v>
      </c>
      <c r="E28" s="8">
        <v>1260855.8999999999</v>
      </c>
      <c r="F28" s="8">
        <f t="shared" si="0"/>
        <v>5012.5950158142577</v>
      </c>
      <c r="G28" s="8">
        <f t="shared" si="1"/>
        <v>2.2784522799155719E-2</v>
      </c>
      <c r="H28" s="44">
        <f t="shared" si="2"/>
        <v>0.41650671763386737</v>
      </c>
      <c r="I28" s="8">
        <f t="shared" si="3"/>
        <v>11965.404984185741</v>
      </c>
      <c r="J28" s="44">
        <f t="shared" si="4"/>
        <v>9.4899068039303643E-3</v>
      </c>
    </row>
    <row r="29" spans="1:11" x14ac:dyDescent="0.25">
      <c r="A29" s="1">
        <v>45078</v>
      </c>
      <c r="B29" t="s">
        <v>12</v>
      </c>
      <c r="C29">
        <f>166078.55+15000+15000</f>
        <v>196078.55</v>
      </c>
      <c r="D29" s="8">
        <v>59000</v>
      </c>
      <c r="E29" s="8">
        <v>1260855.8999999999</v>
      </c>
      <c r="F29" s="8">
        <f t="shared" si="0"/>
        <v>34212.697105196559</v>
      </c>
      <c r="G29" s="8">
        <f t="shared" si="1"/>
        <v>0.15551225956907527</v>
      </c>
      <c r="H29" s="44">
        <f t="shared" si="2"/>
        <v>0.52461553237110037</v>
      </c>
      <c r="I29" s="8">
        <f t="shared" si="3"/>
        <v>102865.85289480342</v>
      </c>
      <c r="J29" s="44">
        <f t="shared" si="4"/>
        <v>8.1584146844063177E-2</v>
      </c>
    </row>
    <row r="30" spans="1:11" x14ac:dyDescent="0.25">
      <c r="A30" s="1">
        <v>45078</v>
      </c>
      <c r="B30" t="s">
        <v>13</v>
      </c>
      <c r="C30">
        <f>20154.76+19486.36</f>
        <v>39641.119999999995</v>
      </c>
      <c r="D30" s="8">
        <v>34650</v>
      </c>
      <c r="E30" s="8">
        <v>1260855.8999999999</v>
      </c>
      <c r="F30" s="8">
        <f t="shared" si="0"/>
        <v>6916.7669358568255</v>
      </c>
      <c r="G30" s="8">
        <f t="shared" si="1"/>
        <v>3.1439849708440118E-2</v>
      </c>
      <c r="H30" s="44">
        <f t="shared" si="2"/>
        <v>-4.857700629691665E-2</v>
      </c>
      <c r="I30" s="8">
        <f t="shared" si="3"/>
        <v>-1925.6469358568283</v>
      </c>
      <c r="J30" s="44">
        <f t="shared" si="4"/>
        <v>-1.5272537772610085E-3</v>
      </c>
    </row>
    <row r="31" spans="1:11" x14ac:dyDescent="0.25">
      <c r="A31" s="1">
        <v>45078</v>
      </c>
      <c r="B31" t="s">
        <v>14</v>
      </c>
      <c r="C31">
        <f>125511.06+12715.53+61578.72</f>
        <v>199805.31</v>
      </c>
      <c r="D31" s="8">
        <v>69683</v>
      </c>
      <c r="E31" s="8">
        <v>1260855.8999999999</v>
      </c>
      <c r="F31" s="8">
        <f t="shared" si="0"/>
        <v>34862.959518212992</v>
      </c>
      <c r="G31" s="8">
        <f t="shared" si="1"/>
        <v>0.15846799781005905</v>
      </c>
      <c r="H31" s="44">
        <f t="shared" si="2"/>
        <v>0.47676085526349127</v>
      </c>
      <c r="I31" s="8">
        <f t="shared" si="3"/>
        <v>95259.350481786998</v>
      </c>
      <c r="J31" s="44">
        <f t="shared" si="4"/>
        <v>7.5551338167816798E-2</v>
      </c>
    </row>
    <row r="32" spans="1:11" x14ac:dyDescent="0.25">
      <c r="A32" s="1">
        <v>45078</v>
      </c>
      <c r="B32" t="s">
        <v>15</v>
      </c>
      <c r="C32">
        <f>16590.2+2000</f>
        <v>18590.2</v>
      </c>
      <c r="D32" s="8">
        <v>4100</v>
      </c>
      <c r="E32" s="8">
        <v>1260855.8999999999</v>
      </c>
      <c r="F32" s="8">
        <f t="shared" si="0"/>
        <v>3243.704534356385</v>
      </c>
      <c r="G32" s="8">
        <f t="shared" si="1"/>
        <v>1.4744111519801749E-2</v>
      </c>
      <c r="H32" s="44">
        <f t="shared" si="2"/>
        <v>0.6049690409809263</v>
      </c>
      <c r="I32" s="8">
        <f t="shared" si="3"/>
        <v>11246.495465643617</v>
      </c>
      <c r="J32" s="44">
        <f t="shared" si="4"/>
        <v>8.9197310062502921E-3</v>
      </c>
    </row>
    <row r="33" spans="1:11" x14ac:dyDescent="0.25">
      <c r="A33" s="1">
        <v>45108</v>
      </c>
      <c r="B33" t="s">
        <v>3</v>
      </c>
      <c r="C33">
        <v>236984.42</v>
      </c>
      <c r="D33" s="8">
        <v>120937</v>
      </c>
      <c r="E33" s="8">
        <v>1302478.73</v>
      </c>
      <c r="F33" s="8">
        <f t="shared" si="0"/>
        <v>40028.732292618704</v>
      </c>
      <c r="G33" s="8">
        <f t="shared" si="1"/>
        <v>0.18194878314826685</v>
      </c>
      <c r="H33" s="44">
        <f t="shared" si="2"/>
        <v>0.3207750438082862</v>
      </c>
      <c r="I33" s="8">
        <f t="shared" si="3"/>
        <v>76018.687707381294</v>
      </c>
      <c r="J33" s="44">
        <f t="shared" si="4"/>
        <v>5.836462888524966E-2</v>
      </c>
    </row>
    <row r="34" spans="1:11" x14ac:dyDescent="0.25">
      <c r="A34" s="1">
        <v>45108</v>
      </c>
      <c r="B34" t="s">
        <v>4</v>
      </c>
      <c r="C34">
        <v>48063</v>
      </c>
      <c r="D34" s="8">
        <v>20530</v>
      </c>
      <c r="E34" s="8">
        <v>1302478.73</v>
      </c>
      <c r="F34" s="8">
        <f t="shared" ref="F34:F65" si="5">(125000+95000)*G34</f>
        <v>8118.2592517268986</v>
      </c>
      <c r="G34" s="8">
        <f t="shared" ref="G34:G65" si="6">C34/E34</f>
        <v>3.6901178416940447E-2</v>
      </c>
      <c r="H34" s="44">
        <f t="shared" ref="H34:H65" si="7">(C34-(D34+F34))/C34</f>
        <v>0.40394358962763666</v>
      </c>
      <c r="I34" s="8">
        <f t="shared" ref="I34:I65" si="8">C34-(D34+F34)</f>
        <v>19414.7407482731</v>
      </c>
      <c r="J34" s="44">
        <f t="shared" si="4"/>
        <v>1.4905994471228793E-2</v>
      </c>
    </row>
    <row r="35" spans="1:11" x14ac:dyDescent="0.25">
      <c r="A35" s="1">
        <v>45108</v>
      </c>
      <c r="B35" t="s">
        <v>5</v>
      </c>
      <c r="C35" s="4">
        <v>218822.48</v>
      </c>
      <c r="D35" s="8">
        <v>102662</v>
      </c>
      <c r="E35" s="8">
        <v>1302478.73</v>
      </c>
      <c r="F35" s="8">
        <f t="shared" si="5"/>
        <v>36961.022465219074</v>
      </c>
      <c r="G35" s="8">
        <f t="shared" si="6"/>
        <v>0.1680046475691776</v>
      </c>
      <c r="H35" s="44">
        <f t="shared" si="7"/>
        <v>0.36193474059329245</v>
      </c>
      <c r="I35" s="8">
        <f t="shared" si="8"/>
        <v>79199.45753478093</v>
      </c>
      <c r="J35" s="44">
        <f t="shared" si="4"/>
        <v>6.0806718536417809E-2</v>
      </c>
      <c r="K35" s="44"/>
    </row>
    <row r="36" spans="1:11" x14ac:dyDescent="0.25">
      <c r="A36" s="1">
        <v>45108</v>
      </c>
      <c r="B36" t="s">
        <v>6</v>
      </c>
      <c r="C36" s="6">
        <v>39034</v>
      </c>
      <c r="D36" s="8">
        <v>19686</v>
      </c>
      <c r="E36" s="8">
        <v>1302478.73</v>
      </c>
      <c r="F36" s="8">
        <f t="shared" si="5"/>
        <v>6593.1825236025161</v>
      </c>
      <c r="G36" s="8">
        <f t="shared" si="6"/>
        <v>2.9969011470920529E-2</v>
      </c>
      <c r="H36" s="44">
        <f t="shared" si="7"/>
        <v>0.32676173275599429</v>
      </c>
      <c r="I36" s="8">
        <f t="shared" si="8"/>
        <v>12754.817476397482</v>
      </c>
      <c r="J36" s="44">
        <f t="shared" si="4"/>
        <v>9.7927261172222613E-3</v>
      </c>
    </row>
    <row r="37" spans="1:11" x14ac:dyDescent="0.25">
      <c r="A37" s="1">
        <v>45108</v>
      </c>
      <c r="B37" t="s">
        <v>7</v>
      </c>
      <c r="C37" s="4">
        <v>69038</v>
      </c>
      <c r="D37" s="8">
        <v>29837</v>
      </c>
      <c r="E37" s="8">
        <v>1302478.73</v>
      </c>
      <c r="F37" s="8">
        <f t="shared" si="5"/>
        <v>11661.119410372252</v>
      </c>
      <c r="G37" s="8">
        <f t="shared" si="6"/>
        <v>5.3005088228964783E-2</v>
      </c>
      <c r="H37" s="44">
        <f t="shared" si="7"/>
        <v>0.39890901517465377</v>
      </c>
      <c r="I37" s="8">
        <f t="shared" si="8"/>
        <v>27539.880589627748</v>
      </c>
      <c r="J37" s="44">
        <f t="shared" si="4"/>
        <v>2.1144207544661977E-2</v>
      </c>
    </row>
    <row r="38" spans="1:11" x14ac:dyDescent="0.25">
      <c r="A38" s="1">
        <v>45108</v>
      </c>
      <c r="B38" t="s">
        <v>8</v>
      </c>
      <c r="C38" s="7">
        <v>119061</v>
      </c>
      <c r="D38" s="8">
        <v>94250</v>
      </c>
      <c r="E38" s="8">
        <v>1302478.73</v>
      </c>
      <c r="F38" s="8">
        <f t="shared" si="5"/>
        <v>20110.439730558977</v>
      </c>
      <c r="G38" s="8">
        <f t="shared" si="6"/>
        <v>9.1411089684358987E-2</v>
      </c>
      <c r="H38" s="44">
        <f t="shared" si="7"/>
        <v>3.9480268681104803E-2</v>
      </c>
      <c r="I38" s="8">
        <f t="shared" si="8"/>
        <v>4700.560269441019</v>
      </c>
      <c r="J38" s="44">
        <f t="shared" si="4"/>
        <v>3.6089343811710607E-3</v>
      </c>
    </row>
    <row r="39" spans="1:11" x14ac:dyDescent="0.25">
      <c r="A39" s="1">
        <v>45108</v>
      </c>
      <c r="B39" t="s">
        <v>9</v>
      </c>
      <c r="C39" s="2">
        <v>53536</v>
      </c>
      <c r="D39" s="8">
        <v>29882</v>
      </c>
      <c r="E39" s="8">
        <v>1302478.73</v>
      </c>
      <c r="F39" s="8">
        <f t="shared" si="5"/>
        <v>9042.696612788448</v>
      </c>
      <c r="G39" s="8">
        <f t="shared" si="6"/>
        <v>4.1103166421765674E-2</v>
      </c>
      <c r="H39" s="44">
        <f t="shared" si="7"/>
        <v>0.27292482417833885</v>
      </c>
      <c r="I39" s="8">
        <f t="shared" si="8"/>
        <v>14611.303387211548</v>
      </c>
      <c r="J39" s="44">
        <f t="shared" si="4"/>
        <v>1.1218074468833397E-2</v>
      </c>
    </row>
    <row r="40" spans="1:11" x14ac:dyDescent="0.25">
      <c r="A40" s="1">
        <v>45108</v>
      </c>
      <c r="B40" t="s">
        <v>12</v>
      </c>
      <c r="C40" s="4">
        <f>178870.27+3600+15000+15000</f>
        <v>212470.27</v>
      </c>
      <c r="D40" s="8">
        <v>93027</v>
      </c>
      <c r="E40" s="8">
        <v>1302478.73</v>
      </c>
      <c r="F40" s="8">
        <f t="shared" si="5"/>
        <v>35888.078878647022</v>
      </c>
      <c r="G40" s="8">
        <f t="shared" si="6"/>
        <v>0.16312763126657737</v>
      </c>
      <c r="H40" s="44">
        <f t="shared" si="7"/>
        <v>0.39325591821083</v>
      </c>
      <c r="I40" s="8">
        <f t="shared" si="8"/>
        <v>83555.191121352967</v>
      </c>
      <c r="J40" s="44">
        <f t="shared" si="4"/>
        <v>6.4150906419295592E-2</v>
      </c>
    </row>
    <row r="41" spans="1:11" x14ac:dyDescent="0.25">
      <c r="A41" s="1">
        <v>45108</v>
      </c>
      <c r="B41" t="s">
        <v>13</v>
      </c>
      <c r="C41">
        <f>46878.83+19797.97</f>
        <v>66676.800000000003</v>
      </c>
      <c r="D41" s="8">
        <v>38600</v>
      </c>
      <c r="E41" s="8">
        <v>1302478.73</v>
      </c>
      <c r="F41" s="8">
        <f t="shared" si="5"/>
        <v>11262.292168103198</v>
      </c>
      <c r="G41" s="8">
        <f t="shared" si="6"/>
        <v>5.1192237127741812E-2</v>
      </c>
      <c r="H41" s="44">
        <f t="shared" si="7"/>
        <v>0.25217928622694552</v>
      </c>
      <c r="I41" s="8">
        <f t="shared" si="8"/>
        <v>16814.507831896801</v>
      </c>
      <c r="J41" s="44">
        <f t="shared" si="4"/>
        <v>1.290962181923447E-2</v>
      </c>
    </row>
    <row r="42" spans="1:11" x14ac:dyDescent="0.25">
      <c r="A42" s="1">
        <v>45108</v>
      </c>
      <c r="B42" t="s">
        <v>14</v>
      </c>
      <c r="C42">
        <f>154759.01+8075.25+60441.55</f>
        <v>223275.81</v>
      </c>
      <c r="D42" s="8">
        <v>64131</v>
      </c>
      <c r="E42" s="8">
        <v>1302478.73</v>
      </c>
      <c r="F42" s="8">
        <f t="shared" si="5"/>
        <v>37713.228683588561</v>
      </c>
      <c r="G42" s="8">
        <f t="shared" si="6"/>
        <v>0.17142376674358437</v>
      </c>
      <c r="H42" s="44">
        <f t="shared" si="7"/>
        <v>0.54386357983165057</v>
      </c>
      <c r="I42" s="8">
        <f t="shared" si="8"/>
        <v>121431.58131641144</v>
      </c>
      <c r="J42" s="44">
        <f t="shared" si="4"/>
        <v>9.3231143449391637E-2</v>
      </c>
    </row>
    <row r="43" spans="1:11" x14ac:dyDescent="0.25">
      <c r="A43" s="1">
        <v>45108</v>
      </c>
      <c r="B43" t="s">
        <v>15</v>
      </c>
      <c r="C43">
        <f>11566.95+3950</f>
        <v>15516.95</v>
      </c>
      <c r="D43" s="8">
        <v>3300</v>
      </c>
      <c r="E43" s="8">
        <v>1302478.73</v>
      </c>
      <c r="F43" s="8">
        <f t="shared" si="5"/>
        <v>2620.9479827743521</v>
      </c>
      <c r="G43" s="8">
        <f t="shared" si="6"/>
        <v>1.19133999217016E-2</v>
      </c>
      <c r="H43" s="44">
        <f t="shared" si="7"/>
        <v>0.61842063145306569</v>
      </c>
      <c r="I43" s="8">
        <f t="shared" si="8"/>
        <v>9596.0020172256482</v>
      </c>
      <c r="J43" s="44">
        <f t="shared" si="4"/>
        <v>7.3674923023316075E-3</v>
      </c>
    </row>
    <row r="44" spans="1:11" x14ac:dyDescent="0.25">
      <c r="A44" s="1">
        <v>45139</v>
      </c>
      <c r="B44" t="s">
        <v>3</v>
      </c>
      <c r="C44">
        <v>103149.66</v>
      </c>
      <c r="D44" s="8">
        <v>59392</v>
      </c>
      <c r="E44" s="8">
        <v>1120999.47</v>
      </c>
      <c r="F44" s="8">
        <f t="shared" si="5"/>
        <v>20243.475405032976</v>
      </c>
      <c r="G44" s="8">
        <f t="shared" si="6"/>
        <v>9.201579729560444E-2</v>
      </c>
      <c r="H44" s="44">
        <f t="shared" si="7"/>
        <v>0.22796182357718894</v>
      </c>
      <c r="I44" s="8">
        <f t="shared" si="8"/>
        <v>23514.184594967024</v>
      </c>
      <c r="J44" s="44">
        <f t="shared" si="4"/>
        <v>2.0976088949414957E-2</v>
      </c>
    </row>
    <row r="45" spans="1:11" x14ac:dyDescent="0.25">
      <c r="A45" s="1">
        <v>45139</v>
      </c>
      <c r="B45" t="s">
        <v>5</v>
      </c>
      <c r="C45" s="5">
        <v>213957.27</v>
      </c>
      <c r="D45" s="8">
        <v>110043</v>
      </c>
      <c r="E45" s="8">
        <v>1120999.47</v>
      </c>
      <c r="F45" s="8">
        <f t="shared" si="5"/>
        <v>41989.849825709549</v>
      </c>
      <c r="G45" s="8">
        <f t="shared" si="6"/>
        <v>0.19086295375322523</v>
      </c>
      <c r="H45" s="44">
        <f t="shared" si="7"/>
        <v>0.28942423958900981</v>
      </c>
      <c r="I45" s="8">
        <f t="shared" si="8"/>
        <v>61924.420174290455</v>
      </c>
      <c r="J45" s="44">
        <f t="shared" si="4"/>
        <v>5.5240365255739554E-2</v>
      </c>
      <c r="K45" s="44"/>
    </row>
    <row r="46" spans="1:11" x14ac:dyDescent="0.25">
      <c r="A46" s="1">
        <v>45139</v>
      </c>
      <c r="B46" t="s">
        <v>6</v>
      </c>
      <c r="C46" s="6">
        <v>27881</v>
      </c>
      <c r="D46" s="8">
        <v>17217</v>
      </c>
      <c r="E46" s="8">
        <v>1120999.47</v>
      </c>
      <c r="F46" s="8">
        <f t="shared" si="5"/>
        <v>5471.7421052839572</v>
      </c>
      <c r="G46" s="8">
        <f t="shared" si="6"/>
        <v>2.4871555024017986E-2</v>
      </c>
      <c r="H46" s="44">
        <f t="shared" si="7"/>
        <v>0.18622925629339132</v>
      </c>
      <c r="I46" s="8">
        <f t="shared" si="8"/>
        <v>5192.2578947160437</v>
      </c>
      <c r="J46" s="44">
        <f t="shared" si="4"/>
        <v>4.6318111949830302E-3</v>
      </c>
    </row>
    <row r="47" spans="1:11" x14ac:dyDescent="0.25">
      <c r="A47" s="1">
        <v>45139</v>
      </c>
      <c r="B47" t="s">
        <v>7</v>
      </c>
      <c r="C47" s="4">
        <v>14907</v>
      </c>
      <c r="D47" s="8">
        <v>7023</v>
      </c>
      <c r="E47" s="8">
        <v>1120999.47</v>
      </c>
      <c r="F47" s="8">
        <f t="shared" si="5"/>
        <v>2925.5500004830515</v>
      </c>
      <c r="G47" s="8">
        <f t="shared" si="6"/>
        <v>1.3297954547650233E-2</v>
      </c>
      <c r="H47" s="44">
        <f t="shared" si="7"/>
        <v>0.33262561209612584</v>
      </c>
      <c r="I47" s="8">
        <f t="shared" si="8"/>
        <v>4958.4499995169481</v>
      </c>
      <c r="J47" s="44">
        <f t="shared" si="4"/>
        <v>4.4232402710386188E-3</v>
      </c>
    </row>
    <row r="48" spans="1:11" x14ac:dyDescent="0.25">
      <c r="A48" s="1">
        <v>45139</v>
      </c>
      <c r="B48" t="s">
        <v>8</v>
      </c>
      <c r="C48" s="7">
        <v>111457</v>
      </c>
      <c r="D48" s="8">
        <v>79700</v>
      </c>
      <c r="E48" s="8">
        <v>1120999.47</v>
      </c>
      <c r="F48" s="8">
        <f t="shared" si="5"/>
        <v>21873.819440788855</v>
      </c>
      <c r="G48" s="8">
        <f t="shared" si="6"/>
        <v>9.94264520035857E-2</v>
      </c>
      <c r="H48" s="44">
        <f t="shared" si="7"/>
        <v>8.8672587268732769E-2</v>
      </c>
      <c r="I48" s="8">
        <f t="shared" si="8"/>
        <v>9883.1805592111486</v>
      </c>
      <c r="J48" s="44">
        <f t="shared" si="4"/>
        <v>8.8164007421084236E-3</v>
      </c>
    </row>
    <row r="49" spans="1:11" x14ac:dyDescent="0.25">
      <c r="A49" s="1">
        <v>45139</v>
      </c>
      <c r="B49" t="s">
        <v>9</v>
      </c>
      <c r="C49" s="2">
        <v>43991</v>
      </c>
      <c r="D49" s="8">
        <v>24533</v>
      </c>
      <c r="E49" s="8">
        <v>1120999.47</v>
      </c>
      <c r="F49" s="8">
        <f t="shared" si="5"/>
        <v>8633.3849916985237</v>
      </c>
      <c r="G49" s="8">
        <f t="shared" si="6"/>
        <v>3.9242659053175109E-2</v>
      </c>
      <c r="H49" s="44">
        <f t="shared" si="7"/>
        <v>0.24606430879728763</v>
      </c>
      <c r="I49" s="8">
        <f t="shared" si="8"/>
        <v>10824.61500830148</v>
      </c>
      <c r="J49" s="44">
        <f t="shared" si="4"/>
        <v>9.6562177752871556E-3</v>
      </c>
    </row>
    <row r="50" spans="1:11" x14ac:dyDescent="0.25">
      <c r="A50" s="1">
        <v>45139</v>
      </c>
      <c r="B50" t="s">
        <v>12</v>
      </c>
      <c r="C50">
        <f>242276.85+4600+15000</f>
        <v>261876.85</v>
      </c>
      <c r="D50" s="8">
        <v>102795</v>
      </c>
      <c r="E50" s="8">
        <v>1120999.47</v>
      </c>
      <c r="F50" s="8">
        <f t="shared" si="5"/>
        <v>51394.232148923322</v>
      </c>
      <c r="G50" s="8">
        <f t="shared" si="6"/>
        <v>0.23361014613146963</v>
      </c>
      <c r="H50" s="44">
        <f t="shared" si="7"/>
        <v>0.41121472879743542</v>
      </c>
      <c r="I50" s="8">
        <f t="shared" si="8"/>
        <v>107687.61785107668</v>
      </c>
      <c r="J50" s="44">
        <f t="shared" si="4"/>
        <v>9.6063932885781536E-2</v>
      </c>
    </row>
    <row r="51" spans="1:11" x14ac:dyDescent="0.25">
      <c r="A51" s="1">
        <v>45139</v>
      </c>
      <c r="B51" t="s">
        <v>13</v>
      </c>
      <c r="C51">
        <f>41469.32+19605.99+22000</f>
        <v>83075.31</v>
      </c>
      <c r="D51" s="8">
        <v>48055</v>
      </c>
      <c r="E51" s="8">
        <v>1120999.47</v>
      </c>
      <c r="F51" s="8">
        <f t="shared" si="5"/>
        <v>16303.815201625384</v>
      </c>
      <c r="G51" s="8">
        <f t="shared" si="6"/>
        <v>7.4108250916479018E-2</v>
      </c>
      <c r="H51" s="44">
        <f t="shared" si="7"/>
        <v>0.22529551557947375</v>
      </c>
      <c r="I51" s="8">
        <f t="shared" si="8"/>
        <v>18716.49479837461</v>
      </c>
      <c r="J51" s="44">
        <f t="shared" si="4"/>
        <v>1.6696256598921148E-2</v>
      </c>
    </row>
    <row r="52" spans="1:11" x14ac:dyDescent="0.25">
      <c r="A52" s="1">
        <v>45139</v>
      </c>
      <c r="B52" t="s">
        <v>14</v>
      </c>
      <c r="C52">
        <f>164233.5+82043.88</f>
        <v>246277.38</v>
      </c>
      <c r="D52" s="8">
        <v>70736</v>
      </c>
      <c r="E52" s="8">
        <v>1120999.47</v>
      </c>
      <c r="F52" s="8">
        <f t="shared" si="5"/>
        <v>48332.782530218326</v>
      </c>
      <c r="G52" s="8">
        <f t="shared" si="6"/>
        <v>0.21969446604644693</v>
      </c>
      <c r="H52" s="44">
        <f t="shared" si="7"/>
        <v>0.51652570556736344</v>
      </c>
      <c r="I52" s="8">
        <f t="shared" si="8"/>
        <v>127208.59746978167</v>
      </c>
      <c r="J52" s="44">
        <f t="shared" si="4"/>
        <v>0.11347783908388616</v>
      </c>
    </row>
    <row r="53" spans="1:11" x14ac:dyDescent="0.25">
      <c r="A53" s="1">
        <v>45139</v>
      </c>
      <c r="B53" t="s">
        <v>15</v>
      </c>
      <c r="C53">
        <f>10227+4200</f>
        <v>14427</v>
      </c>
      <c r="D53" s="8">
        <v>5300</v>
      </c>
      <c r="E53" s="8">
        <v>1120999.47</v>
      </c>
      <c r="F53" s="8">
        <f t="shared" si="5"/>
        <v>2831.3483502360618</v>
      </c>
      <c r="G53" s="8">
        <f t="shared" si="6"/>
        <v>1.2869765228345736E-2</v>
      </c>
      <c r="H53" s="44">
        <f t="shared" si="7"/>
        <v>0.43637981907284529</v>
      </c>
      <c r="I53" s="8">
        <f t="shared" si="8"/>
        <v>6295.6516497639386</v>
      </c>
      <c r="J53" s="44">
        <f t="shared" si="4"/>
        <v>5.6161058218555078E-3</v>
      </c>
    </row>
    <row r="54" spans="1:11" x14ac:dyDescent="0.25">
      <c r="A54" s="1">
        <v>45170</v>
      </c>
      <c r="B54" t="s">
        <v>3</v>
      </c>
      <c r="C54">
        <v>105810.26</v>
      </c>
      <c r="D54" s="8">
        <v>37888</v>
      </c>
      <c r="E54" s="8">
        <v>1094153.55</v>
      </c>
      <c r="F54" s="8">
        <f t="shared" si="5"/>
        <v>21275.128340076215</v>
      </c>
      <c r="G54" s="8">
        <f t="shared" si="6"/>
        <v>9.6705128818528246E-2</v>
      </c>
      <c r="H54" s="44">
        <f t="shared" si="7"/>
        <v>0.44085641278949489</v>
      </c>
      <c r="I54" s="8">
        <f t="shared" si="8"/>
        <v>46647.131659923776</v>
      </c>
      <c r="J54" s="44">
        <f t="shared" si="4"/>
        <v>4.2633076189282366E-2</v>
      </c>
    </row>
    <row r="55" spans="1:11" x14ac:dyDescent="0.25">
      <c r="A55" s="1">
        <v>45170</v>
      </c>
      <c r="B55" t="s">
        <v>5</v>
      </c>
      <c r="C55" s="5">
        <v>246110</v>
      </c>
      <c r="D55" s="8">
        <v>152252</v>
      </c>
      <c r="E55" s="8">
        <v>1094153.55</v>
      </c>
      <c r="F55" s="8">
        <f t="shared" si="5"/>
        <v>49485.01058192426</v>
      </c>
      <c r="G55" s="8">
        <f t="shared" si="6"/>
        <v>0.22493186628147391</v>
      </c>
      <c r="H55" s="44">
        <f t="shared" si="7"/>
        <v>0.18029738498263273</v>
      </c>
      <c r="I55" s="8">
        <f t="shared" si="8"/>
        <v>44372.98941807574</v>
      </c>
      <c r="J55" s="44">
        <f t="shared" si="4"/>
        <v>4.0554627289812968E-2</v>
      </c>
      <c r="K55" s="44"/>
    </row>
    <row r="56" spans="1:11" x14ac:dyDescent="0.25">
      <c r="A56" s="1">
        <v>45170</v>
      </c>
      <c r="B56" t="s">
        <v>6</v>
      </c>
      <c r="C56" s="6">
        <v>73080.100000000006</v>
      </c>
      <c r="D56" s="8">
        <v>46798</v>
      </c>
      <c r="E56" s="8">
        <v>1094153.55</v>
      </c>
      <c r="F56" s="8">
        <f t="shared" si="5"/>
        <v>14694.118572297279</v>
      </c>
      <c r="G56" s="8">
        <f t="shared" si="6"/>
        <v>6.6791448055896721E-2</v>
      </c>
      <c r="H56" s="44">
        <f t="shared" si="7"/>
        <v>0.15856548400594314</v>
      </c>
      <c r="I56" s="8">
        <f t="shared" si="8"/>
        <v>11587.981427702725</v>
      </c>
      <c r="J56" s="44">
        <f t="shared" si="4"/>
        <v>1.0590818288441073E-2</v>
      </c>
    </row>
    <row r="57" spans="1:11" x14ac:dyDescent="0.25">
      <c r="A57" s="1">
        <v>45170</v>
      </c>
      <c r="B57" t="s">
        <v>7</v>
      </c>
      <c r="C57" s="4">
        <v>24695</v>
      </c>
      <c r="D57" s="8">
        <v>20595</v>
      </c>
      <c r="E57" s="8">
        <v>1094153.55</v>
      </c>
      <c r="F57" s="8">
        <f t="shared" si="5"/>
        <v>4965.3908265434957</v>
      </c>
      <c r="G57" s="8">
        <f t="shared" si="6"/>
        <v>2.2569958302470435E-2</v>
      </c>
      <c r="H57" s="44">
        <f t="shared" si="7"/>
        <v>-3.5043159608969213E-2</v>
      </c>
      <c r="I57" s="8">
        <f t="shared" si="8"/>
        <v>-865.39082654349477</v>
      </c>
      <c r="J57" s="44">
        <f t="shared" si="4"/>
        <v>-7.9092265116125133E-4</v>
      </c>
    </row>
    <row r="58" spans="1:11" x14ac:dyDescent="0.25">
      <c r="A58" s="1">
        <v>45170</v>
      </c>
      <c r="B58" t="s">
        <v>8</v>
      </c>
      <c r="C58" s="7">
        <v>72587</v>
      </c>
      <c r="D58" s="8">
        <v>82250</v>
      </c>
      <c r="E58" s="8">
        <v>1094153.55</v>
      </c>
      <c r="F58" s="8">
        <f t="shared" si="5"/>
        <v>14594.971610703085</v>
      </c>
      <c r="G58" s="8">
        <f t="shared" si="6"/>
        <v>6.6340780048650391E-2</v>
      </c>
      <c r="H58" s="44">
        <f t="shared" si="7"/>
        <v>-0.33419168185354242</v>
      </c>
      <c r="I58" s="8">
        <f t="shared" si="8"/>
        <v>-24257.971610703084</v>
      </c>
      <c r="J58" s="44">
        <f t="shared" si="4"/>
        <v>-2.2170536859934406E-2</v>
      </c>
    </row>
    <row r="59" spans="1:11" x14ac:dyDescent="0.25">
      <c r="A59" s="1">
        <v>45170</v>
      </c>
      <c r="B59" t="s">
        <v>9</v>
      </c>
      <c r="C59" s="2">
        <v>51730</v>
      </c>
      <c r="D59" s="8">
        <v>32928</v>
      </c>
      <c r="E59" s="8">
        <v>1094153.55</v>
      </c>
      <c r="F59" s="8">
        <f t="shared" si="5"/>
        <v>10401.282342866776</v>
      </c>
      <c r="G59" s="8">
        <f t="shared" si="6"/>
        <v>4.7278556103939891E-2</v>
      </c>
      <c r="H59" s="44">
        <f t="shared" si="7"/>
        <v>0.16239546988465539</v>
      </c>
      <c r="I59" s="8">
        <f t="shared" si="8"/>
        <v>8400.7176571332238</v>
      </c>
      <c r="J59" s="44">
        <f t="shared" si="4"/>
        <v>7.677823333967361E-3</v>
      </c>
    </row>
    <row r="60" spans="1:11" x14ac:dyDescent="0.25">
      <c r="A60" s="1">
        <v>45170</v>
      </c>
      <c r="B60" t="s">
        <v>12</v>
      </c>
      <c r="C60">
        <f>123112.95+2000+15000+15000</f>
        <v>155112.95000000001</v>
      </c>
      <c r="D60" s="8">
        <v>83848</v>
      </c>
      <c r="E60" s="8">
        <v>1094153.55</v>
      </c>
      <c r="F60" s="8">
        <f t="shared" si="5"/>
        <v>31188.354687511637</v>
      </c>
      <c r="G60" s="8">
        <f t="shared" si="6"/>
        <v>0.14176524857959835</v>
      </c>
      <c r="H60" s="44">
        <f t="shared" si="7"/>
        <v>0.25837040242280468</v>
      </c>
      <c r="I60" s="8">
        <f t="shared" si="8"/>
        <v>40076.595312488382</v>
      </c>
      <c r="J60" s="44">
        <f t="shared" si="4"/>
        <v>3.6627944325079764E-2</v>
      </c>
    </row>
    <row r="61" spans="1:11" x14ac:dyDescent="0.25">
      <c r="A61" s="1">
        <v>45170</v>
      </c>
      <c r="B61" t="s">
        <v>13</v>
      </c>
      <c r="C61">
        <f>109429.42+17743+17000</f>
        <v>144172.41999999998</v>
      </c>
      <c r="D61" s="8">
        <v>42082</v>
      </c>
      <c r="E61" s="8">
        <v>1094153.55</v>
      </c>
      <c r="F61" s="8">
        <f t="shared" si="5"/>
        <v>28988.55686206017</v>
      </c>
      <c r="G61" s="8">
        <f t="shared" si="6"/>
        <v>0.13176616755481896</v>
      </c>
      <c r="H61" s="44">
        <f t="shared" si="7"/>
        <v>0.50704471172738741</v>
      </c>
      <c r="I61" s="8">
        <f t="shared" si="8"/>
        <v>73101.863137939814</v>
      </c>
      <c r="J61" s="44">
        <f t="shared" si="4"/>
        <v>6.6811338443255805E-2</v>
      </c>
    </row>
    <row r="62" spans="1:11" x14ac:dyDescent="0.25">
      <c r="A62" s="1">
        <v>45170</v>
      </c>
      <c r="B62" t="s">
        <v>14</v>
      </c>
      <c r="C62">
        <f>109639.96+2633.3+97907.56</f>
        <v>210180.82</v>
      </c>
      <c r="D62" s="8">
        <v>66250</v>
      </c>
      <c r="E62" s="8">
        <v>1094153.55</v>
      </c>
      <c r="F62" s="8">
        <f t="shared" si="5"/>
        <v>42260.77811473536</v>
      </c>
      <c r="G62" s="8">
        <f t="shared" si="6"/>
        <v>0.19209444597606981</v>
      </c>
      <c r="H62" s="44">
        <f t="shared" si="7"/>
        <v>0.48372654500665024</v>
      </c>
      <c r="I62" s="8">
        <f t="shared" si="8"/>
        <v>101670.04188526465</v>
      </c>
      <c r="J62" s="44">
        <f t="shared" si="4"/>
        <v>9.2921182666970872E-2</v>
      </c>
    </row>
    <row r="63" spans="1:11" x14ac:dyDescent="0.25">
      <c r="A63" s="1">
        <v>45170</v>
      </c>
      <c r="B63" t="s">
        <v>15</v>
      </c>
      <c r="C63">
        <f>6200+4475</f>
        <v>10675</v>
      </c>
      <c r="D63" s="8">
        <v>1400</v>
      </c>
      <c r="E63" s="8">
        <v>1094153.55</v>
      </c>
      <c r="F63" s="8">
        <f t="shared" si="5"/>
        <v>2146.4080612817093</v>
      </c>
      <c r="G63" s="8">
        <f t="shared" si="6"/>
        <v>9.756400278553224E-3</v>
      </c>
      <c r="H63" s="44">
        <f t="shared" si="7"/>
        <v>0.66778378817033168</v>
      </c>
      <c r="I63" s="8">
        <f t="shared" si="8"/>
        <v>7128.5919387182912</v>
      </c>
      <c r="J63" s="44">
        <f t="shared" si="4"/>
        <v>6.5151659369183518E-3</v>
      </c>
    </row>
    <row r="64" spans="1:11" x14ac:dyDescent="0.25">
      <c r="A64" s="1">
        <v>45200</v>
      </c>
      <c r="B64" t="s">
        <v>3</v>
      </c>
      <c r="C64">
        <v>135127.51</v>
      </c>
      <c r="D64" s="8">
        <v>56923</v>
      </c>
      <c r="E64" s="8">
        <v>1113821.5900000001</v>
      </c>
      <c r="F64" s="8">
        <f t="shared" si="5"/>
        <v>26690.138229408894</v>
      </c>
      <c r="G64" s="8">
        <f t="shared" si="6"/>
        <v>0.12131881013367679</v>
      </c>
      <c r="H64" s="44">
        <f t="shared" si="7"/>
        <v>0.38122786226573041</v>
      </c>
      <c r="I64" s="8">
        <f t="shared" si="8"/>
        <v>51514.371770591111</v>
      </c>
      <c r="J64" s="44">
        <f t="shared" si="4"/>
        <v>4.6250110639883636E-2</v>
      </c>
    </row>
    <row r="65" spans="1:11" x14ac:dyDescent="0.25">
      <c r="A65" s="1">
        <v>45200</v>
      </c>
      <c r="B65" t="s">
        <v>5</v>
      </c>
      <c r="C65" s="4">
        <v>247114</v>
      </c>
      <c r="D65" s="8">
        <v>148931</v>
      </c>
      <c r="E65" s="8">
        <v>1113821.5900000001</v>
      </c>
      <c r="F65" s="8">
        <f t="shared" si="5"/>
        <v>48809.504581429421</v>
      </c>
      <c r="G65" s="8">
        <f t="shared" si="6"/>
        <v>0.22186138446104281</v>
      </c>
      <c r="H65" s="44">
        <f t="shared" si="7"/>
        <v>0.1998004783968961</v>
      </c>
      <c r="I65" s="8">
        <f t="shared" si="8"/>
        <v>49373.495418570586</v>
      </c>
      <c r="J65" s="44">
        <f t="shared" si="4"/>
        <v>4.4328010753114044E-2</v>
      </c>
      <c r="K65" s="44"/>
    </row>
    <row r="66" spans="1:11" x14ac:dyDescent="0.25">
      <c r="A66" s="1">
        <v>45200</v>
      </c>
      <c r="B66" t="s">
        <v>6</v>
      </c>
      <c r="C66" s="6">
        <v>65239.75</v>
      </c>
      <c r="D66" s="8">
        <v>48083</v>
      </c>
      <c r="E66" s="8">
        <v>1113821.5900000001</v>
      </c>
      <c r="F66" s="8">
        <f t="shared" ref="F66:F97" si="9">(125000+95000)*G66</f>
        <v>12886.035904547334</v>
      </c>
      <c r="G66" s="8">
        <f t="shared" ref="G66:G97" si="10">C66/E66</f>
        <v>5.8572890475215154E-2</v>
      </c>
      <c r="H66" s="44">
        <f t="shared" ref="H66:H97" si="11">(C66-(D66+F66))/C66</f>
        <v>6.5461840296026114E-2</v>
      </c>
      <c r="I66" s="8">
        <f t="shared" ref="I66:I97" si="12">C66-(D66+F66)</f>
        <v>4270.7140954526694</v>
      </c>
      <c r="J66" s="44">
        <f t="shared" si="4"/>
        <v>3.8342892019651632E-3</v>
      </c>
    </row>
    <row r="67" spans="1:11" x14ac:dyDescent="0.25">
      <c r="A67" s="1">
        <v>45200</v>
      </c>
      <c r="B67" t="s">
        <v>7</v>
      </c>
      <c r="C67" s="4">
        <v>17793</v>
      </c>
      <c r="D67" s="8">
        <v>13981</v>
      </c>
      <c r="E67" s="8">
        <v>1113821.5900000001</v>
      </c>
      <c r="F67" s="8">
        <f t="shared" si="9"/>
        <v>3514.44076425202</v>
      </c>
      <c r="G67" s="8">
        <f t="shared" si="10"/>
        <v>1.597473074660009E-2</v>
      </c>
      <c r="H67" s="44">
        <f t="shared" si="11"/>
        <v>1.6723387610182654E-2</v>
      </c>
      <c r="I67" s="8">
        <f t="shared" si="12"/>
        <v>297.55923574797998</v>
      </c>
      <c r="J67" s="44">
        <f t="shared" ref="J67:J130" si="13">(I67/E67)</f>
        <v>2.6715161424369587E-4</v>
      </c>
    </row>
    <row r="68" spans="1:11" x14ac:dyDescent="0.25">
      <c r="A68" s="1">
        <v>45200</v>
      </c>
      <c r="B68" t="s">
        <v>8</v>
      </c>
      <c r="C68" s="7">
        <v>129808</v>
      </c>
      <c r="D68" s="8">
        <v>89500</v>
      </c>
      <c r="E68" s="8">
        <v>1113821.5900000001</v>
      </c>
      <c r="F68" s="8">
        <f t="shared" si="9"/>
        <v>25639.438359243868</v>
      </c>
      <c r="G68" s="8">
        <f t="shared" si="10"/>
        <v>0.11654290163292667</v>
      </c>
      <c r="H68" s="44">
        <f t="shared" si="11"/>
        <v>0.11300198478334257</v>
      </c>
      <c r="I68" s="8">
        <f t="shared" si="12"/>
        <v>14668.561640756132</v>
      </c>
      <c r="J68" s="44">
        <f t="shared" si="13"/>
        <v>1.316957919693057E-2</v>
      </c>
    </row>
    <row r="69" spans="1:11" x14ac:dyDescent="0.25">
      <c r="A69" s="1">
        <v>45200</v>
      </c>
      <c r="B69" t="s">
        <v>9</v>
      </c>
      <c r="C69" s="2">
        <v>38892</v>
      </c>
      <c r="D69" s="8">
        <v>17250</v>
      </c>
      <c r="E69" s="8">
        <v>1113821.5900000001</v>
      </c>
      <c r="F69" s="8">
        <f t="shared" si="9"/>
        <v>7681.876592103049</v>
      </c>
      <c r="G69" s="8">
        <f t="shared" si="10"/>
        <v>3.4917620873195679E-2</v>
      </c>
      <c r="H69" s="44">
        <f t="shared" si="11"/>
        <v>0.35894588624645041</v>
      </c>
      <c r="I69" s="8">
        <f t="shared" si="12"/>
        <v>13960.12340789695</v>
      </c>
      <c r="J69" s="44">
        <f t="shared" si="13"/>
        <v>1.2533536369946778E-2</v>
      </c>
    </row>
    <row r="70" spans="1:11" x14ac:dyDescent="0.25">
      <c r="A70" s="1">
        <v>45200</v>
      </c>
      <c r="B70" t="s">
        <v>12</v>
      </c>
      <c r="C70" s="4">
        <f>106625.64+15000</f>
        <v>121625.64</v>
      </c>
      <c r="D70" s="8">
        <v>106861</v>
      </c>
      <c r="E70" s="8">
        <v>1113821.5900000001</v>
      </c>
      <c r="F70" s="8">
        <f t="shared" si="9"/>
        <v>24023.273601654641</v>
      </c>
      <c r="G70" s="8">
        <f t="shared" si="10"/>
        <v>0.10919669818933928</v>
      </c>
      <c r="H70" s="44">
        <f t="shared" si="11"/>
        <v>-7.6124027809059344E-2</v>
      </c>
      <c r="I70" s="8">
        <f t="shared" si="12"/>
        <v>-9258.6336016546411</v>
      </c>
      <c r="J70" s="44">
        <f t="shared" si="13"/>
        <v>-8.3124924896227238E-3</v>
      </c>
    </row>
    <row r="71" spans="1:11" x14ac:dyDescent="0.25">
      <c r="A71" s="1">
        <v>45200</v>
      </c>
      <c r="B71" t="s">
        <v>13</v>
      </c>
      <c r="C71" s="4">
        <f>38685.48+23021.77+20000+22000+17000</f>
        <v>120707.25</v>
      </c>
      <c r="D71" s="8">
        <v>43700</v>
      </c>
      <c r="E71" s="8">
        <v>1113821.5900000001</v>
      </c>
      <c r="F71" s="8">
        <f t="shared" si="9"/>
        <v>23841.874891292056</v>
      </c>
      <c r="G71" s="8">
        <f t="shared" si="10"/>
        <v>0.10837215859678208</v>
      </c>
      <c r="H71" s="44">
        <f t="shared" si="11"/>
        <v>0.44044889688654115</v>
      </c>
      <c r="I71" s="8">
        <f t="shared" si="12"/>
        <v>53165.375108707944</v>
      </c>
      <c r="J71" s="44">
        <f t="shared" si="13"/>
        <v>4.7732397707165954E-2</v>
      </c>
    </row>
    <row r="72" spans="1:11" x14ac:dyDescent="0.25">
      <c r="A72" s="1">
        <v>45200</v>
      </c>
      <c r="B72" t="s">
        <v>14</v>
      </c>
      <c r="C72">
        <f>164817.56+8824.56+49886.12</f>
        <v>223528.24</v>
      </c>
      <c r="D72" s="8">
        <v>82370</v>
      </c>
      <c r="E72" s="8">
        <v>1113821.5900000001</v>
      </c>
      <c r="F72" s="8">
        <f t="shared" si="9"/>
        <v>44150.888473979023</v>
      </c>
      <c r="G72" s="8">
        <f t="shared" si="10"/>
        <v>0.20068585669990466</v>
      </c>
      <c r="H72" s="44">
        <f t="shared" si="11"/>
        <v>0.43398253180905005</v>
      </c>
      <c r="I72" s="8">
        <f t="shared" si="12"/>
        <v>97007.351526020968</v>
      </c>
      <c r="J72" s="44">
        <f t="shared" si="13"/>
        <v>8.7094156188892838E-2</v>
      </c>
    </row>
    <row r="73" spans="1:11" x14ac:dyDescent="0.25">
      <c r="A73" s="1">
        <v>45200</v>
      </c>
      <c r="B73" t="s">
        <v>15</v>
      </c>
      <c r="C73">
        <f>11086.2+2900</f>
        <v>13986.2</v>
      </c>
      <c r="D73" s="8">
        <v>10600</v>
      </c>
      <c r="E73" s="8">
        <v>1113821.5900000001</v>
      </c>
      <c r="F73" s="8">
        <f t="shared" si="9"/>
        <v>2762.5286020896756</v>
      </c>
      <c r="G73" s="8">
        <f t="shared" si="10"/>
        <v>1.2556948191316707E-2</v>
      </c>
      <c r="H73" s="44">
        <f t="shared" si="11"/>
        <v>4.4591911878160334E-2</v>
      </c>
      <c r="I73" s="8">
        <f t="shared" si="12"/>
        <v>623.67139791032605</v>
      </c>
      <c r="J73" s="44">
        <f t="shared" si="13"/>
        <v>5.5993832720581936E-4</v>
      </c>
    </row>
    <row r="74" spans="1:11" x14ac:dyDescent="0.25">
      <c r="A74" s="1">
        <v>45231</v>
      </c>
      <c r="B74" t="s">
        <v>3</v>
      </c>
      <c r="C74">
        <v>127951</v>
      </c>
      <c r="D74" s="8">
        <v>46304</v>
      </c>
      <c r="E74" s="8">
        <v>1227145</v>
      </c>
      <c r="F74" s="8">
        <f t="shared" si="9"/>
        <v>22938.788814687749</v>
      </c>
      <c r="G74" s="8">
        <f t="shared" si="10"/>
        <v>0.10426722188494432</v>
      </c>
      <c r="H74" s="44">
        <f t="shared" si="11"/>
        <v>0.45883354710250213</v>
      </c>
      <c r="I74" s="8">
        <f t="shared" si="12"/>
        <v>58708.211185312248</v>
      </c>
      <c r="J74" s="44">
        <f t="shared" si="13"/>
        <v>4.7841299263992637E-2</v>
      </c>
    </row>
    <row r="75" spans="1:11" x14ac:dyDescent="0.25">
      <c r="A75" s="1">
        <v>45231</v>
      </c>
      <c r="B75" t="s">
        <v>21</v>
      </c>
      <c r="C75">
        <v>4495</v>
      </c>
      <c r="D75" s="8">
        <v>0</v>
      </c>
      <c r="E75" s="8">
        <v>1227145</v>
      </c>
      <c r="F75" s="8">
        <f t="shared" si="9"/>
        <v>805.85423890412301</v>
      </c>
      <c r="G75" s="8">
        <f t="shared" si="10"/>
        <v>3.6629738132005589E-3</v>
      </c>
      <c r="H75" s="44">
        <f t="shared" si="11"/>
        <v>0.82072208255748091</v>
      </c>
      <c r="I75" s="8">
        <f t="shared" si="12"/>
        <v>3689.1457610958769</v>
      </c>
      <c r="J75" s="44">
        <f t="shared" si="13"/>
        <v>3.0062834963234799E-3</v>
      </c>
    </row>
    <row r="76" spans="1:11" x14ac:dyDescent="0.25">
      <c r="A76" s="1">
        <v>45231</v>
      </c>
      <c r="B76" t="s">
        <v>5</v>
      </c>
      <c r="C76">
        <v>240254</v>
      </c>
      <c r="D76" s="8">
        <v>146616</v>
      </c>
      <c r="E76" s="8">
        <v>1227145</v>
      </c>
      <c r="F76" s="8">
        <f t="shared" si="9"/>
        <v>43072.236777234961</v>
      </c>
      <c r="G76" s="8">
        <f t="shared" si="10"/>
        <v>0.19578289444197711</v>
      </c>
      <c r="H76" s="44">
        <f t="shared" si="11"/>
        <v>0.21046793486379012</v>
      </c>
      <c r="I76" s="8">
        <f t="shared" si="12"/>
        <v>50565.763222765032</v>
      </c>
      <c r="J76" s="44">
        <f t="shared" si="13"/>
        <v>4.1206021474858336E-2</v>
      </c>
      <c r="K76" s="44"/>
    </row>
    <row r="77" spans="1:11" x14ac:dyDescent="0.25">
      <c r="A77" s="1">
        <v>45231</v>
      </c>
      <c r="B77" t="s">
        <v>12</v>
      </c>
      <c r="C77">
        <f>237408+99000</f>
        <v>336408</v>
      </c>
      <c r="D77" s="8">
        <v>118408</v>
      </c>
      <c r="E77" s="8">
        <v>1227145</v>
      </c>
      <c r="F77" s="8">
        <f t="shared" si="9"/>
        <v>60310.525651002943</v>
      </c>
      <c r="G77" s="8">
        <f t="shared" si="10"/>
        <v>0.27413875295910428</v>
      </c>
      <c r="H77" s="44">
        <f t="shared" si="11"/>
        <v>0.46874472173371934</v>
      </c>
      <c r="I77" s="8">
        <f t="shared" si="12"/>
        <v>157689.47434899706</v>
      </c>
      <c r="J77" s="44">
        <f t="shared" si="13"/>
        <v>0.12850109347224417</v>
      </c>
    </row>
    <row r="78" spans="1:11" x14ac:dyDescent="0.25">
      <c r="A78" s="1">
        <v>45231</v>
      </c>
      <c r="B78" t="s">
        <v>13</v>
      </c>
      <c r="C78">
        <v>107328</v>
      </c>
      <c r="D78" s="8">
        <v>47351</v>
      </c>
      <c r="E78" s="8">
        <v>1227145</v>
      </c>
      <c r="F78" s="8">
        <f t="shared" si="9"/>
        <v>19241.540323270681</v>
      </c>
      <c r="G78" s="8">
        <f t="shared" si="10"/>
        <v>8.7461546923957648E-2</v>
      </c>
      <c r="H78" s="44">
        <f t="shared" si="11"/>
        <v>0.37954177546147616</v>
      </c>
      <c r="I78" s="8">
        <f t="shared" si="12"/>
        <v>40735.459676729311</v>
      </c>
      <c r="J78" s="44">
        <f t="shared" si="13"/>
        <v>3.3195310804126091E-2</v>
      </c>
    </row>
    <row r="79" spans="1:11" x14ac:dyDescent="0.25">
      <c r="A79" s="1">
        <v>45231</v>
      </c>
      <c r="B79" t="s">
        <v>14</v>
      </c>
      <c r="C79">
        <v>249281</v>
      </c>
      <c r="D79" s="8">
        <v>79929</v>
      </c>
      <c r="E79" s="8">
        <v>1227145</v>
      </c>
      <c r="F79" s="8">
        <f t="shared" si="9"/>
        <v>44690.578537988586</v>
      </c>
      <c r="G79" s="8">
        <f t="shared" si="10"/>
        <v>0.20313899335449356</v>
      </c>
      <c r="H79" s="44">
        <f t="shared" si="11"/>
        <v>0.5000839272227382</v>
      </c>
      <c r="I79" s="8">
        <f t="shared" si="12"/>
        <v>124661.42146201141</v>
      </c>
      <c r="J79" s="44">
        <f t="shared" si="13"/>
        <v>0.10158654556878886</v>
      </c>
    </row>
    <row r="80" spans="1:11" x14ac:dyDescent="0.25">
      <c r="A80" s="1">
        <v>45231</v>
      </c>
      <c r="B80" t="s">
        <v>15</v>
      </c>
      <c r="C80">
        <v>23563</v>
      </c>
      <c r="D80" s="8">
        <v>11800</v>
      </c>
      <c r="E80" s="8">
        <v>1227145</v>
      </c>
      <c r="F80" s="8">
        <f t="shared" si="9"/>
        <v>4224.3255686980756</v>
      </c>
      <c r="G80" s="8">
        <f t="shared" si="10"/>
        <v>1.9201479857718525E-2</v>
      </c>
      <c r="H80" s="44">
        <f t="shared" si="11"/>
        <v>0.31993695332945399</v>
      </c>
      <c r="I80" s="8">
        <f t="shared" si="12"/>
        <v>7538.6744313019244</v>
      </c>
      <c r="J80" s="44">
        <f t="shared" si="13"/>
        <v>6.1432629650953431E-3</v>
      </c>
    </row>
    <row r="81" spans="1:11" x14ac:dyDescent="0.25">
      <c r="A81" s="1">
        <v>45231</v>
      </c>
      <c r="B81" t="s">
        <v>6</v>
      </c>
      <c r="C81">
        <v>98661</v>
      </c>
      <c r="D81" s="8">
        <v>64416</v>
      </c>
      <c r="E81" s="8">
        <v>1227145</v>
      </c>
      <c r="F81" s="8">
        <f t="shared" si="9"/>
        <v>17687.738612796369</v>
      </c>
      <c r="G81" s="8">
        <f t="shared" si="10"/>
        <v>8.0398811876347134E-2</v>
      </c>
      <c r="H81" s="44">
        <f t="shared" si="11"/>
        <v>0.16781971992178907</v>
      </c>
      <c r="I81" s="8">
        <f t="shared" si="12"/>
        <v>16557.261387203631</v>
      </c>
      <c r="J81" s="44">
        <f t="shared" si="13"/>
        <v>1.3492506091133184E-2</v>
      </c>
    </row>
    <row r="82" spans="1:11" x14ac:dyDescent="0.25">
      <c r="A82" s="1">
        <v>45231</v>
      </c>
      <c r="B82" t="s">
        <v>7</v>
      </c>
      <c r="C82">
        <v>16233</v>
      </c>
      <c r="D82" s="8">
        <v>15143</v>
      </c>
      <c r="E82" s="8">
        <v>1227145</v>
      </c>
      <c r="F82" s="8">
        <f t="shared" si="9"/>
        <v>2910.2184338444113</v>
      </c>
      <c r="G82" s="8">
        <f t="shared" si="10"/>
        <v>1.3228265608383687E-2</v>
      </c>
      <c r="H82" s="44">
        <f t="shared" si="11"/>
        <v>-0.11213074809612598</v>
      </c>
      <c r="I82" s="8">
        <f t="shared" si="12"/>
        <v>-1820.2184338444131</v>
      </c>
      <c r="J82" s="44">
        <f t="shared" si="13"/>
        <v>-1.4832953186823179E-3</v>
      </c>
    </row>
    <row r="83" spans="1:11" x14ac:dyDescent="0.25">
      <c r="A83" s="1">
        <v>45231</v>
      </c>
      <c r="B83" t="s">
        <v>8</v>
      </c>
      <c r="C83">
        <v>120000</v>
      </c>
      <c r="D83" s="8">
        <v>86300</v>
      </c>
      <c r="E83" s="8">
        <v>1227145</v>
      </c>
      <c r="F83" s="8">
        <f t="shared" si="9"/>
        <v>21513.350093102283</v>
      </c>
      <c r="G83" s="8">
        <f t="shared" si="10"/>
        <v>9.7787954968646743E-2</v>
      </c>
      <c r="H83" s="44">
        <f t="shared" si="11"/>
        <v>0.10155541589081428</v>
      </c>
      <c r="I83" s="8">
        <f t="shared" si="12"/>
        <v>12186.649906897714</v>
      </c>
      <c r="J83" s="44">
        <f t="shared" si="13"/>
        <v>9.930896435953138E-3</v>
      </c>
    </row>
    <row r="84" spans="1:11" x14ac:dyDescent="0.25">
      <c r="A84" s="1">
        <v>45231</v>
      </c>
      <c r="B84" t="s">
        <v>9</v>
      </c>
      <c r="C84">
        <v>30922</v>
      </c>
      <c r="D84" s="8">
        <v>20100</v>
      </c>
      <c r="E84" s="8">
        <v>1227145</v>
      </c>
      <c r="F84" s="8">
        <f t="shared" si="9"/>
        <v>5543.631763157573</v>
      </c>
      <c r="G84" s="8">
        <f t="shared" si="10"/>
        <v>2.5198326196170788E-2</v>
      </c>
      <c r="H84" s="44">
        <f t="shared" si="11"/>
        <v>0.17069944495318631</v>
      </c>
      <c r="I84" s="8">
        <f t="shared" si="12"/>
        <v>5278.368236842427</v>
      </c>
      <c r="J84" s="44">
        <f t="shared" si="13"/>
        <v>4.3013402954356879E-3</v>
      </c>
    </row>
    <row r="85" spans="1:11" x14ac:dyDescent="0.25">
      <c r="A85" s="1">
        <v>45261</v>
      </c>
      <c r="B85" t="s">
        <v>3</v>
      </c>
      <c r="C85">
        <v>125928</v>
      </c>
      <c r="D85" s="8">
        <v>51921</v>
      </c>
      <c r="E85" s="8">
        <v>1893102</v>
      </c>
      <c r="F85" s="8">
        <f t="shared" si="9"/>
        <v>14634.266933318966</v>
      </c>
      <c r="G85" s="8">
        <f t="shared" si="10"/>
        <v>6.6519395151449848E-2</v>
      </c>
      <c r="H85" s="44">
        <f t="shared" si="11"/>
        <v>0.47148158524459238</v>
      </c>
      <c r="I85" s="8">
        <f t="shared" si="12"/>
        <v>59372.73306668103</v>
      </c>
      <c r="J85" s="44">
        <f t="shared" si="13"/>
        <v>3.1362669875517023E-2</v>
      </c>
    </row>
    <row r="86" spans="1:11" x14ac:dyDescent="0.25">
      <c r="A86" s="1">
        <v>45261</v>
      </c>
      <c r="B86" t="s">
        <v>21</v>
      </c>
      <c r="C86">
        <v>248892</v>
      </c>
      <c r="D86" s="8">
        <f>93576+5000</f>
        <v>98576</v>
      </c>
      <c r="E86" s="8">
        <v>1893102</v>
      </c>
      <c r="F86" s="8">
        <f t="shared" si="9"/>
        <v>28924.083329899811</v>
      </c>
      <c r="G86" s="8">
        <f t="shared" si="10"/>
        <v>0.13147310604499915</v>
      </c>
      <c r="H86" s="44">
        <f t="shared" si="11"/>
        <v>0.48772928286204531</v>
      </c>
      <c r="I86" s="8">
        <f t="shared" si="12"/>
        <v>121391.91667010018</v>
      </c>
      <c r="J86" s="44">
        <f t="shared" si="13"/>
        <v>6.4123283726973068E-2</v>
      </c>
    </row>
    <row r="87" spans="1:11" x14ac:dyDescent="0.25">
      <c r="A87" s="1">
        <v>45261</v>
      </c>
      <c r="B87" t="s">
        <v>5</v>
      </c>
      <c r="C87">
        <v>386641</v>
      </c>
      <c r="D87" s="8">
        <v>187712</v>
      </c>
      <c r="E87" s="8">
        <v>1893102</v>
      </c>
      <c r="F87" s="8">
        <f t="shared" si="9"/>
        <v>44932.085011795461</v>
      </c>
      <c r="G87" s="8">
        <f t="shared" si="10"/>
        <v>0.20423675005361572</v>
      </c>
      <c r="H87" s="44">
        <f t="shared" si="11"/>
        <v>0.39829432209259896</v>
      </c>
      <c r="I87" s="8">
        <f t="shared" si="12"/>
        <v>153996.91498820455</v>
      </c>
      <c r="J87" s="44">
        <f t="shared" si="13"/>
        <v>8.1346337909000435E-2</v>
      </c>
      <c r="K87" s="44"/>
    </row>
    <row r="88" spans="1:11" x14ac:dyDescent="0.25">
      <c r="A88" s="1">
        <v>45261</v>
      </c>
      <c r="B88" t="s">
        <v>12</v>
      </c>
      <c r="C88">
        <v>427302</v>
      </c>
      <c r="D88" s="8">
        <v>140288</v>
      </c>
      <c r="E88" s="8">
        <v>1893102</v>
      </c>
      <c r="F88" s="8">
        <f t="shared" si="9"/>
        <v>49657.356022020998</v>
      </c>
      <c r="G88" s="8">
        <f t="shared" si="10"/>
        <v>0.22571525464555001</v>
      </c>
      <c r="H88" s="44">
        <f t="shared" si="11"/>
        <v>0.55547749361804766</v>
      </c>
      <c r="I88" s="8">
        <f t="shared" si="12"/>
        <v>237356.64397797899</v>
      </c>
      <c r="J88" s="44">
        <f t="shared" si="13"/>
        <v>0.12537974392186951</v>
      </c>
    </row>
    <row r="89" spans="1:11" x14ac:dyDescent="0.25">
      <c r="A89" s="1">
        <v>45261</v>
      </c>
      <c r="B89" t="s">
        <v>13</v>
      </c>
      <c r="C89">
        <v>76685</v>
      </c>
      <c r="D89" s="8">
        <v>76883</v>
      </c>
      <c r="E89" s="8">
        <v>1893102</v>
      </c>
      <c r="F89" s="8">
        <f t="shared" si="9"/>
        <v>8911.6698413503345</v>
      </c>
      <c r="G89" s="8">
        <f t="shared" si="10"/>
        <v>4.0507590187956063E-2</v>
      </c>
      <c r="H89" s="44">
        <f t="shared" si="11"/>
        <v>-0.11879337342831496</v>
      </c>
      <c r="I89" s="8">
        <f t="shared" si="12"/>
        <v>-9109.6698413503327</v>
      </c>
      <c r="J89" s="44">
        <f t="shared" si="13"/>
        <v>-4.8120332878790117E-3</v>
      </c>
    </row>
    <row r="90" spans="1:11" x14ac:dyDescent="0.25">
      <c r="A90" s="1">
        <v>45261</v>
      </c>
      <c r="B90" t="s">
        <v>14</v>
      </c>
      <c r="C90">
        <v>428421</v>
      </c>
      <c r="D90" s="8">
        <v>119148</v>
      </c>
      <c r="E90" s="8">
        <v>1893102</v>
      </c>
      <c r="F90" s="8">
        <f t="shared" si="9"/>
        <v>49787.396558664033</v>
      </c>
      <c r="G90" s="8">
        <f t="shared" si="10"/>
        <v>0.22630634799392743</v>
      </c>
      <c r="H90" s="44">
        <f t="shared" si="11"/>
        <v>0.605679001359261</v>
      </c>
      <c r="I90" s="8">
        <f t="shared" si="12"/>
        <v>259485.60344133596</v>
      </c>
      <c r="J90" s="44">
        <f t="shared" si="13"/>
        <v>0.13706900285422335</v>
      </c>
    </row>
    <row r="91" spans="1:11" x14ac:dyDescent="0.25">
      <c r="A91" s="1">
        <v>45261</v>
      </c>
      <c r="B91" t="s">
        <v>15</v>
      </c>
      <c r="C91">
        <v>33699</v>
      </c>
      <c r="D91" s="8">
        <v>12400</v>
      </c>
      <c r="E91" s="8">
        <v>1893102</v>
      </c>
      <c r="F91" s="8">
        <f t="shared" si="9"/>
        <v>3916.2073675903362</v>
      </c>
      <c r="G91" s="8">
        <f t="shared" si="10"/>
        <v>1.7800942579956073E-2</v>
      </c>
      <c r="H91" s="44">
        <f t="shared" si="11"/>
        <v>0.51582517678298057</v>
      </c>
      <c r="I91" s="8">
        <f t="shared" si="12"/>
        <v>17382.792632409662</v>
      </c>
      <c r="J91" s="44">
        <f t="shared" si="13"/>
        <v>9.1821743532095271E-3</v>
      </c>
    </row>
    <row r="92" spans="1:11" x14ac:dyDescent="0.25">
      <c r="A92" s="1">
        <v>45261</v>
      </c>
      <c r="B92" t="s">
        <v>6</v>
      </c>
      <c r="C92">
        <v>126361</v>
      </c>
      <c r="D92" s="8">
        <v>60224</v>
      </c>
      <c r="E92" s="8">
        <v>1893102</v>
      </c>
      <c r="F92" s="8">
        <f t="shared" si="9"/>
        <v>14684.586461796564</v>
      </c>
      <c r="G92" s="8">
        <f t="shared" si="10"/>
        <v>6.6748120280893469E-2</v>
      </c>
      <c r="H92" s="44">
        <f t="shared" si="11"/>
        <v>0.40718586856865197</v>
      </c>
      <c r="I92" s="8">
        <f t="shared" si="12"/>
        <v>51452.413538203429</v>
      </c>
      <c r="J92" s="44">
        <f t="shared" si="13"/>
        <v>2.7178891331900462E-2</v>
      </c>
    </row>
    <row r="93" spans="1:11" x14ac:dyDescent="0.25">
      <c r="A93" s="1">
        <v>45261</v>
      </c>
      <c r="B93" t="s">
        <v>8</v>
      </c>
      <c r="C93">
        <v>144950</v>
      </c>
      <c r="D93" s="8">
        <v>96200</v>
      </c>
      <c r="E93" s="8">
        <v>1893102</v>
      </c>
      <c r="F93" s="8">
        <f t="shared" si="9"/>
        <v>16844.839844868369</v>
      </c>
      <c r="G93" s="8">
        <f t="shared" si="10"/>
        <v>7.6567453840310773E-2</v>
      </c>
      <c r="H93" s="44">
        <f t="shared" si="11"/>
        <v>0.2201114877898008</v>
      </c>
      <c r="I93" s="8">
        <f t="shared" si="12"/>
        <v>31905.160155131627</v>
      </c>
      <c r="J93" s="44">
        <f t="shared" si="13"/>
        <v>1.6853376181067702E-2</v>
      </c>
    </row>
    <row r="94" spans="1:11" x14ac:dyDescent="0.25">
      <c r="A94" s="1">
        <v>45261</v>
      </c>
      <c r="B94" t="s">
        <v>9</v>
      </c>
      <c r="C94">
        <v>43723</v>
      </c>
      <c r="D94" s="8">
        <v>25050</v>
      </c>
      <c r="E94" s="8">
        <v>1893102</v>
      </c>
      <c r="F94" s="8">
        <f t="shared" si="9"/>
        <v>5081.1102624158657</v>
      </c>
      <c r="G94" s="8">
        <f t="shared" si="10"/>
        <v>2.3095955738253935E-2</v>
      </c>
      <c r="H94" s="44">
        <f t="shared" si="11"/>
        <v>0.3108636126886109</v>
      </c>
      <c r="I94" s="8">
        <f t="shared" si="12"/>
        <v>13591.889737584133</v>
      </c>
      <c r="J94" s="44">
        <f t="shared" si="13"/>
        <v>7.1796922392898714E-3</v>
      </c>
    </row>
    <row r="95" spans="1:11" x14ac:dyDescent="0.25">
      <c r="A95" s="1">
        <v>45292</v>
      </c>
      <c r="B95" t="s">
        <v>3</v>
      </c>
      <c r="C95">
        <v>75804</v>
      </c>
      <c r="D95" s="8">
        <v>41767</v>
      </c>
      <c r="E95" s="8">
        <v>1231012</v>
      </c>
      <c r="F95" s="8">
        <f t="shared" si="9"/>
        <v>13547.292796495893</v>
      </c>
      <c r="G95" s="8">
        <f t="shared" si="10"/>
        <v>6.1578603620435872E-2</v>
      </c>
      <c r="H95" s="44">
        <f t="shared" si="11"/>
        <v>0.27029849616780255</v>
      </c>
      <c r="I95" s="8">
        <f t="shared" si="12"/>
        <v>20489.707203504106</v>
      </c>
      <c r="J95" s="44">
        <f t="shared" si="13"/>
        <v>1.6644603954717018E-2</v>
      </c>
    </row>
    <row r="96" spans="1:11" x14ac:dyDescent="0.25">
      <c r="A96" s="1">
        <v>45292</v>
      </c>
      <c r="B96" t="s">
        <v>5</v>
      </c>
      <c r="C96">
        <v>272027</v>
      </c>
      <c r="D96" s="8">
        <v>129412</v>
      </c>
      <c r="E96" s="8">
        <v>1231012</v>
      </c>
      <c r="F96" s="8">
        <f t="shared" si="9"/>
        <v>48615.236894522553</v>
      </c>
      <c r="G96" s="8">
        <f t="shared" si="10"/>
        <v>0.22097834952055706</v>
      </c>
      <c r="H96" s="44">
        <f t="shared" si="11"/>
        <v>0.34555306313519407</v>
      </c>
      <c r="I96" s="8">
        <f t="shared" si="12"/>
        <v>93999.763105477439</v>
      </c>
      <c r="J96" s="44">
        <f t="shared" si="13"/>
        <v>7.6359745563388037E-2</v>
      </c>
      <c r="K96" s="44"/>
    </row>
    <row r="97" spans="1:11" x14ac:dyDescent="0.25">
      <c r="A97" s="1">
        <v>45292</v>
      </c>
      <c r="B97" t="s">
        <v>12</v>
      </c>
      <c r="C97">
        <v>222871</v>
      </c>
      <c r="D97" s="8">
        <v>126039</v>
      </c>
      <c r="E97" s="8">
        <v>1231012</v>
      </c>
      <c r="F97" s="8">
        <f t="shared" si="9"/>
        <v>39830.334716477177</v>
      </c>
      <c r="G97" s="8">
        <f t="shared" si="10"/>
        <v>0.18104697598398717</v>
      </c>
      <c r="H97" s="44">
        <f t="shared" si="11"/>
        <v>0.25576080011990271</v>
      </c>
      <c r="I97" s="8">
        <f t="shared" si="12"/>
        <v>57001.665283522831</v>
      </c>
      <c r="J97" s="44">
        <f t="shared" si="13"/>
        <v>4.6304719436953364E-2</v>
      </c>
    </row>
    <row r="98" spans="1:11" x14ac:dyDescent="0.25">
      <c r="A98" s="1">
        <v>45292</v>
      </c>
      <c r="B98" t="s">
        <v>13</v>
      </c>
      <c r="C98">
        <v>109782</v>
      </c>
      <c r="D98" s="8">
        <v>74591</v>
      </c>
      <c r="E98" s="8">
        <v>1231012</v>
      </c>
      <c r="F98" s="8">
        <f t="shared" ref="F98:F140" si="14">(125000+95000)*G98</f>
        <v>19619.662521567621</v>
      </c>
      <c r="G98" s="8">
        <f t="shared" ref="G98:G104" si="15">C98/E98</f>
        <v>8.9180284188943734E-2</v>
      </c>
      <c r="H98" s="44">
        <f t="shared" ref="H98:H104" si="16">(C98-(D98+F98))/C98</f>
        <v>0.1418387119785792</v>
      </c>
      <c r="I98" s="8">
        <f t="shared" ref="I98:I104" si="17">C98-(D98+F98)</f>
        <v>15571.337478432382</v>
      </c>
      <c r="J98" s="44">
        <f t="shared" si="13"/>
        <v>1.264921664324343E-2</v>
      </c>
    </row>
    <row r="99" spans="1:11" x14ac:dyDescent="0.25">
      <c r="A99" s="1">
        <v>45292</v>
      </c>
      <c r="B99" t="s">
        <v>14</v>
      </c>
      <c r="C99">
        <v>334725</v>
      </c>
      <c r="D99" s="8">
        <v>118959</v>
      </c>
      <c r="E99" s="8">
        <v>1231012</v>
      </c>
      <c r="F99" s="8">
        <f t="shared" si="14"/>
        <v>59820.294196969648</v>
      </c>
      <c r="G99" s="8">
        <f t="shared" si="15"/>
        <v>0.27191042816804384</v>
      </c>
      <c r="H99" s="44">
        <f t="shared" si="16"/>
        <v>0.46589201823296839</v>
      </c>
      <c r="I99" s="8">
        <f t="shared" si="17"/>
        <v>155945.70580303035</v>
      </c>
      <c r="J99" s="44">
        <f t="shared" si="13"/>
        <v>0.12668089815780054</v>
      </c>
    </row>
    <row r="100" spans="1:11" x14ac:dyDescent="0.25">
      <c r="A100" s="1">
        <v>45292</v>
      </c>
      <c r="B100" t="s">
        <v>15</v>
      </c>
      <c r="C100">
        <v>18856</v>
      </c>
      <c r="D100" s="8">
        <v>3700</v>
      </c>
      <c r="E100" s="8">
        <v>1231012</v>
      </c>
      <c r="F100" s="8">
        <f t="shared" si="14"/>
        <v>3369.8452980149664</v>
      </c>
      <c r="G100" s="8">
        <f t="shared" si="15"/>
        <v>1.5317478627340756E-2</v>
      </c>
      <c r="H100" s="44">
        <f t="shared" si="16"/>
        <v>0.62506123790756429</v>
      </c>
      <c r="I100" s="8">
        <f t="shared" si="17"/>
        <v>11786.154701985033</v>
      </c>
      <c r="J100" s="44">
        <f t="shared" si="13"/>
        <v>9.5743621524282726E-3</v>
      </c>
    </row>
    <row r="101" spans="1:11" x14ac:dyDescent="0.25">
      <c r="A101" s="1">
        <v>45292</v>
      </c>
      <c r="B101" t="s">
        <v>6</v>
      </c>
      <c r="C101">
        <v>57814</v>
      </c>
      <c r="D101" s="8">
        <v>41335</v>
      </c>
      <c r="E101" s="8">
        <v>1231012</v>
      </c>
      <c r="F101" s="8">
        <f t="shared" si="14"/>
        <v>10332.214470695655</v>
      </c>
      <c r="G101" s="8">
        <f t="shared" si="15"/>
        <v>4.69646112304348E-2</v>
      </c>
      <c r="H101" s="44">
        <f t="shared" si="16"/>
        <v>0.10632001814965833</v>
      </c>
      <c r="I101" s="8">
        <f t="shared" si="17"/>
        <v>6146.7855293043467</v>
      </c>
      <c r="J101" s="44">
        <f t="shared" si="13"/>
        <v>4.9932783184114754E-3</v>
      </c>
    </row>
    <row r="102" spans="1:11" x14ac:dyDescent="0.25">
      <c r="A102" s="1">
        <v>45292</v>
      </c>
      <c r="B102" t="s">
        <v>8</v>
      </c>
      <c r="C102">
        <v>110360</v>
      </c>
      <c r="D102" s="8">
        <v>78650</v>
      </c>
      <c r="E102" s="8">
        <v>1231012</v>
      </c>
      <c r="F102" s="8">
        <f t="shared" si="14"/>
        <v>19722.959646209787</v>
      </c>
      <c r="G102" s="8">
        <f t="shared" si="15"/>
        <v>8.9649816573680846E-2</v>
      </c>
      <c r="H102" s="44">
        <f t="shared" si="16"/>
        <v>0.10861761828370983</v>
      </c>
      <c r="I102" s="8">
        <f t="shared" si="17"/>
        <v>11987.040353790217</v>
      </c>
      <c r="J102" s="44">
        <f t="shared" si="13"/>
        <v>9.7375495558046678E-3</v>
      </c>
    </row>
    <row r="103" spans="1:11" x14ac:dyDescent="0.25">
      <c r="A103" s="1">
        <v>45292</v>
      </c>
      <c r="B103" t="s">
        <v>9</v>
      </c>
      <c r="C103">
        <v>28773</v>
      </c>
      <c r="D103" s="8">
        <v>15050</v>
      </c>
      <c r="E103" s="8">
        <v>1231012</v>
      </c>
      <c r="F103" s="8">
        <f t="shared" si="14"/>
        <v>5142.159459046703</v>
      </c>
      <c r="G103" s="8">
        <f t="shared" si="15"/>
        <v>2.3373452086575923E-2</v>
      </c>
      <c r="H103" s="44">
        <f t="shared" si="16"/>
        <v>0.29822543846499483</v>
      </c>
      <c r="I103" s="8">
        <f t="shared" si="17"/>
        <v>8580.840540953297</v>
      </c>
      <c r="J103" s="44">
        <f t="shared" si="13"/>
        <v>6.9705579969596533E-3</v>
      </c>
    </row>
    <row r="104" spans="1:11" x14ac:dyDescent="0.25">
      <c r="A104" s="1">
        <v>45292</v>
      </c>
      <c r="B104" t="s">
        <v>21</v>
      </c>
      <c r="C104">
        <v>68860</v>
      </c>
      <c r="D104" s="8">
        <v>25160</v>
      </c>
      <c r="E104" s="8">
        <v>1231012</v>
      </c>
      <c r="F104" s="8">
        <f t="shared" si="14"/>
        <v>12306.297582801793</v>
      </c>
      <c r="G104" s="8">
        <f t="shared" si="15"/>
        <v>5.5937716285462694E-2</v>
      </c>
      <c r="H104" s="44">
        <f t="shared" si="16"/>
        <v>0.45590622156837357</v>
      </c>
      <c r="I104" s="8">
        <f t="shared" si="17"/>
        <v>31393.702417198205</v>
      </c>
      <c r="J104" s="44">
        <f t="shared" si="13"/>
        <v>2.5502352874868975E-2</v>
      </c>
    </row>
    <row r="105" spans="1:11" x14ac:dyDescent="0.25">
      <c r="A105" s="1">
        <v>45292</v>
      </c>
      <c r="B105" t="s">
        <v>32</v>
      </c>
      <c r="C105">
        <v>1287</v>
      </c>
      <c r="D105" s="8">
        <v>0</v>
      </c>
      <c r="E105" s="8">
        <v>1231012</v>
      </c>
      <c r="F105" s="8">
        <f t="shared" si="14"/>
        <v>230.0058813399057</v>
      </c>
      <c r="G105" s="8">
        <f t="shared" ref="G105:G140" si="18">C105/E105</f>
        <v>1.0454812788177532E-3</v>
      </c>
      <c r="H105" s="44">
        <f t="shared" ref="H105:H140" si="19">(C105-(D105+F105))/C105</f>
        <v>0.82128525148414477</v>
      </c>
      <c r="I105" s="8">
        <f t="shared" ref="I105:I140" si="20">C105-(D105+F105)</f>
        <v>1056.9941186600943</v>
      </c>
      <c r="J105" s="44">
        <f t="shared" si="13"/>
        <v>8.586383549958037E-4</v>
      </c>
    </row>
    <row r="106" spans="1:11" x14ac:dyDescent="0.25">
      <c r="A106" s="1">
        <v>45323</v>
      </c>
      <c r="B106" s="42" t="s">
        <v>9</v>
      </c>
      <c r="C106" s="43">
        <v>30756</v>
      </c>
      <c r="D106" s="8">
        <v>14000</v>
      </c>
      <c r="E106" s="8">
        <v>1279444.6299999999</v>
      </c>
      <c r="F106" s="8">
        <f t="shared" si="14"/>
        <v>5288.4820814793684</v>
      </c>
      <c r="G106" s="8">
        <f t="shared" si="18"/>
        <v>2.4038554915815313E-2</v>
      </c>
      <c r="H106" s="44">
        <f t="shared" si="19"/>
        <v>0.37285465985565847</v>
      </c>
      <c r="I106" s="8">
        <f t="shared" si="20"/>
        <v>11467.517918520633</v>
      </c>
      <c r="J106" s="44">
        <f t="shared" si="13"/>
        <v>8.9628872165578855E-3</v>
      </c>
    </row>
    <row r="107" spans="1:11" x14ac:dyDescent="0.25">
      <c r="A107" s="1">
        <v>45323</v>
      </c>
      <c r="B107" s="42" t="s">
        <v>8</v>
      </c>
      <c r="C107" s="43">
        <v>128958.66</v>
      </c>
      <c r="D107" s="8">
        <v>74900</v>
      </c>
      <c r="E107" s="8">
        <v>1279444.6299999999</v>
      </c>
      <c r="F107" s="8">
        <f t="shared" si="14"/>
        <v>22174.390774534731</v>
      </c>
      <c r="G107" s="8">
        <f t="shared" si="18"/>
        <v>0.10079268533879424</v>
      </c>
      <c r="H107" s="44">
        <f t="shared" si="19"/>
        <v>0.24724411082951139</v>
      </c>
      <c r="I107" s="8">
        <f t="shared" si="20"/>
        <v>31884.269225465279</v>
      </c>
      <c r="J107" s="44">
        <f t="shared" si="13"/>
        <v>2.4920397864708909E-2</v>
      </c>
    </row>
    <row r="108" spans="1:11" x14ac:dyDescent="0.25">
      <c r="A108" s="1">
        <v>45323</v>
      </c>
      <c r="B108" s="42" t="s">
        <v>3</v>
      </c>
      <c r="C108" s="43">
        <v>164570.6</v>
      </c>
      <c r="D108" s="8">
        <v>40560</v>
      </c>
      <c r="E108" s="8">
        <v>1279444.6299999999</v>
      </c>
      <c r="F108" s="8">
        <f t="shared" si="14"/>
        <v>28297.849825670066</v>
      </c>
      <c r="G108" s="8">
        <f t="shared" si="18"/>
        <v>0.12862659011668212</v>
      </c>
      <c r="H108" s="44">
        <f t="shared" si="19"/>
        <v>0.58159081983252137</v>
      </c>
      <c r="I108" s="8">
        <f t="shared" si="20"/>
        <v>95712.750174329936</v>
      </c>
      <c r="J108" s="44">
        <f t="shared" si="13"/>
        <v>7.4808043998222842E-2</v>
      </c>
    </row>
    <row r="109" spans="1:11" x14ac:dyDescent="0.25">
      <c r="A109" s="1">
        <v>45323</v>
      </c>
      <c r="B109" s="42" t="s">
        <v>5</v>
      </c>
      <c r="C109" s="43">
        <v>218566.84</v>
      </c>
      <c r="D109" s="8">
        <v>111634</v>
      </c>
      <c r="E109" s="8">
        <v>1279444.6299999999</v>
      </c>
      <c r="F109" s="8">
        <f t="shared" si="14"/>
        <v>37582.4820179987</v>
      </c>
      <c r="G109" s="8">
        <f t="shared" si="18"/>
        <v>0.17082946371817592</v>
      </c>
      <c r="H109" s="44">
        <f t="shared" si="19"/>
        <v>0.31729588066516079</v>
      </c>
      <c r="I109" s="8">
        <f t="shared" si="20"/>
        <v>69350.357982001296</v>
      </c>
      <c r="J109" s="44">
        <f t="shared" si="13"/>
        <v>5.4203485134015766E-2</v>
      </c>
      <c r="K109" s="44"/>
    </row>
    <row r="110" spans="1:11" x14ac:dyDescent="0.25">
      <c r="A110" s="1">
        <v>45323</v>
      </c>
      <c r="B110" s="42" t="s">
        <v>21</v>
      </c>
      <c r="C110" s="43">
        <v>87797.61</v>
      </c>
      <c r="D110" s="8">
        <v>29230</v>
      </c>
      <c r="E110" s="8">
        <v>1279444.6299999999</v>
      </c>
      <c r="F110" s="8">
        <f t="shared" si="14"/>
        <v>15096.764445367209</v>
      </c>
      <c r="G110" s="8">
        <f t="shared" si="18"/>
        <v>6.8621656569850947E-2</v>
      </c>
      <c r="H110" s="44">
        <f t="shared" si="19"/>
        <v>0.49512561395045707</v>
      </c>
      <c r="I110" s="8">
        <f t="shared" si="20"/>
        <v>43470.84555463279</v>
      </c>
      <c r="J110" s="44">
        <f t="shared" si="13"/>
        <v>3.3976339839444862E-2</v>
      </c>
    </row>
    <row r="111" spans="1:11" x14ac:dyDescent="0.25">
      <c r="A111" s="1">
        <v>45323</v>
      </c>
      <c r="B111" s="42" t="s">
        <v>32</v>
      </c>
      <c r="C111" s="43">
        <v>21927</v>
      </c>
      <c r="D111" s="8">
        <v>8130</v>
      </c>
      <c r="E111" s="8">
        <v>1279444.6299999999</v>
      </c>
      <c r="F111" s="8">
        <f t="shared" si="14"/>
        <v>3770.3390102938652</v>
      </c>
      <c r="G111" s="8">
        <f t="shared" si="18"/>
        <v>1.7137904592244842E-2</v>
      </c>
      <c r="H111" s="44">
        <f t="shared" si="19"/>
        <v>0.45727463810398755</v>
      </c>
      <c r="I111" s="8">
        <f t="shared" si="20"/>
        <v>10026.660989706135</v>
      </c>
      <c r="J111" s="44">
        <f t="shared" si="13"/>
        <v>7.8367291202794259E-3</v>
      </c>
    </row>
    <row r="112" spans="1:11" x14ac:dyDescent="0.25">
      <c r="A112" s="1">
        <v>45323</v>
      </c>
      <c r="B112" t="s">
        <v>6</v>
      </c>
      <c r="C112" s="43">
        <v>44733.4</v>
      </c>
      <c r="D112" s="8">
        <v>43238</v>
      </c>
      <c r="E112" s="8">
        <v>1279444.6299999999</v>
      </c>
      <c r="F112" s="8">
        <f t="shared" si="14"/>
        <v>7691.8905040853551</v>
      </c>
      <c r="G112" s="8">
        <f t="shared" si="18"/>
        <v>3.4963138654933432E-2</v>
      </c>
      <c r="H112" s="44">
        <f t="shared" si="19"/>
        <v>-0.13852044566443319</v>
      </c>
      <c r="I112" s="8">
        <f t="shared" si="20"/>
        <v>-6196.4905040853555</v>
      </c>
      <c r="J112" s="44">
        <f t="shared" si="13"/>
        <v>-4.8431095483087499E-3</v>
      </c>
    </row>
    <row r="113" spans="1:11" x14ac:dyDescent="0.25">
      <c r="A113" s="1">
        <v>45323</v>
      </c>
      <c r="B113" s="42" t="s">
        <v>35</v>
      </c>
      <c r="C113" s="43">
        <v>124750.97</v>
      </c>
      <c r="D113" s="8">
        <v>101101</v>
      </c>
      <c r="E113" s="8">
        <v>1279444.6299999999</v>
      </c>
      <c r="F113" s="8">
        <f t="shared" si="14"/>
        <v>21450.880136954424</v>
      </c>
      <c r="G113" s="8">
        <f t="shared" si="18"/>
        <v>9.7504000622520112E-2</v>
      </c>
      <c r="H113" s="44">
        <f t="shared" si="19"/>
        <v>1.7627837787919227E-2</v>
      </c>
      <c r="I113" s="8">
        <f t="shared" si="20"/>
        <v>2199.0898630455777</v>
      </c>
      <c r="J113" s="44">
        <f t="shared" si="13"/>
        <v>1.7187847066469596E-3</v>
      </c>
    </row>
    <row r="114" spans="1:11" x14ac:dyDescent="0.25">
      <c r="A114" s="1">
        <v>45323</v>
      </c>
      <c r="B114" s="42" t="s">
        <v>13</v>
      </c>
      <c r="C114" s="43">
        <v>123399.4</v>
      </c>
      <c r="D114" s="8">
        <v>62647</v>
      </c>
      <c r="E114" s="8">
        <v>1279444.6299999999</v>
      </c>
      <c r="F114" s="8">
        <f t="shared" si="14"/>
        <v>21218.478208001859</v>
      </c>
      <c r="G114" s="8">
        <f t="shared" si="18"/>
        <v>9.6447628218190265E-2</v>
      </c>
      <c r="H114" s="44">
        <f t="shared" si="19"/>
        <v>0.32037369543124306</v>
      </c>
      <c r="I114" s="8">
        <f t="shared" si="20"/>
        <v>39533.921791998131</v>
      </c>
      <c r="J114" s="44">
        <f t="shared" si="13"/>
        <v>3.089928306784025E-2</v>
      </c>
    </row>
    <row r="115" spans="1:11" x14ac:dyDescent="0.25">
      <c r="A115" s="1">
        <v>45323</v>
      </c>
      <c r="B115" s="42" t="s">
        <v>15</v>
      </c>
      <c r="C115" s="43">
        <v>17290.78</v>
      </c>
      <c r="D115" s="8">
        <v>10900</v>
      </c>
      <c r="E115" s="8">
        <v>1279444.6299999999</v>
      </c>
      <c r="F115" s="8">
        <f t="shared" si="14"/>
        <v>2973.1428080635269</v>
      </c>
      <c r="G115" s="8">
        <f t="shared" si="18"/>
        <v>1.3514285491197849E-2</v>
      </c>
      <c r="H115" s="44">
        <f t="shared" si="19"/>
        <v>0.19765662346848853</v>
      </c>
      <c r="I115" s="8">
        <f t="shared" si="20"/>
        <v>3417.6371919364719</v>
      </c>
      <c r="J115" s="44">
        <f t="shared" si="13"/>
        <v>2.6711880387793509E-3</v>
      </c>
    </row>
    <row r="116" spans="1:11" x14ac:dyDescent="0.25">
      <c r="A116" s="1">
        <v>45323</v>
      </c>
      <c r="B116" s="42" t="s">
        <v>14</v>
      </c>
      <c r="C116" s="43">
        <v>316693.37</v>
      </c>
      <c r="D116" s="8">
        <v>117846</v>
      </c>
      <c r="E116" s="8">
        <v>1279444.6299999999</v>
      </c>
      <c r="F116" s="8">
        <f t="shared" si="14"/>
        <v>54455.300187550907</v>
      </c>
      <c r="G116" s="8">
        <f t="shared" si="18"/>
        <v>0.24752409176159504</v>
      </c>
      <c r="H116" s="44">
        <f t="shared" si="19"/>
        <v>0.45593650985636075</v>
      </c>
      <c r="I116" s="8">
        <f t="shared" si="20"/>
        <v>144392.0698124491</v>
      </c>
      <c r="J116" s="44">
        <f t="shared" si="13"/>
        <v>0.11285527050314723</v>
      </c>
    </row>
    <row r="117" spans="1:11" x14ac:dyDescent="0.25">
      <c r="A117" s="1">
        <v>45352</v>
      </c>
      <c r="B117" s="42" t="s">
        <v>25</v>
      </c>
      <c r="C117" s="43">
        <v>42000</v>
      </c>
      <c r="D117" s="8">
        <v>11500</v>
      </c>
      <c r="E117" s="8">
        <v>2032155.6</v>
      </c>
      <c r="F117" s="8">
        <f t="shared" si="14"/>
        <v>4546.8959168284164</v>
      </c>
      <c r="G117" s="8">
        <f t="shared" si="18"/>
        <v>2.0667708712856437E-2</v>
      </c>
      <c r="H117" s="44">
        <f t="shared" si="19"/>
        <v>0.61793104959932343</v>
      </c>
      <c r="I117" s="8">
        <f t="shared" si="20"/>
        <v>25953.104083171584</v>
      </c>
      <c r="J117" s="44">
        <f t="shared" si="13"/>
        <v>1.277121893774846E-2</v>
      </c>
    </row>
    <row r="118" spans="1:11" x14ac:dyDescent="0.25">
      <c r="A118" s="1">
        <v>45352</v>
      </c>
      <c r="B118" s="42" t="s">
        <v>9</v>
      </c>
      <c r="C118" s="43">
        <v>32177</v>
      </c>
      <c r="D118" s="8">
        <v>16650</v>
      </c>
      <c r="E118" s="8">
        <v>2032155.6</v>
      </c>
      <c r="F118" s="8">
        <f t="shared" si="14"/>
        <v>3483.4635694235221</v>
      </c>
      <c r="G118" s="8">
        <f t="shared" si="18"/>
        <v>1.5833925315561465E-2</v>
      </c>
      <c r="H118" s="44">
        <f t="shared" si="19"/>
        <v>0.37429022067242063</v>
      </c>
      <c r="I118" s="8">
        <f t="shared" si="20"/>
        <v>12043.536430576478</v>
      </c>
      <c r="J118" s="44">
        <f t="shared" si="13"/>
        <v>5.9264834004721283E-3</v>
      </c>
    </row>
    <row r="119" spans="1:11" x14ac:dyDescent="0.25">
      <c r="A119" s="1">
        <v>45352</v>
      </c>
      <c r="B119" s="42" t="s">
        <v>8</v>
      </c>
      <c r="C119" s="43">
        <v>153624.20000000001</v>
      </c>
      <c r="D119" s="8">
        <v>83300</v>
      </c>
      <c r="E119" s="8">
        <v>2032155.6</v>
      </c>
      <c r="F119" s="8">
        <f t="shared" si="14"/>
        <v>16631.26780252457</v>
      </c>
      <c r="G119" s="8">
        <f t="shared" si="18"/>
        <v>7.5596671829657139E-2</v>
      </c>
      <c r="H119" s="44">
        <f t="shared" si="19"/>
        <v>0.3495082949006435</v>
      </c>
      <c r="I119" s="8">
        <f t="shared" si="20"/>
        <v>53692.932197475442</v>
      </c>
      <c r="J119" s="44">
        <f t="shared" si="13"/>
        <v>2.6421663871346979E-2</v>
      </c>
    </row>
    <row r="120" spans="1:11" x14ac:dyDescent="0.25">
      <c r="A120" s="1">
        <v>45352</v>
      </c>
      <c r="B120" s="42" t="s">
        <v>3</v>
      </c>
      <c r="C120" s="43">
        <v>105950.39999999999</v>
      </c>
      <c r="D120" s="8">
        <v>36585</v>
      </c>
      <c r="E120" s="8">
        <v>2032155.6</v>
      </c>
      <c r="F120" s="8">
        <f t="shared" si="14"/>
        <v>11470.129551103269</v>
      </c>
      <c r="G120" s="8">
        <f t="shared" si="18"/>
        <v>5.2136952505014864E-2</v>
      </c>
      <c r="H120" s="44">
        <f t="shared" si="19"/>
        <v>0.54643748819161353</v>
      </c>
      <c r="I120" s="8">
        <f t="shared" si="20"/>
        <v>57895.270448896728</v>
      </c>
      <c r="J120" s="44">
        <f t="shared" si="13"/>
        <v>2.8489585368805779E-2</v>
      </c>
    </row>
    <row r="121" spans="1:11" x14ac:dyDescent="0.25">
      <c r="A121" s="1">
        <v>45352</v>
      </c>
      <c r="B121" s="42" t="s">
        <v>5</v>
      </c>
      <c r="C121" s="43">
        <v>246066.9</v>
      </c>
      <c r="D121" s="8">
        <v>183647</v>
      </c>
      <c r="E121" s="8">
        <v>2032155.6</v>
      </c>
      <c r="F121" s="8">
        <f t="shared" si="14"/>
        <v>26639.061497062525</v>
      </c>
      <c r="G121" s="8">
        <f t="shared" si="18"/>
        <v>0.12108664316846603</v>
      </c>
      <c r="H121" s="44">
        <f t="shared" si="19"/>
        <v>0.14541101831630937</v>
      </c>
      <c r="I121" s="8">
        <f t="shared" si="20"/>
        <v>35780.838502937462</v>
      </c>
      <c r="J121" s="44">
        <f t="shared" si="13"/>
        <v>1.7607332087630229E-2</v>
      </c>
      <c r="K121" s="44"/>
    </row>
    <row r="122" spans="1:11" x14ac:dyDescent="0.25">
      <c r="A122" s="1">
        <v>45352</v>
      </c>
      <c r="B122" s="42" t="s">
        <v>21</v>
      </c>
      <c r="C122" s="43">
        <v>24484.05</v>
      </c>
      <c r="D122" s="8">
        <v>12314</v>
      </c>
      <c r="E122" s="8">
        <v>2032155.6</v>
      </c>
      <c r="F122" s="8">
        <f t="shared" si="14"/>
        <v>2650.6292136291136</v>
      </c>
      <c r="G122" s="8">
        <f t="shared" si="18"/>
        <v>1.2048314607405061E-2</v>
      </c>
      <c r="H122" s="44">
        <f t="shared" si="19"/>
        <v>0.38880090452236804</v>
      </c>
      <c r="I122" s="8">
        <f t="shared" si="20"/>
        <v>9519.4207863708853</v>
      </c>
      <c r="J122" s="44">
        <f t="shared" si="13"/>
        <v>4.6843956173291479E-3</v>
      </c>
    </row>
    <row r="123" spans="1:11" x14ac:dyDescent="0.25">
      <c r="A123" s="1">
        <v>45352</v>
      </c>
      <c r="B123" s="42" t="s">
        <v>32</v>
      </c>
      <c r="C123" s="43">
        <v>56849</v>
      </c>
      <c r="D123" s="8">
        <v>0</v>
      </c>
      <c r="E123" s="8">
        <v>2032155.6</v>
      </c>
      <c r="F123" s="8">
        <f t="shared" si="14"/>
        <v>6154.4401422804431</v>
      </c>
      <c r="G123" s="8">
        <f t="shared" si="18"/>
        <v>2.7974727919456561E-2</v>
      </c>
      <c r="H123" s="44">
        <f t="shared" si="19"/>
        <v>0.89174057340884727</v>
      </c>
      <c r="I123" s="8">
        <f t="shared" si="20"/>
        <v>50694.559857719556</v>
      </c>
      <c r="J123" s="44">
        <f t="shared" si="13"/>
        <v>2.4946199915852681E-2</v>
      </c>
    </row>
    <row r="124" spans="1:11" x14ac:dyDescent="0.25">
      <c r="A124" s="1">
        <v>45352</v>
      </c>
      <c r="B124" t="s">
        <v>6</v>
      </c>
      <c r="C124" s="43">
        <v>102439.46</v>
      </c>
      <c r="D124" s="8">
        <v>68769</v>
      </c>
      <c r="E124" s="8">
        <v>2032155.6</v>
      </c>
      <c r="F124" s="8">
        <f t="shared" si="14"/>
        <v>11090.03719990733</v>
      </c>
      <c r="G124" s="8">
        <f t="shared" si="18"/>
        <v>5.0409259999578772E-2</v>
      </c>
      <c r="H124" s="44">
        <f t="shared" si="19"/>
        <v>0.22042699951847344</v>
      </c>
      <c r="I124" s="8">
        <f t="shared" si="20"/>
        <v>22580.422800092681</v>
      </c>
      <c r="J124" s="44">
        <f t="shared" si="13"/>
        <v>1.1111561929653752E-2</v>
      </c>
    </row>
    <row r="125" spans="1:11" x14ac:dyDescent="0.25">
      <c r="A125" s="1">
        <v>45352</v>
      </c>
      <c r="B125" s="42" t="s">
        <v>35</v>
      </c>
      <c r="C125" s="43">
        <v>347046.65</v>
      </c>
      <c r="D125" s="8">
        <v>191645</v>
      </c>
      <c r="E125" s="8">
        <v>2032155.6</v>
      </c>
      <c r="F125" s="8">
        <f t="shared" si="14"/>
        <v>37571.071329380487</v>
      </c>
      <c r="G125" s="8">
        <f t="shared" si="18"/>
        <v>0.17077759695172948</v>
      </c>
      <c r="H125" s="44">
        <f t="shared" si="19"/>
        <v>0.33952374607453928</v>
      </c>
      <c r="I125" s="8">
        <f t="shared" si="20"/>
        <v>117830.57867061952</v>
      </c>
      <c r="J125" s="44">
        <f t="shared" si="13"/>
        <v>5.7983049462659017E-2</v>
      </c>
    </row>
    <row r="126" spans="1:11" x14ac:dyDescent="0.25">
      <c r="A126" s="1">
        <v>45352</v>
      </c>
      <c r="B126" s="42" t="s">
        <v>13</v>
      </c>
      <c r="C126" s="43">
        <v>574489.61</v>
      </c>
      <c r="D126" s="8">
        <v>63735</v>
      </c>
      <c r="E126" s="8">
        <v>2032155.6</v>
      </c>
      <c r="F126" s="8">
        <f t="shared" si="14"/>
        <v>62193.915761174983</v>
      </c>
      <c r="G126" s="8">
        <f t="shared" si="18"/>
        <v>0.28269961709624991</v>
      </c>
      <c r="H126" s="44">
        <f t="shared" si="19"/>
        <v>0.78079861921058069</v>
      </c>
      <c r="I126" s="8">
        <f t="shared" si="20"/>
        <v>448560.694238825</v>
      </c>
      <c r="J126" s="44">
        <f t="shared" si="13"/>
        <v>0.22073147068011179</v>
      </c>
    </row>
    <row r="127" spans="1:11" x14ac:dyDescent="0.25">
      <c r="A127" s="1">
        <v>45352</v>
      </c>
      <c r="B127" s="42" t="s">
        <v>15</v>
      </c>
      <c r="C127" s="43">
        <v>13647.6</v>
      </c>
      <c r="D127" s="8">
        <v>11900</v>
      </c>
      <c r="E127" s="8">
        <v>2032155.6</v>
      </c>
      <c r="F127" s="8">
        <f t="shared" si="14"/>
        <v>1477.4813503454166</v>
      </c>
      <c r="G127" s="8">
        <f t="shared" si="18"/>
        <v>6.7158243197518929E-3</v>
      </c>
      <c r="H127" s="44">
        <f t="shared" si="19"/>
        <v>1.9792392043625498E-2</v>
      </c>
      <c r="I127" s="8">
        <f t="shared" si="20"/>
        <v>270.11864965458335</v>
      </c>
      <c r="J127" s="44">
        <f t="shared" si="13"/>
        <v>1.32922227832644E-4</v>
      </c>
    </row>
    <row r="128" spans="1:11" x14ac:dyDescent="0.25">
      <c r="A128" s="1">
        <v>45352</v>
      </c>
      <c r="B128" s="42" t="s">
        <v>14</v>
      </c>
      <c r="C128" s="43">
        <v>333380.73</v>
      </c>
      <c r="D128" s="8">
        <v>109941</v>
      </c>
      <c r="E128" s="8">
        <v>2032155.6</v>
      </c>
      <c r="F128" s="8">
        <f t="shared" si="14"/>
        <v>36091.606666339918</v>
      </c>
      <c r="G128" s="8">
        <f t="shared" si="18"/>
        <v>0.16405275757427235</v>
      </c>
      <c r="H128" s="44">
        <f t="shared" si="19"/>
        <v>0.5619644642738052</v>
      </c>
      <c r="I128" s="8">
        <f t="shared" si="20"/>
        <v>187348.12333366007</v>
      </c>
      <c r="J128" s="44">
        <f t="shared" si="13"/>
        <v>9.2191820022866383E-2</v>
      </c>
    </row>
    <row r="129" spans="1:11" x14ac:dyDescent="0.25">
      <c r="A129" s="1">
        <v>45383</v>
      </c>
      <c r="B129" s="42" t="s">
        <v>25</v>
      </c>
      <c r="C129" s="43">
        <v>42000</v>
      </c>
      <c r="D129" s="8">
        <v>11500</v>
      </c>
      <c r="E129" s="8">
        <v>1086602.23</v>
      </c>
      <c r="F129" s="8">
        <f t="shared" si="14"/>
        <v>8503.5717255982436</v>
      </c>
      <c r="G129" s="8">
        <f t="shared" si="18"/>
        <v>3.8652598752719293E-2</v>
      </c>
      <c r="H129" s="44">
        <f t="shared" si="19"/>
        <v>0.5237244827238513</v>
      </c>
      <c r="I129" s="8">
        <f t="shared" si="20"/>
        <v>21996.428274401755</v>
      </c>
      <c r="J129" s="44">
        <f t="shared" si="13"/>
        <v>2.0243312287700491E-2</v>
      </c>
    </row>
    <row r="130" spans="1:11" x14ac:dyDescent="0.25">
      <c r="A130" s="1">
        <v>45383</v>
      </c>
      <c r="B130" s="42" t="s">
        <v>9</v>
      </c>
      <c r="C130" s="43">
        <v>25556</v>
      </c>
      <c r="D130" s="8">
        <v>9750</v>
      </c>
      <c r="E130" s="8">
        <v>1086602.23</v>
      </c>
      <c r="F130" s="8">
        <f t="shared" si="14"/>
        <v>5174.2209290330647</v>
      </c>
      <c r="G130" s="8">
        <f t="shared" si="18"/>
        <v>2.3519186041059386E-2</v>
      </c>
      <c r="H130" s="44">
        <f t="shared" si="19"/>
        <v>0.41601890244822881</v>
      </c>
      <c r="I130" s="8">
        <f t="shared" si="20"/>
        <v>10631.779070966935</v>
      </c>
      <c r="J130" s="44">
        <f t="shared" si="13"/>
        <v>9.7844259632772299E-3</v>
      </c>
    </row>
    <row r="131" spans="1:11" x14ac:dyDescent="0.25">
      <c r="A131" s="1">
        <v>45383</v>
      </c>
      <c r="B131" s="42" t="s">
        <v>8</v>
      </c>
      <c r="C131" s="43">
        <v>120922.86</v>
      </c>
      <c r="D131" s="8">
        <v>54670</v>
      </c>
      <c r="E131" s="8">
        <v>1086602.23</v>
      </c>
      <c r="F131" s="8">
        <f t="shared" si="14"/>
        <v>24482.766982725592</v>
      </c>
      <c r="G131" s="8">
        <f t="shared" si="18"/>
        <v>0.11128530446693451</v>
      </c>
      <c r="H131" s="44">
        <f t="shared" si="19"/>
        <v>0.34542759753841756</v>
      </c>
      <c r="I131" s="8">
        <f t="shared" si="20"/>
        <v>41770.093017274412</v>
      </c>
      <c r="J131" s="44">
        <f t="shared" ref="J131:J194" si="21">(I131/E131)</f>
        <v>3.8441015363344516E-2</v>
      </c>
    </row>
    <row r="132" spans="1:11" x14ac:dyDescent="0.25">
      <c r="A132" s="1">
        <v>45383</v>
      </c>
      <c r="B132" s="42" t="s">
        <v>3</v>
      </c>
      <c r="C132" s="43">
        <v>70381.56</v>
      </c>
      <c r="D132" s="8">
        <v>25200</v>
      </c>
      <c r="E132" s="8">
        <v>1086602.23</v>
      </c>
      <c r="F132" s="8">
        <f t="shared" si="14"/>
        <v>14249.872467130866</v>
      </c>
      <c r="G132" s="8">
        <f t="shared" si="18"/>
        <v>6.4772147577867575E-2</v>
      </c>
      <c r="H132" s="44">
        <f t="shared" si="19"/>
        <v>0.43948567682883316</v>
      </c>
      <c r="I132" s="8">
        <f t="shared" si="20"/>
        <v>30931.687532869131</v>
      </c>
      <c r="J132" s="44">
        <f t="shared" si="21"/>
        <v>2.8466431117916195E-2</v>
      </c>
    </row>
    <row r="133" spans="1:11" x14ac:dyDescent="0.25">
      <c r="A133" s="1">
        <v>45383</v>
      </c>
      <c r="B133" s="42" t="s">
        <v>5</v>
      </c>
      <c r="C133" s="43">
        <v>140257.23000000001</v>
      </c>
      <c r="D133" s="8">
        <v>103108</v>
      </c>
      <c r="E133" s="8">
        <v>1086602.23</v>
      </c>
      <c r="F133" s="8">
        <f t="shared" si="14"/>
        <v>28397.319412826906</v>
      </c>
      <c r="G133" s="8">
        <f t="shared" si="18"/>
        <v>0.12907872460375866</v>
      </c>
      <c r="H133" s="44">
        <f t="shared" si="19"/>
        <v>6.2398997806908781E-2</v>
      </c>
      <c r="I133" s="8">
        <f t="shared" si="20"/>
        <v>8751.9105871731008</v>
      </c>
      <c r="J133" s="44">
        <f t="shared" si="21"/>
        <v>8.0543830534685178E-3</v>
      </c>
      <c r="K133" s="44"/>
    </row>
    <row r="134" spans="1:11" x14ac:dyDescent="0.25">
      <c r="A134" s="1">
        <v>45383</v>
      </c>
      <c r="B134" s="42" t="s">
        <v>21</v>
      </c>
      <c r="C134" s="43">
        <v>3084.38</v>
      </c>
      <c r="D134" s="8">
        <v>8510</v>
      </c>
      <c r="E134" s="8">
        <v>1086602.23</v>
      </c>
      <c r="F134" s="8">
        <f t="shared" si="14"/>
        <v>624.48206092858845</v>
      </c>
      <c r="G134" s="8">
        <f t="shared" si="18"/>
        <v>2.8385548224026747E-3</v>
      </c>
      <c r="H134" s="44">
        <f t="shared" si="19"/>
        <v>-1.9615294032929109</v>
      </c>
      <c r="I134" s="8">
        <f t="shared" si="20"/>
        <v>-6050.1020609285888</v>
      </c>
      <c r="J134" s="44">
        <f t="shared" si="21"/>
        <v>-5.5679087470017329E-3</v>
      </c>
    </row>
    <row r="135" spans="1:11" x14ac:dyDescent="0.25">
      <c r="A135" s="1">
        <v>45383</v>
      </c>
      <c r="B135" s="42" t="s">
        <v>32</v>
      </c>
      <c r="C135" s="43">
        <v>105595</v>
      </c>
      <c r="D135" s="8">
        <v>5133</v>
      </c>
      <c r="E135" s="8">
        <v>1086602.23</v>
      </c>
      <c r="F135" s="8">
        <f t="shared" si="14"/>
        <v>21379.396580108252</v>
      </c>
      <c r="G135" s="8">
        <f t="shared" si="18"/>
        <v>9.7179075364128426E-2</v>
      </c>
      <c r="H135" s="44">
        <f t="shared" si="19"/>
        <v>0.74892375036594294</v>
      </c>
      <c r="I135" s="8">
        <f t="shared" si="20"/>
        <v>79082.603419891748</v>
      </c>
      <c r="J135" s="44">
        <f t="shared" si="21"/>
        <v>7.277971757879767E-2</v>
      </c>
    </row>
    <row r="136" spans="1:11" x14ac:dyDescent="0.25">
      <c r="A136" s="1">
        <v>45383</v>
      </c>
      <c r="B136" t="s">
        <v>6</v>
      </c>
      <c r="C136" s="43">
        <v>28063.45</v>
      </c>
      <c r="D136" s="8">
        <v>43066</v>
      </c>
      <c r="E136" s="8">
        <v>1086602.23</v>
      </c>
      <c r="F136" s="8">
        <f t="shared" si="14"/>
        <v>5681.894284350954</v>
      </c>
      <c r="G136" s="8">
        <f t="shared" si="18"/>
        <v>2.5826792201595245E-2</v>
      </c>
      <c r="H136" s="44">
        <f t="shared" si="19"/>
        <v>-0.73705992258082864</v>
      </c>
      <c r="I136" s="8">
        <f t="shared" si="20"/>
        <v>-20684.444284350957</v>
      </c>
      <c r="J136" s="44">
        <f t="shared" si="21"/>
        <v>-1.903589346061894E-2</v>
      </c>
    </row>
    <row r="137" spans="1:11" x14ac:dyDescent="0.25">
      <c r="A137" s="1">
        <v>45383</v>
      </c>
      <c r="B137" s="42" t="s">
        <v>35</v>
      </c>
      <c r="C137" s="43">
        <v>121108.18</v>
      </c>
      <c r="D137" s="8">
        <v>58628</v>
      </c>
      <c r="E137" s="8">
        <v>1086602.23</v>
      </c>
      <c r="F137" s="8">
        <f t="shared" si="14"/>
        <v>24520.287980634828</v>
      </c>
      <c r="G137" s="8">
        <f t="shared" si="18"/>
        <v>0.11145585445743103</v>
      </c>
      <c r="H137" s="44">
        <f t="shared" si="19"/>
        <v>0.31343788684930413</v>
      </c>
      <c r="I137" s="8">
        <f t="shared" si="20"/>
        <v>37959.892019365157</v>
      </c>
      <c r="J137" s="44">
        <f t="shared" si="21"/>
        <v>3.4934487498120781E-2</v>
      </c>
    </row>
    <row r="138" spans="1:11" x14ac:dyDescent="0.25">
      <c r="A138" s="1">
        <v>45383</v>
      </c>
      <c r="B138" s="42" t="s">
        <v>13</v>
      </c>
      <c r="C138" s="43">
        <v>241641.29</v>
      </c>
      <c r="D138" s="8">
        <v>57655</v>
      </c>
      <c r="E138" s="8">
        <v>1086602.23</v>
      </c>
      <c r="F138" s="8">
        <f t="shared" si="14"/>
        <v>48924.143842406804</v>
      </c>
      <c r="G138" s="8">
        <f t="shared" si="18"/>
        <v>0.22238247201094002</v>
      </c>
      <c r="H138" s="44">
        <f t="shared" si="19"/>
        <v>0.55893653836061374</v>
      </c>
      <c r="I138" s="8">
        <f t="shared" si="20"/>
        <v>135062.1461575932</v>
      </c>
      <c r="J138" s="44">
        <f t="shared" si="21"/>
        <v>0.12429768909787089</v>
      </c>
    </row>
    <row r="139" spans="1:11" x14ac:dyDescent="0.25">
      <c r="A139" s="1">
        <v>45383</v>
      </c>
      <c r="B139" s="42" t="s">
        <v>15</v>
      </c>
      <c r="C139" s="43">
        <v>12917.95</v>
      </c>
      <c r="D139" s="8">
        <v>12200</v>
      </c>
      <c r="E139" s="8">
        <v>1086602.23</v>
      </c>
      <c r="F139" s="8">
        <f t="shared" si="14"/>
        <v>2615.4455803021865</v>
      </c>
      <c r="G139" s="8">
        <f t="shared" si="18"/>
        <v>1.1888389001373576E-2</v>
      </c>
      <c r="H139" s="44">
        <f t="shared" si="19"/>
        <v>-0.14688828957397929</v>
      </c>
      <c r="I139" s="8">
        <f t="shared" si="20"/>
        <v>-1897.4955803021858</v>
      </c>
      <c r="J139" s="44">
        <f t="shared" si="21"/>
        <v>-1.7462651262018722E-3</v>
      </c>
    </row>
    <row r="140" spans="1:11" x14ac:dyDescent="0.25">
      <c r="A140" s="1">
        <v>45383</v>
      </c>
      <c r="B140" s="42" t="s">
        <v>14</v>
      </c>
      <c r="C140" s="43">
        <v>175074.33000000002</v>
      </c>
      <c r="D140" s="8">
        <v>52339</v>
      </c>
      <c r="E140" s="8">
        <v>1086602.23</v>
      </c>
      <c r="F140" s="8">
        <f t="shared" si="14"/>
        <v>35446.598153953732</v>
      </c>
      <c r="G140" s="8">
        <f t="shared" si="18"/>
        <v>0.16112090069978968</v>
      </c>
      <c r="H140" s="44">
        <f t="shared" si="19"/>
        <v>0.49858098469402268</v>
      </c>
      <c r="I140" s="8">
        <f t="shared" si="20"/>
        <v>87288.731846046285</v>
      </c>
      <c r="J140" s="44">
        <f t="shared" si="21"/>
        <v>8.0331817325688989E-2</v>
      </c>
    </row>
    <row r="141" spans="1:11" x14ac:dyDescent="0.25">
      <c r="A141" s="1">
        <v>45413</v>
      </c>
      <c r="B141" s="42" t="s">
        <v>25</v>
      </c>
      <c r="C141" s="43">
        <v>42000</v>
      </c>
      <c r="D141" s="8">
        <v>15000</v>
      </c>
      <c r="E141" s="8">
        <v>1553097.4100000001</v>
      </c>
      <c r="F141" s="8">
        <f t="shared" ref="F141:F204" si="22">(125000+95000)*G141</f>
        <v>5949.4014609167361</v>
      </c>
      <c r="G141" s="8">
        <f t="shared" ref="G141:G204" si="23">C141/E141</f>
        <v>2.7042733913257892E-2</v>
      </c>
      <c r="H141" s="44">
        <f t="shared" ref="H141:H204" si="24">(C141-(D141+F141))/C141</f>
        <v>0.50120472712103015</v>
      </c>
      <c r="I141" s="8">
        <f t="shared" ref="I141:I204" si="25">C141-(D141+F141)</f>
        <v>21050.598539083265</v>
      </c>
      <c r="J141" s="44">
        <f t="shared" si="21"/>
        <v>1.3553946071601049E-2</v>
      </c>
    </row>
    <row r="142" spans="1:11" x14ac:dyDescent="0.25">
      <c r="A142" s="1">
        <v>45413</v>
      </c>
      <c r="B142" s="42" t="s">
        <v>9</v>
      </c>
      <c r="C142" s="43">
        <v>32404</v>
      </c>
      <c r="D142" s="8">
        <v>20150</v>
      </c>
      <c r="E142" s="8">
        <v>1553097.4100000001</v>
      </c>
      <c r="F142" s="8">
        <f t="shared" si="22"/>
        <v>4590.1048795129982</v>
      </c>
      <c r="G142" s="8">
        <f t="shared" si="23"/>
        <v>2.0864113088695447E-2</v>
      </c>
      <c r="H142" s="44">
        <f t="shared" si="24"/>
        <v>0.23651077399355025</v>
      </c>
      <c r="I142" s="8">
        <f t="shared" si="25"/>
        <v>7663.8951204870027</v>
      </c>
      <c r="J142" s="44">
        <f t="shared" si="21"/>
        <v>4.9345875352963227E-3</v>
      </c>
    </row>
    <row r="143" spans="1:11" x14ac:dyDescent="0.25">
      <c r="A143" s="1">
        <v>45413</v>
      </c>
      <c r="B143" s="42" t="s">
        <v>8</v>
      </c>
      <c r="C143" s="43">
        <v>125355</v>
      </c>
      <c r="D143" s="8">
        <v>77300</v>
      </c>
      <c r="E143" s="8">
        <v>1553097.4100000001</v>
      </c>
      <c r="F143" s="8">
        <f t="shared" si="22"/>
        <v>17756.838574600417</v>
      </c>
      <c r="G143" s="8">
        <f t="shared" si="23"/>
        <v>8.071290261182007E-2</v>
      </c>
      <c r="H143" s="44">
        <f t="shared" si="24"/>
        <v>0.24169886662199019</v>
      </c>
      <c r="I143" s="8">
        <f t="shared" si="25"/>
        <v>30298.161425399579</v>
      </c>
      <c r="J143" s="44">
        <f t="shared" si="21"/>
        <v>1.9508217083047983E-2</v>
      </c>
    </row>
    <row r="144" spans="1:11" x14ac:dyDescent="0.25">
      <c r="A144" s="1">
        <v>45413</v>
      </c>
      <c r="B144" s="42" t="s">
        <v>3</v>
      </c>
      <c r="C144" s="43">
        <v>131126.29999999999</v>
      </c>
      <c r="D144" s="8">
        <v>51124</v>
      </c>
      <c r="E144" s="8">
        <v>1553097.4100000001</v>
      </c>
      <c r="F144" s="8">
        <f t="shared" si="22"/>
        <v>18574.357161538243</v>
      </c>
      <c r="G144" s="8">
        <f t="shared" si="23"/>
        <v>8.4428896188810193E-2</v>
      </c>
      <c r="H144" s="44">
        <f t="shared" si="24"/>
        <v>0.46846393773378608</v>
      </c>
      <c r="I144" s="8">
        <f t="shared" si="25"/>
        <v>61427.942838461749</v>
      </c>
      <c r="J144" s="44">
        <f t="shared" si="21"/>
        <v>3.9551893167127067E-2</v>
      </c>
    </row>
    <row r="145" spans="1:11" x14ac:dyDescent="0.25">
      <c r="A145" s="1">
        <v>45413</v>
      </c>
      <c r="B145" s="42" t="s">
        <v>5</v>
      </c>
      <c r="C145" s="43">
        <v>243190.05</v>
      </c>
      <c r="D145" s="8">
        <v>155214</v>
      </c>
      <c r="E145" s="8">
        <v>1553097.4100000001</v>
      </c>
      <c r="F145" s="8">
        <f t="shared" si="22"/>
        <v>34448.458065486047</v>
      </c>
      <c r="G145" s="8">
        <f t="shared" si="23"/>
        <v>0.15658390029766386</v>
      </c>
      <c r="H145" s="44">
        <f t="shared" si="24"/>
        <v>0.22010601146927658</v>
      </c>
      <c r="I145" s="8">
        <f t="shared" si="25"/>
        <v>53527.591934513941</v>
      </c>
      <c r="J145" s="44">
        <f t="shared" si="21"/>
        <v>3.4465057754821664E-2</v>
      </c>
      <c r="K145" s="44"/>
    </row>
    <row r="146" spans="1:11" x14ac:dyDescent="0.25">
      <c r="A146" s="1">
        <v>45413</v>
      </c>
      <c r="B146" s="42" t="s">
        <v>21</v>
      </c>
      <c r="C146" s="43">
        <v>7577.2999999999993</v>
      </c>
      <c r="D146" s="8">
        <v>12845</v>
      </c>
      <c r="E146" s="8">
        <v>1553097.4100000001</v>
      </c>
      <c r="F146" s="8">
        <f t="shared" si="22"/>
        <v>1073.3428497572472</v>
      </c>
      <c r="G146" s="8">
        <f t="shared" si="23"/>
        <v>4.8788311352602146E-3</v>
      </c>
      <c r="H146" s="44">
        <f t="shared" si="24"/>
        <v>-0.83684727406295767</v>
      </c>
      <c r="I146" s="8">
        <f t="shared" si="25"/>
        <v>-6341.0428497572484</v>
      </c>
      <c r="J146" s="44">
        <f t="shared" si="21"/>
        <v>-4.0828365361559957E-3</v>
      </c>
    </row>
    <row r="147" spans="1:11" x14ac:dyDescent="0.25">
      <c r="A147" s="1">
        <v>45413</v>
      </c>
      <c r="B147" s="42" t="s">
        <v>32</v>
      </c>
      <c r="C147" s="43">
        <v>155897</v>
      </c>
      <c r="D147" s="8">
        <v>43444</v>
      </c>
      <c r="E147" s="8">
        <v>1553097.4100000001</v>
      </c>
      <c r="F147" s="8">
        <f t="shared" si="22"/>
        <v>22083.186656012771</v>
      </c>
      <c r="G147" s="8">
        <f t="shared" si="23"/>
        <v>0.10037812116369442</v>
      </c>
      <c r="H147" s="44">
        <f t="shared" si="24"/>
        <v>0.57967641034777595</v>
      </c>
      <c r="I147" s="8">
        <f t="shared" si="25"/>
        <v>90369.813343987233</v>
      </c>
      <c r="J147" s="44">
        <f t="shared" si="21"/>
        <v>5.8186828953624502E-2</v>
      </c>
    </row>
    <row r="148" spans="1:11" x14ac:dyDescent="0.25">
      <c r="A148" s="1">
        <v>45413</v>
      </c>
      <c r="B148" t="s">
        <v>6</v>
      </c>
      <c r="C148" s="43">
        <v>30556.79</v>
      </c>
      <c r="D148" s="8">
        <v>25572</v>
      </c>
      <c r="E148" s="8">
        <v>1553097.4100000001</v>
      </c>
      <c r="F148" s="8">
        <f t="shared" si="22"/>
        <v>4328.4431206410927</v>
      </c>
      <c r="G148" s="8">
        <f t="shared" si="23"/>
        <v>1.9674741457459514E-2</v>
      </c>
      <c r="H148" s="44">
        <f t="shared" si="24"/>
        <v>2.1479575549621183E-2</v>
      </c>
      <c r="I148" s="8">
        <f t="shared" si="25"/>
        <v>656.34687935890906</v>
      </c>
      <c r="J148" s="44">
        <f t="shared" si="21"/>
        <v>4.2260509555476565E-4</v>
      </c>
    </row>
    <row r="149" spans="1:11" x14ac:dyDescent="0.25">
      <c r="A149" s="1">
        <v>45413</v>
      </c>
      <c r="B149" s="42" t="s">
        <v>35</v>
      </c>
      <c r="C149" s="43">
        <v>274961.46000000002</v>
      </c>
      <c r="D149" s="8">
        <v>76747</v>
      </c>
      <c r="E149" s="8">
        <v>1553097.4100000001</v>
      </c>
      <c r="F149" s="8">
        <f t="shared" si="22"/>
        <v>38948.95504332854</v>
      </c>
      <c r="G149" s="8">
        <f t="shared" si="23"/>
        <v>0.17704070474240247</v>
      </c>
      <c r="H149" s="44">
        <f t="shared" si="24"/>
        <v>0.57922846698832431</v>
      </c>
      <c r="I149" s="8">
        <f t="shared" si="25"/>
        <v>159265.50495667147</v>
      </c>
      <c r="J149" s="44">
        <f t="shared" si="21"/>
        <v>0.10254701600247434</v>
      </c>
    </row>
    <row r="150" spans="1:11" x14ac:dyDescent="0.25">
      <c r="A150" s="1">
        <v>45413</v>
      </c>
      <c r="B150" s="42" t="s">
        <v>13</v>
      </c>
      <c r="C150" s="43">
        <v>85272.91</v>
      </c>
      <c r="D150" s="8">
        <v>40440</v>
      </c>
      <c r="E150" s="8">
        <v>1553097.4100000001</v>
      </c>
      <c r="F150" s="8">
        <f t="shared" si="22"/>
        <v>12079.113698348128</v>
      </c>
      <c r="G150" s="8">
        <f t="shared" si="23"/>
        <v>5.4905062265218761E-2</v>
      </c>
      <c r="H150" s="44">
        <f t="shared" si="24"/>
        <v>0.38410553013438709</v>
      </c>
      <c r="I150" s="8">
        <f t="shared" si="25"/>
        <v>32753.796301651877</v>
      </c>
      <c r="J150" s="44">
        <f t="shared" si="21"/>
        <v>2.1089338048443384E-2</v>
      </c>
    </row>
    <row r="151" spans="1:11" x14ac:dyDescent="0.25">
      <c r="A151" s="1">
        <v>45413</v>
      </c>
      <c r="B151" s="42" t="s">
        <v>15</v>
      </c>
      <c r="C151" s="43">
        <v>7054</v>
      </c>
      <c r="D151" s="8">
        <v>3400</v>
      </c>
      <c r="E151" s="8">
        <v>1553097.4100000001</v>
      </c>
      <c r="F151" s="8">
        <f t="shared" si="22"/>
        <v>999.21614060253955</v>
      </c>
      <c r="G151" s="8">
        <f t="shared" si="23"/>
        <v>4.5418915481933615E-3</v>
      </c>
      <c r="H151" s="44">
        <f t="shared" si="24"/>
        <v>0.37635155364296291</v>
      </c>
      <c r="I151" s="8">
        <f t="shared" si="25"/>
        <v>2654.7838593974602</v>
      </c>
      <c r="J151" s="44">
        <f t="shared" si="21"/>
        <v>1.7093479406404136E-3</v>
      </c>
    </row>
    <row r="152" spans="1:11" x14ac:dyDescent="0.25">
      <c r="A152" s="1">
        <v>45413</v>
      </c>
      <c r="B152" s="42" t="s">
        <v>14</v>
      </c>
      <c r="C152" s="43">
        <v>417702.60000000003</v>
      </c>
      <c r="D152" s="8">
        <v>83231</v>
      </c>
      <c r="E152" s="8">
        <v>1553097.4100000001</v>
      </c>
      <c r="F152" s="8">
        <f t="shared" si="22"/>
        <v>59168.582349255223</v>
      </c>
      <c r="G152" s="8">
        <f t="shared" si="23"/>
        <v>0.26894810158752375</v>
      </c>
      <c r="H152" s="44">
        <f t="shared" si="24"/>
        <v>0.65908858994592034</v>
      </c>
      <c r="I152" s="8">
        <f t="shared" si="25"/>
        <v>275303.01765074482</v>
      </c>
      <c r="J152" s="44">
        <f t="shared" si="21"/>
        <v>0.17726062504395315</v>
      </c>
    </row>
    <row r="153" spans="1:11" x14ac:dyDescent="0.25">
      <c r="A153" s="1">
        <v>45444</v>
      </c>
      <c r="B153" s="42" t="s">
        <v>25</v>
      </c>
      <c r="C153" s="43">
        <v>42000</v>
      </c>
      <c r="D153" s="8">
        <v>15000</v>
      </c>
      <c r="E153" s="8">
        <v>1366805.9200000002</v>
      </c>
      <c r="F153" s="8">
        <f t="shared" si="22"/>
        <v>6760.2867859981161</v>
      </c>
      <c r="G153" s="8">
        <f t="shared" si="23"/>
        <v>3.0728576299991438E-2</v>
      </c>
      <c r="H153" s="44">
        <f t="shared" si="24"/>
        <v>0.48189793366671152</v>
      </c>
      <c r="I153" s="8">
        <f t="shared" si="25"/>
        <v>20239.713214001884</v>
      </c>
      <c r="J153" s="44">
        <f t="shared" si="21"/>
        <v>1.4808037423485758E-2</v>
      </c>
    </row>
    <row r="154" spans="1:11" x14ac:dyDescent="0.25">
      <c r="A154" s="1">
        <v>45444</v>
      </c>
      <c r="B154" s="42" t="s">
        <v>9</v>
      </c>
      <c r="C154" s="43">
        <v>24521</v>
      </c>
      <c r="D154" s="8">
        <v>16750</v>
      </c>
      <c r="E154" s="8">
        <v>1366805.9200000002</v>
      </c>
      <c r="F154" s="8">
        <f t="shared" si="22"/>
        <v>3946.8807685585666</v>
      </c>
      <c r="G154" s="8">
        <f t="shared" si="23"/>
        <v>1.7940367129811667E-2</v>
      </c>
      <c r="H154" s="44">
        <f t="shared" si="24"/>
        <v>0.15595282539217131</v>
      </c>
      <c r="I154" s="8">
        <f t="shared" si="25"/>
        <v>3824.1192314414329</v>
      </c>
      <c r="J154" s="44">
        <f t="shared" si="21"/>
        <v>2.7978509424669688E-3</v>
      </c>
    </row>
    <row r="155" spans="1:11" x14ac:dyDescent="0.25">
      <c r="A155" s="1">
        <v>45444</v>
      </c>
      <c r="B155" s="42" t="s">
        <v>8</v>
      </c>
      <c r="C155" s="43">
        <v>166524</v>
      </c>
      <c r="D155" s="8">
        <v>79870</v>
      </c>
      <c r="E155" s="8">
        <v>1366805.9200000002</v>
      </c>
      <c r="F155" s="8">
        <f t="shared" si="22"/>
        <v>26803.571351227391</v>
      </c>
      <c r="G155" s="8">
        <f t="shared" si="23"/>
        <v>0.12183441523285177</v>
      </c>
      <c r="H155" s="44">
        <f t="shared" si="24"/>
        <v>0.35941022704698783</v>
      </c>
      <c r="I155" s="8">
        <f t="shared" si="25"/>
        <v>59850.428648772606</v>
      </c>
      <c r="J155" s="44">
        <f t="shared" si="21"/>
        <v>4.3788534840976251E-2</v>
      </c>
    </row>
    <row r="156" spans="1:11" x14ac:dyDescent="0.25">
      <c r="A156" s="1">
        <v>45444</v>
      </c>
      <c r="B156" s="42" t="s">
        <v>3</v>
      </c>
      <c r="C156" s="43">
        <v>250172.56</v>
      </c>
      <c r="D156" s="8">
        <v>56390</v>
      </c>
      <c r="E156" s="8">
        <v>1366805.9200000002</v>
      </c>
      <c r="F156" s="8">
        <f t="shared" si="22"/>
        <v>40267.577418745735</v>
      </c>
      <c r="G156" s="8">
        <f t="shared" si="23"/>
        <v>0.18303444281248063</v>
      </c>
      <c r="H156" s="44">
        <f t="shared" si="24"/>
        <v>0.61363637395425885</v>
      </c>
      <c r="I156" s="8">
        <f t="shared" si="25"/>
        <v>153514.98258125427</v>
      </c>
      <c r="J156" s="44">
        <f t="shared" si="21"/>
        <v>0.11231659179618877</v>
      </c>
    </row>
    <row r="157" spans="1:11" x14ac:dyDescent="0.25">
      <c r="A157" s="1">
        <v>45444</v>
      </c>
      <c r="B157" s="42" t="s">
        <v>5</v>
      </c>
      <c r="C157" s="43">
        <v>217644</v>
      </c>
      <c r="D157" s="8">
        <v>130772</v>
      </c>
      <c r="E157" s="8">
        <v>1366805.9200000002</v>
      </c>
      <c r="F157" s="8">
        <f t="shared" si="22"/>
        <v>35031.80612504224</v>
      </c>
      <c r="G157" s="8">
        <f t="shared" si="23"/>
        <v>0.15923548238655563</v>
      </c>
      <c r="H157" s="44">
        <f t="shared" si="24"/>
        <v>0.23818802206795395</v>
      </c>
      <c r="I157" s="8">
        <f t="shared" si="25"/>
        <v>51840.193874957768</v>
      </c>
      <c r="J157" s="44">
        <f t="shared" si="21"/>
        <v>3.7927984592690207E-2</v>
      </c>
      <c r="K157" s="44"/>
    </row>
    <row r="158" spans="1:11" x14ac:dyDescent="0.25">
      <c r="A158" s="1">
        <v>45444</v>
      </c>
      <c r="B158" s="42" t="s">
        <v>21</v>
      </c>
      <c r="C158" s="43">
        <v>8501.5399999999991</v>
      </c>
      <c r="D158" s="8">
        <v>0</v>
      </c>
      <c r="E158" s="8">
        <v>1366805.9200000002</v>
      </c>
      <c r="F158" s="8">
        <f t="shared" si="22"/>
        <v>1368.4011553008195</v>
      </c>
      <c r="G158" s="8">
        <f t="shared" si="23"/>
        <v>6.2200052513673616E-3</v>
      </c>
      <c r="H158" s="44">
        <f t="shared" si="24"/>
        <v>0.83904079080956862</v>
      </c>
      <c r="I158" s="8">
        <f t="shared" si="25"/>
        <v>7133.1388446991796</v>
      </c>
      <c r="J158" s="44">
        <f t="shared" si="21"/>
        <v>5.2188381249469408E-3</v>
      </c>
    </row>
    <row r="159" spans="1:11" x14ac:dyDescent="0.25">
      <c r="A159" s="1">
        <v>45444</v>
      </c>
      <c r="B159" s="42" t="s">
        <v>32</v>
      </c>
      <c r="C159" s="43">
        <v>41458.729999999996</v>
      </c>
      <c r="D159" s="8">
        <v>20292</v>
      </c>
      <c r="E159" s="8">
        <v>1366805.9200000002</v>
      </c>
      <c r="F159" s="8">
        <f t="shared" si="22"/>
        <v>6673.1643948396113</v>
      </c>
      <c r="G159" s="8">
        <f t="shared" si="23"/>
        <v>3.0332565431089142E-2</v>
      </c>
      <c r="H159" s="44">
        <f t="shared" si="24"/>
        <v>0.34959019741223102</v>
      </c>
      <c r="I159" s="8">
        <f t="shared" si="25"/>
        <v>14493.565605160384</v>
      </c>
      <c r="J159" s="44">
        <f t="shared" si="21"/>
        <v>1.0603967537073869E-2</v>
      </c>
    </row>
    <row r="160" spans="1:11" x14ac:dyDescent="0.25">
      <c r="A160" s="1">
        <v>45444</v>
      </c>
      <c r="B160" t="s">
        <v>6</v>
      </c>
      <c r="C160" s="43">
        <v>9992.6200000000008</v>
      </c>
      <c r="D160" s="8">
        <v>14346</v>
      </c>
      <c r="E160" s="8">
        <v>1366805.9200000002</v>
      </c>
      <c r="F160" s="8">
        <f t="shared" si="22"/>
        <v>1608.4042129404884</v>
      </c>
      <c r="G160" s="8">
        <f t="shared" si="23"/>
        <v>7.3109282406385832E-3</v>
      </c>
      <c r="H160" s="44">
        <f t="shared" si="24"/>
        <v>-0.59661872591377307</v>
      </c>
      <c r="I160" s="8">
        <f t="shared" si="25"/>
        <v>-5961.7842129404871</v>
      </c>
      <c r="J160" s="44">
        <f t="shared" si="21"/>
        <v>-4.3618366921768133E-3</v>
      </c>
    </row>
    <row r="161" spans="1:11" x14ac:dyDescent="0.25">
      <c r="A161" s="1">
        <v>45444</v>
      </c>
      <c r="B161" s="42" t="s">
        <v>35</v>
      </c>
      <c r="C161" s="43">
        <v>218342.93</v>
      </c>
      <c r="D161" s="8">
        <v>69442</v>
      </c>
      <c r="E161" s="8">
        <v>1366805.9200000002</v>
      </c>
      <c r="F161" s="8">
        <f t="shared" si="22"/>
        <v>35144.305345121706</v>
      </c>
      <c r="G161" s="8">
        <f t="shared" si="23"/>
        <v>0.15974684247782595</v>
      </c>
      <c r="H161" s="44">
        <f t="shared" si="24"/>
        <v>0.52099980821397918</v>
      </c>
      <c r="I161" s="8">
        <f t="shared" si="25"/>
        <v>113756.62465487828</v>
      </c>
      <c r="J161" s="44">
        <f t="shared" si="21"/>
        <v>8.3228074293736062E-2</v>
      </c>
    </row>
    <row r="162" spans="1:11" x14ac:dyDescent="0.25">
      <c r="A162" s="1">
        <v>45444</v>
      </c>
      <c r="B162" s="42" t="s">
        <v>13</v>
      </c>
      <c r="C162" s="43">
        <v>226453.74</v>
      </c>
      <c r="D162" s="8">
        <v>32700</v>
      </c>
      <c r="E162" s="8">
        <v>1366805.9200000002</v>
      </c>
      <c r="F162" s="8">
        <f t="shared" si="22"/>
        <v>36449.814908615546</v>
      </c>
      <c r="G162" s="8">
        <f t="shared" si="23"/>
        <v>0.1656809768573434</v>
      </c>
      <c r="H162" s="44">
        <f t="shared" si="24"/>
        <v>0.69464043778382489</v>
      </c>
      <c r="I162" s="8">
        <f t="shared" si="25"/>
        <v>157303.92509138444</v>
      </c>
      <c r="J162" s="44">
        <f t="shared" si="21"/>
        <v>0.11508870629663678</v>
      </c>
    </row>
    <row r="163" spans="1:11" x14ac:dyDescent="0.25">
      <c r="A163" s="1">
        <v>45444</v>
      </c>
      <c r="B163" s="42" t="s">
        <v>15</v>
      </c>
      <c r="C163" s="43">
        <v>10314.84</v>
      </c>
      <c r="D163" s="8">
        <v>9800</v>
      </c>
      <c r="E163" s="8">
        <v>1366805.9200000002</v>
      </c>
      <c r="F163" s="8">
        <f t="shared" si="22"/>
        <v>1660.2684893258288</v>
      </c>
      <c r="G163" s="8">
        <f t="shared" si="23"/>
        <v>7.5466749514810404E-3</v>
      </c>
      <c r="H163" s="44">
        <f t="shared" si="24"/>
        <v>-0.11104665601461856</v>
      </c>
      <c r="I163" s="8">
        <f t="shared" si="25"/>
        <v>-1145.4284893258282</v>
      </c>
      <c r="J163" s="44">
        <f t="shared" si="21"/>
        <v>-8.3803301739125333E-4</v>
      </c>
    </row>
    <row r="164" spans="1:11" x14ac:dyDescent="0.25">
      <c r="A164" s="1">
        <v>45444</v>
      </c>
      <c r="B164" s="42" t="s">
        <v>14</v>
      </c>
      <c r="C164" s="43">
        <v>150879.96</v>
      </c>
      <c r="D164" s="8">
        <v>77055</v>
      </c>
      <c r="E164" s="8">
        <v>1366805.9200000002</v>
      </c>
      <c r="F164" s="8">
        <f t="shared" si="22"/>
        <v>24285.519044283912</v>
      </c>
      <c r="G164" s="8">
        <f t="shared" si="23"/>
        <v>0.11038872292856323</v>
      </c>
      <c r="H164" s="44">
        <f t="shared" si="24"/>
        <v>0.32833678479047906</v>
      </c>
      <c r="I164" s="8">
        <f t="shared" si="25"/>
        <v>49539.440955716083</v>
      </c>
      <c r="J164" s="44">
        <f t="shared" si="21"/>
        <v>3.6244678363491489E-2</v>
      </c>
    </row>
    <row r="165" spans="1:11" x14ac:dyDescent="0.25">
      <c r="A165" s="1">
        <v>45474</v>
      </c>
      <c r="B165" s="42" t="s">
        <v>25</v>
      </c>
      <c r="C165" s="43">
        <v>42000</v>
      </c>
      <c r="D165" s="8">
        <v>15000</v>
      </c>
      <c r="E165" s="8">
        <v>1684442.68</v>
      </c>
      <c r="F165" s="8">
        <f t="shared" si="22"/>
        <v>5485.4938726677246</v>
      </c>
      <c r="G165" s="8">
        <f t="shared" si="23"/>
        <v>2.4934063057580565E-2</v>
      </c>
      <c r="H165" s="44">
        <f t="shared" si="24"/>
        <v>0.51225014588886375</v>
      </c>
      <c r="I165" s="8">
        <f t="shared" si="25"/>
        <v>21514.506127332275</v>
      </c>
      <c r="J165" s="44">
        <f t="shared" si="21"/>
        <v>1.2772477438847771E-2</v>
      </c>
    </row>
    <row r="166" spans="1:11" x14ac:dyDescent="0.25">
      <c r="A166" s="1">
        <v>45474</v>
      </c>
      <c r="B166" s="42" t="s">
        <v>9</v>
      </c>
      <c r="C166" s="43">
        <v>29740</v>
      </c>
      <c r="D166" s="8">
        <v>19350</v>
      </c>
      <c r="E166" s="8">
        <v>1684442.68</v>
      </c>
      <c r="F166" s="8">
        <f t="shared" si="22"/>
        <v>3884.252089836622</v>
      </c>
      <c r="G166" s="8">
        <f t="shared" si="23"/>
        <v>1.7655691317439191E-2</v>
      </c>
      <c r="H166" s="44">
        <f t="shared" si="24"/>
        <v>0.21875413282324746</v>
      </c>
      <c r="I166" s="8">
        <f t="shared" si="25"/>
        <v>6505.7479101633799</v>
      </c>
      <c r="J166" s="44">
        <f t="shared" si="21"/>
        <v>3.8622554435413497E-3</v>
      </c>
    </row>
    <row r="167" spans="1:11" x14ac:dyDescent="0.25">
      <c r="A167" s="1">
        <v>45474</v>
      </c>
      <c r="B167" s="42" t="s">
        <v>8</v>
      </c>
      <c r="C167" s="43">
        <v>141817</v>
      </c>
      <c r="D167" s="8">
        <v>64900</v>
      </c>
      <c r="E167" s="8">
        <v>1684442.68</v>
      </c>
      <c r="F167" s="8">
        <f t="shared" si="22"/>
        <v>18522.292489050444</v>
      </c>
      <c r="G167" s="8">
        <f t="shared" si="23"/>
        <v>8.419223858659293E-2</v>
      </c>
      <c r="H167" s="44">
        <f t="shared" si="24"/>
        <v>0.41176098430335961</v>
      </c>
      <c r="I167" s="8">
        <f t="shared" si="25"/>
        <v>58394.707510949549</v>
      </c>
      <c r="J167" s="44">
        <f t="shared" si="21"/>
        <v>3.4667079031118798E-2</v>
      </c>
    </row>
    <row r="168" spans="1:11" x14ac:dyDescent="0.25">
      <c r="A168" s="1">
        <v>45474</v>
      </c>
      <c r="B168" s="42" t="s">
        <v>3</v>
      </c>
      <c r="C168" s="43">
        <v>54094.239999999998</v>
      </c>
      <c r="D168" s="8">
        <v>31100</v>
      </c>
      <c r="E168" s="8">
        <v>1684442.68</v>
      </c>
      <c r="F168" s="8">
        <f t="shared" si="22"/>
        <v>7065.0862396813636</v>
      </c>
      <c r="G168" s="8">
        <f t="shared" si="23"/>
        <v>3.2114028362188018E-2</v>
      </c>
      <c r="H168" s="44">
        <f t="shared" si="24"/>
        <v>0.29447042347426711</v>
      </c>
      <c r="I168" s="8">
        <f t="shared" si="25"/>
        <v>15929.153760318637</v>
      </c>
      <c r="J168" s="44">
        <f t="shared" si="21"/>
        <v>9.4566315312781309E-3</v>
      </c>
    </row>
    <row r="169" spans="1:11" x14ac:dyDescent="0.25">
      <c r="A169" s="1">
        <v>45474</v>
      </c>
      <c r="B169" s="42" t="s">
        <v>5</v>
      </c>
      <c r="C169" s="43">
        <v>199182.6</v>
      </c>
      <c r="D169" s="8">
        <v>105412</v>
      </c>
      <c r="E169" s="8">
        <v>1684442.68</v>
      </c>
      <c r="F169" s="8">
        <f t="shared" si="22"/>
        <v>26014.641234333962</v>
      </c>
      <c r="G169" s="8">
        <f t="shared" si="23"/>
        <v>0.11824836924697255</v>
      </c>
      <c r="H169" s="44">
        <f t="shared" si="24"/>
        <v>0.34017006889992413</v>
      </c>
      <c r="I169" s="8">
        <f t="shared" si="25"/>
        <v>67755.95876566603</v>
      </c>
      <c r="J169" s="44">
        <f t="shared" si="21"/>
        <v>4.022455591404632E-2</v>
      </c>
      <c r="K169" s="44"/>
    </row>
    <row r="170" spans="1:11" x14ac:dyDescent="0.25">
      <c r="A170" s="1">
        <v>45474</v>
      </c>
      <c r="B170" s="42" t="s">
        <v>21</v>
      </c>
      <c r="C170" s="43">
        <v>37851.39</v>
      </c>
      <c r="D170" s="8">
        <v>27529</v>
      </c>
      <c r="E170" s="8">
        <v>1684442.68</v>
      </c>
      <c r="F170" s="8">
        <f t="shared" si="22"/>
        <v>4943.6563789751517</v>
      </c>
      <c r="G170" s="8">
        <f t="shared" si="23"/>
        <v>2.2471165358977963E-2</v>
      </c>
      <c r="H170" s="44">
        <f t="shared" si="24"/>
        <v>0.14210135006996696</v>
      </c>
      <c r="I170" s="8">
        <f t="shared" si="25"/>
        <v>5378.7336210248468</v>
      </c>
      <c r="J170" s="44">
        <f t="shared" si="21"/>
        <v>3.1931829351562425E-3</v>
      </c>
    </row>
    <row r="171" spans="1:11" x14ac:dyDescent="0.25">
      <c r="A171" s="1">
        <v>45474</v>
      </c>
      <c r="B171" s="42" t="s">
        <v>32</v>
      </c>
      <c r="C171" s="43">
        <v>17080</v>
      </c>
      <c r="D171" s="8">
        <v>13821</v>
      </c>
      <c r="E171" s="8">
        <v>1684442.68</v>
      </c>
      <c r="F171" s="8">
        <f t="shared" si="22"/>
        <v>2230.7675082182077</v>
      </c>
      <c r="G171" s="8">
        <f t="shared" si="23"/>
        <v>1.0139852310082763E-2</v>
      </c>
      <c r="H171" s="44">
        <f t="shared" si="24"/>
        <v>6.0200965560994919E-2</v>
      </c>
      <c r="I171" s="8">
        <f t="shared" si="25"/>
        <v>1028.2324917817932</v>
      </c>
      <c r="J171" s="44">
        <f t="shared" si="21"/>
        <v>6.1042889971286724E-4</v>
      </c>
    </row>
    <row r="172" spans="1:11" x14ac:dyDescent="0.25">
      <c r="A172" s="1">
        <v>45474</v>
      </c>
      <c r="B172" t="s">
        <v>6</v>
      </c>
      <c r="C172" s="43">
        <v>123512.18</v>
      </c>
      <c r="D172" s="8">
        <v>50222</v>
      </c>
      <c r="E172" s="8">
        <v>1684442.68</v>
      </c>
      <c r="F172" s="8">
        <f t="shared" si="22"/>
        <v>16131.554918805548</v>
      </c>
      <c r="G172" s="8">
        <f t="shared" si="23"/>
        <v>7.3325249630934314E-2</v>
      </c>
      <c r="H172" s="44">
        <f t="shared" si="24"/>
        <v>0.46277723444922153</v>
      </c>
      <c r="I172" s="8">
        <f t="shared" si="25"/>
        <v>57158.625081194448</v>
      </c>
      <c r="J172" s="44">
        <f t="shared" si="21"/>
        <v>3.3933256239502579E-2</v>
      </c>
    </row>
    <row r="173" spans="1:11" x14ac:dyDescent="0.25">
      <c r="A173" s="1">
        <v>45474</v>
      </c>
      <c r="B173" s="42" t="s">
        <v>35</v>
      </c>
      <c r="C173" s="43">
        <v>243281.66</v>
      </c>
      <c r="D173">
        <v>182689</v>
      </c>
      <c r="E173" s="8">
        <v>1684442.68</v>
      </c>
      <c r="F173" s="8">
        <f t="shared" si="22"/>
        <v>31774.287030057923</v>
      </c>
      <c r="G173" s="8">
        <f t="shared" si="23"/>
        <v>0.14442857740935419</v>
      </c>
      <c r="H173" s="44">
        <f t="shared" si="24"/>
        <v>0.11845682477644258</v>
      </c>
      <c r="I173" s="8">
        <f t="shared" si="25"/>
        <v>28818.37296994208</v>
      </c>
      <c r="J173" s="44">
        <f t="shared" si="21"/>
        <v>1.7108550686890742E-2</v>
      </c>
    </row>
    <row r="174" spans="1:11" x14ac:dyDescent="0.25">
      <c r="A174" s="1">
        <v>45474</v>
      </c>
      <c r="B174" s="42" t="s">
        <v>13</v>
      </c>
      <c r="C174" s="43">
        <v>519548.31</v>
      </c>
      <c r="D174" s="8">
        <v>47100</v>
      </c>
      <c r="E174" s="8">
        <v>1684442.68</v>
      </c>
      <c r="F174" s="8">
        <f t="shared" si="22"/>
        <v>67856.644549044548</v>
      </c>
      <c r="G174" s="8">
        <f t="shared" si="23"/>
        <v>0.30843929340474796</v>
      </c>
      <c r="H174" s="44">
        <f t="shared" si="24"/>
        <v>0.77873733330198969</v>
      </c>
      <c r="I174" s="8">
        <f t="shared" si="25"/>
        <v>404591.66545095545</v>
      </c>
      <c r="J174" s="44">
        <f t="shared" si="21"/>
        <v>0.2401931928315634</v>
      </c>
    </row>
    <row r="175" spans="1:11" x14ac:dyDescent="0.25">
      <c r="A175" s="1">
        <v>45474</v>
      </c>
      <c r="B175" s="42" t="s">
        <v>15</v>
      </c>
      <c r="C175" s="43">
        <v>15781.31</v>
      </c>
      <c r="D175" s="8">
        <v>5700</v>
      </c>
      <c r="E175" s="8">
        <v>1684442.68</v>
      </c>
      <c r="F175" s="8">
        <f t="shared" si="22"/>
        <v>2061.1495073254732</v>
      </c>
      <c r="G175" s="8">
        <f t="shared" si="23"/>
        <v>9.3688613969339692E-3</v>
      </c>
      <c r="H175" s="44">
        <f t="shared" si="24"/>
        <v>0.50820625744469416</v>
      </c>
      <c r="I175" s="8">
        <f t="shared" si="25"/>
        <v>8020.1604926745258</v>
      </c>
      <c r="J175" s="44">
        <f t="shared" si="21"/>
        <v>4.7613139870538819E-3</v>
      </c>
    </row>
    <row r="176" spans="1:11" x14ac:dyDescent="0.25">
      <c r="A176" s="1">
        <v>45474</v>
      </c>
      <c r="B176" s="42" t="s">
        <v>14</v>
      </c>
      <c r="C176" s="43">
        <v>260553.99</v>
      </c>
      <c r="D176" s="8">
        <v>86849</v>
      </c>
      <c r="E176" s="8">
        <v>1684442.68</v>
      </c>
      <c r="F176" s="8">
        <f t="shared" si="22"/>
        <v>34030.174182003029</v>
      </c>
      <c r="G176" s="8">
        <f t="shared" si="23"/>
        <v>0.1546826099181956</v>
      </c>
      <c r="H176" s="44">
        <f t="shared" si="24"/>
        <v>0.53606861218282242</v>
      </c>
      <c r="I176" s="8">
        <f t="shared" si="25"/>
        <v>139674.81581799698</v>
      </c>
      <c r="J176" s="44">
        <f t="shared" si="21"/>
        <v>8.2920492027663995E-2</v>
      </c>
    </row>
    <row r="177" spans="1:11" x14ac:dyDescent="0.25">
      <c r="A177" s="1">
        <v>45505</v>
      </c>
      <c r="B177" s="42" t="s">
        <v>25</v>
      </c>
      <c r="C177" s="43">
        <v>42000</v>
      </c>
      <c r="D177" s="8">
        <v>15000</v>
      </c>
      <c r="E177" s="8">
        <v>1598955.6920945938</v>
      </c>
      <c r="F177" s="8">
        <f t="shared" si="22"/>
        <v>5778.7717606457381</v>
      </c>
      <c r="G177" s="8">
        <f t="shared" si="23"/>
        <v>2.6267144366571536E-2</v>
      </c>
      <c r="H177" s="44">
        <f t="shared" si="24"/>
        <v>0.5052673390322443</v>
      </c>
      <c r="I177" s="8">
        <f t="shared" si="25"/>
        <v>21221.228239354263</v>
      </c>
      <c r="J177" s="44">
        <f t="shared" si="21"/>
        <v>1.3271930138073408E-2</v>
      </c>
    </row>
    <row r="178" spans="1:11" x14ac:dyDescent="0.25">
      <c r="A178" s="1">
        <v>45505</v>
      </c>
      <c r="B178" s="42" t="s">
        <v>9</v>
      </c>
      <c r="C178" s="43">
        <v>41264</v>
      </c>
      <c r="D178" s="8">
        <v>31100</v>
      </c>
      <c r="E178" s="8">
        <v>1598955.6920945938</v>
      </c>
      <c r="F178" s="8">
        <f t="shared" si="22"/>
        <v>5677.5056650306124</v>
      </c>
      <c r="G178" s="8">
        <f t="shared" si="23"/>
        <v>2.580684393195733E-2</v>
      </c>
      <c r="H178" s="44">
        <f t="shared" si="24"/>
        <v>0.10872659788118907</v>
      </c>
      <c r="I178" s="8">
        <f t="shared" si="25"/>
        <v>4486.4943349693858</v>
      </c>
      <c r="J178" s="44">
        <f t="shared" si="21"/>
        <v>2.8058903427725288E-3</v>
      </c>
    </row>
    <row r="179" spans="1:11" x14ac:dyDescent="0.25">
      <c r="A179" s="1">
        <v>45505</v>
      </c>
      <c r="B179" s="42" t="s">
        <v>8</v>
      </c>
      <c r="C179" s="43">
        <v>73960</v>
      </c>
      <c r="D179" s="8">
        <v>58960</v>
      </c>
      <c r="E179" s="8">
        <v>1598955.6920945938</v>
      </c>
      <c r="F179" s="8">
        <f t="shared" si="22"/>
        <v>10176.141890889494</v>
      </c>
      <c r="G179" s="8">
        <f t="shared" si="23"/>
        <v>4.6255190413134063E-2</v>
      </c>
      <c r="H179" s="44">
        <f t="shared" si="24"/>
        <v>6.5222527164825586E-2</v>
      </c>
      <c r="I179" s="8">
        <f t="shared" si="25"/>
        <v>4823.8581091105007</v>
      </c>
      <c r="J179" s="44">
        <f t="shared" si="21"/>
        <v>3.016880413234817E-3</v>
      </c>
    </row>
    <row r="180" spans="1:11" x14ac:dyDescent="0.25">
      <c r="A180" s="1">
        <v>45505</v>
      </c>
      <c r="B180" s="42" t="s">
        <v>3</v>
      </c>
      <c r="C180" s="43">
        <v>117667.42</v>
      </c>
      <c r="D180" s="8">
        <v>43500</v>
      </c>
      <c r="E180" s="8">
        <v>1598955.6920945938</v>
      </c>
      <c r="F180" s="8">
        <f t="shared" si="22"/>
        <v>16189.837234381941</v>
      </c>
      <c r="G180" s="8">
        <f t="shared" si="23"/>
        <v>7.359016924719064E-2</v>
      </c>
      <c r="H180" s="44">
        <f t="shared" si="24"/>
        <v>0.49272417773431298</v>
      </c>
      <c r="I180" s="8">
        <f t="shared" si="25"/>
        <v>57977.582765618055</v>
      </c>
      <c r="J180" s="44">
        <f t="shared" si="21"/>
        <v>3.6259655631650935E-2</v>
      </c>
    </row>
    <row r="181" spans="1:11" x14ac:dyDescent="0.25">
      <c r="A181" s="1">
        <v>45505</v>
      </c>
      <c r="B181" s="42" t="s">
        <v>5</v>
      </c>
      <c r="C181" s="43">
        <v>224766.22</v>
      </c>
      <c r="D181" s="8">
        <v>125570</v>
      </c>
      <c r="E181" s="8">
        <v>1598955.6920945938</v>
      </c>
      <c r="F181" s="8">
        <f t="shared" si="22"/>
        <v>30925.540116263986</v>
      </c>
      <c r="G181" s="8">
        <f t="shared" si="23"/>
        <v>0.14057063689210902</v>
      </c>
      <c r="H181" s="44">
        <f t="shared" si="24"/>
        <v>0.30374083740757846</v>
      </c>
      <c r="I181" s="8">
        <f t="shared" si="25"/>
        <v>68270.679883736011</v>
      </c>
      <c r="J181" s="44">
        <f t="shared" si="21"/>
        <v>4.2697042964525832E-2</v>
      </c>
      <c r="K181" s="44"/>
    </row>
    <row r="182" spans="1:11" x14ac:dyDescent="0.25">
      <c r="A182" s="1">
        <v>45505</v>
      </c>
      <c r="B182" s="42" t="s">
        <v>21</v>
      </c>
      <c r="C182" s="43">
        <v>9795.75</v>
      </c>
      <c r="D182" s="8">
        <v>15235</v>
      </c>
      <c r="E182" s="8">
        <v>1598955.6920945938</v>
      </c>
      <c r="F182" s="8">
        <f t="shared" si="22"/>
        <v>1347.7953208177498</v>
      </c>
      <c r="G182" s="8">
        <f t="shared" si="23"/>
        <v>6.126342367353408E-3</v>
      </c>
      <c r="H182" s="44">
        <f t="shared" si="24"/>
        <v>-0.69285611829801186</v>
      </c>
      <c r="I182" s="8">
        <f t="shared" si="25"/>
        <v>-6787.0453208177496</v>
      </c>
      <c r="J182" s="44">
        <f t="shared" si="21"/>
        <v>-4.2446737920091345E-3</v>
      </c>
    </row>
    <row r="183" spans="1:11" x14ac:dyDescent="0.25">
      <c r="A183" s="1">
        <v>45505</v>
      </c>
      <c r="B183" s="42" t="s">
        <v>32</v>
      </c>
      <c r="C183" s="43">
        <v>28791</v>
      </c>
      <c r="D183" s="8">
        <v>11366</v>
      </c>
      <c r="E183" s="8">
        <v>1598955.6920945938</v>
      </c>
      <c r="F183" s="8">
        <f t="shared" si="22"/>
        <v>3961.3480419226535</v>
      </c>
      <c r="G183" s="8">
        <f t="shared" si="23"/>
        <v>1.8006127463284789E-2</v>
      </c>
      <c r="H183" s="44">
        <f t="shared" si="24"/>
        <v>0.46763405085191018</v>
      </c>
      <c r="I183" s="8">
        <f t="shared" si="25"/>
        <v>13463.651958077346</v>
      </c>
      <c r="J183" s="44">
        <f t="shared" si="21"/>
        <v>8.4202783258116951E-3</v>
      </c>
    </row>
    <row r="184" spans="1:11" x14ac:dyDescent="0.25">
      <c r="A184" s="1">
        <v>45505</v>
      </c>
      <c r="B184" t="s">
        <v>6</v>
      </c>
      <c r="C184" s="43">
        <v>76019</v>
      </c>
      <c r="D184" s="8">
        <v>35924</v>
      </c>
      <c r="E184" s="8">
        <v>1598955.6920945938</v>
      </c>
      <c r="F184" s="8">
        <f t="shared" si="22"/>
        <v>10459.439296964962</v>
      </c>
      <c r="G184" s="8">
        <f t="shared" si="23"/>
        <v>4.7542905895295279E-2</v>
      </c>
      <c r="H184" s="44">
        <f t="shared" si="24"/>
        <v>0.38984412716603795</v>
      </c>
      <c r="I184" s="8">
        <f t="shared" si="25"/>
        <v>29635.560703035037</v>
      </c>
      <c r="J184" s="44">
        <f t="shared" si="21"/>
        <v>1.8534322651688466E-2</v>
      </c>
    </row>
    <row r="185" spans="1:11" x14ac:dyDescent="0.25">
      <c r="A185" s="1">
        <v>45505</v>
      </c>
      <c r="B185" s="42" t="s">
        <v>35</v>
      </c>
      <c r="C185" s="43">
        <v>200407.34595484048</v>
      </c>
      <c r="D185" s="8">
        <v>169621</v>
      </c>
      <c r="E185" s="8">
        <v>1598955.6920945938</v>
      </c>
      <c r="F185" s="8">
        <f t="shared" si="22"/>
        <v>27574.007414995074</v>
      </c>
      <c r="G185" s="8">
        <f t="shared" si="23"/>
        <v>0.1253363973408867</v>
      </c>
      <c r="H185" s="44">
        <f t="shared" si="24"/>
        <v>1.6029045864263188E-2</v>
      </c>
      <c r="I185" s="8">
        <f t="shared" si="25"/>
        <v>3212.3385398453975</v>
      </c>
      <c r="J185" s="44">
        <f t="shared" si="21"/>
        <v>2.0090228614385872E-3</v>
      </c>
    </row>
    <row r="186" spans="1:11" x14ac:dyDescent="0.25">
      <c r="A186" s="1">
        <v>45505</v>
      </c>
      <c r="B186" s="42" t="s">
        <v>13</v>
      </c>
      <c r="C186" s="43">
        <v>514015.16313975339</v>
      </c>
      <c r="D186" s="8">
        <v>47300</v>
      </c>
      <c r="E186" s="8">
        <v>1598955.6920945938</v>
      </c>
      <c r="F186" s="8">
        <f t="shared" si="22"/>
        <v>70723.245459421873</v>
      </c>
      <c r="G186" s="8">
        <f t="shared" si="23"/>
        <v>0.32146929754282672</v>
      </c>
      <c r="H186" s="44">
        <f t="shared" si="24"/>
        <v>0.77038956450525364</v>
      </c>
      <c r="I186" s="8">
        <f t="shared" si="25"/>
        <v>395991.91768033151</v>
      </c>
      <c r="J186" s="44">
        <f t="shared" si="21"/>
        <v>0.24765659213582808</v>
      </c>
    </row>
    <row r="187" spans="1:11" x14ac:dyDescent="0.25">
      <c r="A187" s="1">
        <v>45505</v>
      </c>
      <c r="B187" s="42" t="s">
        <v>15</v>
      </c>
      <c r="C187" s="43">
        <v>8755</v>
      </c>
      <c r="D187" s="8">
        <v>3100</v>
      </c>
      <c r="E187" s="8">
        <v>1598955.6920945938</v>
      </c>
      <c r="F187" s="8">
        <f t="shared" si="22"/>
        <v>1204.5987324869866</v>
      </c>
      <c r="G187" s="8">
        <f t="shared" si="23"/>
        <v>5.475448784031757E-3</v>
      </c>
      <c r="H187" s="44">
        <f t="shared" si="24"/>
        <v>0.50832681524991585</v>
      </c>
      <c r="I187" s="8">
        <f t="shared" si="25"/>
        <v>4450.4012675130134</v>
      </c>
      <c r="J187" s="44">
        <f t="shared" si="21"/>
        <v>2.7833174424508876E-3</v>
      </c>
    </row>
    <row r="188" spans="1:11" x14ac:dyDescent="0.25">
      <c r="A188" s="1">
        <v>45505</v>
      </c>
      <c r="B188" s="42" t="s">
        <v>14</v>
      </c>
      <c r="C188" s="43">
        <v>261514.79300000003</v>
      </c>
      <c r="D188" s="8">
        <v>108344</v>
      </c>
      <c r="E188" s="8">
        <v>1598955.6920945938</v>
      </c>
      <c r="F188" s="8">
        <f t="shared" si="22"/>
        <v>35981.769066178946</v>
      </c>
      <c r="G188" s="8">
        <f t="shared" si="23"/>
        <v>0.16355349575535885</v>
      </c>
      <c r="H188" s="44">
        <f t="shared" si="24"/>
        <v>0.44811623307986664</v>
      </c>
      <c r="I188" s="8">
        <f t="shared" si="25"/>
        <v>117189.0239338211</v>
      </c>
      <c r="J188" s="44">
        <f t="shared" si="21"/>
        <v>7.3290976424935372E-2</v>
      </c>
    </row>
    <row r="189" spans="1:11" x14ac:dyDescent="0.25">
      <c r="A189" s="1">
        <v>45536</v>
      </c>
      <c r="B189" s="42" t="s">
        <v>25</v>
      </c>
      <c r="C189" s="43">
        <v>42000</v>
      </c>
      <c r="D189" s="8">
        <v>15000</v>
      </c>
      <c r="E189" s="8">
        <v>1627313.25</v>
      </c>
      <c r="F189" s="8">
        <f t="shared" si="22"/>
        <v>5678.0708938491098</v>
      </c>
      <c r="G189" s="8">
        <f t="shared" si="23"/>
        <v>2.5809413153859592E-2</v>
      </c>
      <c r="H189" s="44">
        <f t="shared" si="24"/>
        <v>0.50766497871787841</v>
      </c>
      <c r="I189" s="8">
        <f t="shared" si="25"/>
        <v>21321.929106150892</v>
      </c>
      <c r="J189" s="44">
        <f t="shared" si="21"/>
        <v>1.310253517947506E-2</v>
      </c>
    </row>
    <row r="190" spans="1:11" x14ac:dyDescent="0.25">
      <c r="A190" s="1">
        <v>45536</v>
      </c>
      <c r="B190" s="42" t="s">
        <v>9</v>
      </c>
      <c r="C190" s="43">
        <v>41421</v>
      </c>
      <c r="D190" s="8">
        <v>26550</v>
      </c>
      <c r="E190" s="8">
        <v>1627313.25</v>
      </c>
      <c r="F190" s="8">
        <f t="shared" si="22"/>
        <v>5599.7946308124765</v>
      </c>
      <c r="G190" s="8">
        <f t="shared" si="23"/>
        <v>2.5453611958238528E-2</v>
      </c>
      <c r="H190" s="44">
        <f t="shared" si="24"/>
        <v>0.22382862241827872</v>
      </c>
      <c r="I190" s="8">
        <f t="shared" si="25"/>
        <v>9271.2053691875226</v>
      </c>
      <c r="J190" s="44">
        <f t="shared" si="21"/>
        <v>5.6972469001819546E-3</v>
      </c>
    </row>
    <row r="191" spans="1:11" x14ac:dyDescent="0.25">
      <c r="A191" s="1">
        <v>45536</v>
      </c>
      <c r="B191" s="42" t="s">
        <v>8</v>
      </c>
      <c r="C191" s="43">
        <v>171662</v>
      </c>
      <c r="D191" s="8">
        <v>63000</v>
      </c>
      <c r="E191" s="8">
        <v>1627313.25</v>
      </c>
      <c r="F191" s="8">
        <f t="shared" si="22"/>
        <v>23207.357280474425</v>
      </c>
      <c r="G191" s="8">
        <f t="shared" si="23"/>
        <v>0.10548798763852012</v>
      </c>
      <c r="H191" s="44">
        <f t="shared" si="24"/>
        <v>0.49780756789228592</v>
      </c>
      <c r="I191" s="8">
        <f t="shared" si="25"/>
        <v>85454.642719525582</v>
      </c>
      <c r="J191" s="44">
        <f t="shared" si="21"/>
        <v>5.2512718568183223E-2</v>
      </c>
    </row>
    <row r="192" spans="1:11" x14ac:dyDescent="0.25">
      <c r="A192" s="1">
        <v>45536</v>
      </c>
      <c r="B192" s="42" t="s">
        <v>3</v>
      </c>
      <c r="C192" s="43">
        <v>182048.24</v>
      </c>
      <c r="D192" s="8">
        <v>50500</v>
      </c>
      <c r="E192" s="8">
        <v>1627313.25</v>
      </c>
      <c r="F192" s="8">
        <f t="shared" si="22"/>
        <v>24611.495543344219</v>
      </c>
      <c r="G192" s="8">
        <f t="shared" si="23"/>
        <v>0.11187043428792827</v>
      </c>
      <c r="H192" s="44">
        <f t="shared" si="24"/>
        <v>0.58740883436530766</v>
      </c>
      <c r="I192" s="8">
        <f t="shared" si="25"/>
        <v>106936.74445665577</v>
      </c>
      <c r="J192" s="44">
        <f t="shared" si="21"/>
        <v>6.5713681405012686E-2</v>
      </c>
    </row>
    <row r="193" spans="1:11" x14ac:dyDescent="0.25">
      <c r="A193" s="1">
        <v>45536</v>
      </c>
      <c r="B193" s="42" t="s">
        <v>5</v>
      </c>
      <c r="C193" s="43">
        <v>155422.29999999999</v>
      </c>
      <c r="D193" s="8">
        <v>116595</v>
      </c>
      <c r="E193" s="8">
        <v>1627313.25</v>
      </c>
      <c r="F193" s="8">
        <f t="shared" si="22"/>
        <v>21011.877092502011</v>
      </c>
      <c r="G193" s="8">
        <f t="shared" si="23"/>
        <v>9.5508532238645499E-2</v>
      </c>
      <c r="H193" s="44">
        <f t="shared" si="24"/>
        <v>0.11462591215995367</v>
      </c>
      <c r="I193" s="8">
        <f t="shared" si="25"/>
        <v>17815.422907497967</v>
      </c>
      <c r="J193" s="44">
        <f t="shared" si="21"/>
        <v>1.0947752626913084E-2</v>
      </c>
      <c r="K193" s="44"/>
    </row>
    <row r="194" spans="1:11" x14ac:dyDescent="0.25">
      <c r="A194" s="1">
        <v>45536</v>
      </c>
      <c r="B194" s="42" t="s">
        <v>21</v>
      </c>
      <c r="C194" s="43">
        <v>18427.46</v>
      </c>
      <c r="D194" s="8">
        <v>25610</v>
      </c>
      <c r="E194" s="8">
        <v>1627313.25</v>
      </c>
      <c r="F194" s="8">
        <f t="shared" si="22"/>
        <v>2491.2481969897312</v>
      </c>
      <c r="G194" s="8">
        <f t="shared" si="23"/>
        <v>1.1323855440862415E-2</v>
      </c>
      <c r="H194" s="44">
        <f t="shared" si="24"/>
        <v>-0.52496590398186904</v>
      </c>
      <c r="I194" s="8">
        <f t="shared" si="25"/>
        <v>-9673.7881969897317</v>
      </c>
      <c r="J194" s="44">
        <f t="shared" si="21"/>
        <v>-5.9446380080723435E-3</v>
      </c>
    </row>
    <row r="195" spans="1:11" x14ac:dyDescent="0.25">
      <c r="A195" s="1">
        <v>45536</v>
      </c>
      <c r="B195" s="42" t="s">
        <v>32</v>
      </c>
      <c r="C195" s="43">
        <v>30009</v>
      </c>
      <c r="D195" s="8">
        <v>11380</v>
      </c>
      <c r="E195" s="8">
        <v>1627313.25</v>
      </c>
      <c r="F195" s="8">
        <f t="shared" si="22"/>
        <v>4056.9816536551889</v>
      </c>
      <c r="G195" s="8">
        <f t="shared" si="23"/>
        <v>1.8440825698432677E-2</v>
      </c>
      <c r="H195" s="44">
        <f t="shared" si="24"/>
        <v>0.48558826839764113</v>
      </c>
      <c r="I195" s="8">
        <f t="shared" si="25"/>
        <v>14572.018346344812</v>
      </c>
      <c r="J195" s="44">
        <f t="shared" ref="J195:J221" si="26">(I195/E195)</f>
        <v>8.9546486187246453E-3</v>
      </c>
    </row>
    <row r="196" spans="1:11" x14ac:dyDescent="0.25">
      <c r="A196" s="1">
        <v>45536</v>
      </c>
      <c r="B196" t="s">
        <v>6</v>
      </c>
      <c r="C196" s="43">
        <v>73512.06</v>
      </c>
      <c r="D196" s="8">
        <v>37249</v>
      </c>
      <c r="E196" s="8">
        <v>1627313.25</v>
      </c>
      <c r="F196" s="8">
        <f t="shared" si="22"/>
        <v>9938.254481735461</v>
      </c>
      <c r="G196" s="8">
        <f t="shared" si="23"/>
        <v>4.5173884007888458E-2</v>
      </c>
      <c r="H196" s="44">
        <f t="shared" si="24"/>
        <v>0.35810186135804839</v>
      </c>
      <c r="I196" s="8">
        <f t="shared" si="25"/>
        <v>26324.805518264533</v>
      </c>
      <c r="J196" s="44">
        <f t="shared" si="26"/>
        <v>1.6176851947997433E-2</v>
      </c>
    </row>
    <row r="197" spans="1:11" x14ac:dyDescent="0.25">
      <c r="A197" s="1">
        <v>45536</v>
      </c>
      <c r="B197" s="42" t="s">
        <v>35</v>
      </c>
      <c r="C197" s="43">
        <v>278196.35000000003</v>
      </c>
      <c r="D197" s="8">
        <v>157163</v>
      </c>
      <c r="E197" s="8">
        <v>1627313.25</v>
      </c>
      <c r="F197" s="8">
        <f t="shared" si="22"/>
        <v>37609.966612144286</v>
      </c>
      <c r="G197" s="8">
        <f t="shared" si="23"/>
        <v>0.17095439369156493</v>
      </c>
      <c r="H197" s="44">
        <f t="shared" si="24"/>
        <v>0.29987231460030206</v>
      </c>
      <c r="I197" s="8">
        <f t="shared" si="25"/>
        <v>83423.383387855749</v>
      </c>
      <c r="J197" s="44">
        <f t="shared" si="26"/>
        <v>5.1264489727380853E-2</v>
      </c>
    </row>
    <row r="198" spans="1:11" x14ac:dyDescent="0.25">
      <c r="A198" s="1">
        <v>45536</v>
      </c>
      <c r="B198" s="42" t="s">
        <v>13</v>
      </c>
      <c r="C198" s="43">
        <v>340653.69</v>
      </c>
      <c r="D198" s="8">
        <v>44950</v>
      </c>
      <c r="E198" s="8">
        <v>1627313.25</v>
      </c>
      <c r="F198" s="8">
        <f t="shared" si="22"/>
        <v>46053.709573126136</v>
      </c>
      <c r="G198" s="8">
        <f t="shared" si="23"/>
        <v>0.2093350435142097</v>
      </c>
      <c r="H198" s="44">
        <f t="shared" si="24"/>
        <v>0.73285564711444595</v>
      </c>
      <c r="I198" s="8">
        <f t="shared" si="25"/>
        <v>249649.98042687387</v>
      </c>
      <c r="J198" s="44">
        <f t="shared" si="26"/>
        <v>0.15341236877833686</v>
      </c>
    </row>
    <row r="199" spans="1:11" x14ac:dyDescent="0.25">
      <c r="A199" s="1">
        <v>45536</v>
      </c>
      <c r="B199" s="42" t="s">
        <v>15</v>
      </c>
      <c r="C199" s="43">
        <v>2000</v>
      </c>
      <c r="D199" s="8">
        <v>0</v>
      </c>
      <c r="E199" s="8">
        <v>1627313.25</v>
      </c>
      <c r="F199" s="8">
        <f t="shared" si="22"/>
        <v>270.38432827852904</v>
      </c>
      <c r="G199" s="8">
        <f t="shared" si="23"/>
        <v>1.2290196739933139E-3</v>
      </c>
      <c r="H199" s="44">
        <f t="shared" si="24"/>
        <v>0.86480783586073551</v>
      </c>
      <c r="I199" s="8">
        <f t="shared" si="25"/>
        <v>1729.615671721471</v>
      </c>
      <c r="J199" s="44">
        <f t="shared" si="26"/>
        <v>1.0628658444964245E-3</v>
      </c>
    </row>
    <row r="200" spans="1:11" x14ac:dyDescent="0.25">
      <c r="A200" s="1">
        <v>45536</v>
      </c>
      <c r="B200" s="42" t="s">
        <v>14</v>
      </c>
      <c r="C200" s="43">
        <v>291961.15000000002</v>
      </c>
      <c r="D200" s="8">
        <v>91887</v>
      </c>
      <c r="E200" s="8">
        <v>1627313.25</v>
      </c>
      <c r="F200" s="8">
        <f t="shared" si="22"/>
        <v>39470.85971308843</v>
      </c>
      <c r="G200" s="8">
        <f t="shared" si="23"/>
        <v>0.1794129986958565</v>
      </c>
      <c r="H200" s="44">
        <f t="shared" si="24"/>
        <v>0.55008445571238362</v>
      </c>
      <c r="I200" s="8">
        <f t="shared" si="25"/>
        <v>160603.29028691159</v>
      </c>
      <c r="J200" s="44">
        <f t="shared" si="26"/>
        <v>9.8692301735336815E-2</v>
      </c>
    </row>
    <row r="201" spans="1:11" x14ac:dyDescent="0.25">
      <c r="A201" s="1">
        <v>45566</v>
      </c>
      <c r="B201" s="42" t="s">
        <v>25</v>
      </c>
      <c r="C201" s="43">
        <v>42000</v>
      </c>
      <c r="D201" s="8">
        <v>21000</v>
      </c>
      <c r="E201" s="8">
        <v>1716264.77</v>
      </c>
      <c r="F201" s="8">
        <f t="shared" si="22"/>
        <v>5383.7846942462147</v>
      </c>
      <c r="G201" s="8">
        <f t="shared" si="23"/>
        <v>2.4471748610210068E-2</v>
      </c>
      <c r="H201" s="44">
        <f t="shared" si="24"/>
        <v>0.37181465013699494</v>
      </c>
      <c r="I201" s="8">
        <f t="shared" si="25"/>
        <v>15616.215305753787</v>
      </c>
      <c r="J201" s="44">
        <f t="shared" si="26"/>
        <v>9.098954647745747E-3</v>
      </c>
    </row>
    <row r="202" spans="1:11" x14ac:dyDescent="0.25">
      <c r="A202" s="1">
        <v>45566</v>
      </c>
      <c r="B202" s="42" t="s">
        <v>9</v>
      </c>
      <c r="C202" s="43">
        <v>73950</v>
      </c>
      <c r="D202" s="8">
        <v>35519</v>
      </c>
      <c r="E202" s="8">
        <v>1716264.77</v>
      </c>
      <c r="F202" s="8">
        <f t="shared" si="22"/>
        <v>9479.3066223692276</v>
      </c>
      <c r="G202" s="8">
        <f t="shared" si="23"/>
        <v>4.308775737440558E-2</v>
      </c>
      <c r="H202" s="44">
        <f t="shared" si="24"/>
        <v>0.39150362917688669</v>
      </c>
      <c r="I202" s="8">
        <f t="shared" si="25"/>
        <v>28951.693377630771</v>
      </c>
      <c r="J202" s="44">
        <f t="shared" si="26"/>
        <v>1.6869013385172948E-2</v>
      </c>
    </row>
    <row r="203" spans="1:11" x14ac:dyDescent="0.25">
      <c r="A203" s="1">
        <v>45566</v>
      </c>
      <c r="B203" s="42" t="s">
        <v>8</v>
      </c>
      <c r="C203" s="43">
        <v>102005</v>
      </c>
      <c r="D203" s="8">
        <v>54040</v>
      </c>
      <c r="E203" s="8">
        <v>1716264.77</v>
      </c>
      <c r="F203" s="8">
        <f t="shared" si="22"/>
        <v>13075.546612775835</v>
      </c>
      <c r="G203" s="8">
        <f t="shared" si="23"/>
        <v>5.9434302785344707E-2</v>
      </c>
      <c r="H203" s="44">
        <f t="shared" si="24"/>
        <v>0.34203669807582138</v>
      </c>
      <c r="I203" s="8">
        <f t="shared" si="25"/>
        <v>34889.453387224159</v>
      </c>
      <c r="J203" s="44">
        <f t="shared" si="26"/>
        <v>2.0328712677137897E-2</v>
      </c>
    </row>
    <row r="204" spans="1:11" x14ac:dyDescent="0.25">
      <c r="A204" s="1">
        <v>45566</v>
      </c>
      <c r="B204" s="42" t="s">
        <v>3</v>
      </c>
      <c r="C204" s="43">
        <v>185598.71</v>
      </c>
      <c r="D204" s="8">
        <v>30700</v>
      </c>
      <c r="E204" s="8">
        <v>1716264.77</v>
      </c>
      <c r="F204" s="8">
        <f t="shared" si="22"/>
        <v>23791.035575472426</v>
      </c>
      <c r="G204" s="8">
        <f t="shared" si="23"/>
        <v>0.10814107079760193</v>
      </c>
      <c r="H204" s="44">
        <f t="shared" si="24"/>
        <v>0.70640401770318106</v>
      </c>
      <c r="I204" s="8">
        <f t="shared" si="25"/>
        <v>131107.67442452756</v>
      </c>
      <c r="J204" s="44">
        <f t="shared" si="26"/>
        <v>7.6391286890150151E-2</v>
      </c>
    </row>
    <row r="205" spans="1:11" x14ac:dyDescent="0.25">
      <c r="A205" s="1">
        <v>45566</v>
      </c>
      <c r="B205" s="42" t="s">
        <v>5</v>
      </c>
      <c r="C205" s="43">
        <v>167778.78</v>
      </c>
      <c r="D205" s="8">
        <v>120833</v>
      </c>
      <c r="E205" s="8">
        <v>1716264.77</v>
      </c>
      <c r="F205" s="8">
        <f t="shared" ref="F205:F221" si="27">(125000+95000)*G205</f>
        <v>21506.781613888164</v>
      </c>
      <c r="G205" s="8">
        <f t="shared" ref="G205:G221" si="28">C205/E205</f>
        <v>9.7758098244946204E-2</v>
      </c>
      <c r="H205" s="44">
        <f t="shared" ref="H205:H221" si="29">(C205-(D205+F205))/C205</f>
        <v>0.15162226347164903</v>
      </c>
      <c r="I205" s="8">
        <f t="shared" ref="I205:I221" si="30">C205-(D205+F205)</f>
        <v>25438.998386111838</v>
      </c>
      <c r="J205" s="44">
        <f t="shared" si="26"/>
        <v>1.4822304128582584E-2</v>
      </c>
      <c r="K205" s="44"/>
    </row>
    <row r="206" spans="1:11" x14ac:dyDescent="0.25">
      <c r="A206" s="1">
        <v>45566</v>
      </c>
      <c r="B206" s="42" t="s">
        <v>21</v>
      </c>
      <c r="C206" s="43">
        <v>2730</v>
      </c>
      <c r="D206" s="8">
        <v>10481</v>
      </c>
      <c r="E206" s="8">
        <v>1716264.77</v>
      </c>
      <c r="F206" s="8">
        <f t="shared" si="27"/>
        <v>349.94600512600397</v>
      </c>
      <c r="G206" s="8">
        <f t="shared" si="28"/>
        <v>1.5906636596636544E-3</v>
      </c>
      <c r="H206" s="44">
        <f t="shared" si="29"/>
        <v>-2.9673794890571448</v>
      </c>
      <c r="I206" s="8">
        <f t="shared" si="30"/>
        <v>-8100.9460051260048</v>
      </c>
      <c r="J206" s="44">
        <f t="shared" si="26"/>
        <v>-4.7201027176745026E-3</v>
      </c>
    </row>
    <row r="207" spans="1:11" x14ac:dyDescent="0.25">
      <c r="A207" s="1">
        <v>45566</v>
      </c>
      <c r="B207" s="42" t="s">
        <v>32</v>
      </c>
      <c r="C207" s="43">
        <v>28729.05</v>
      </c>
      <c r="D207" s="8">
        <v>27137</v>
      </c>
      <c r="E207" s="8">
        <v>1716264.77</v>
      </c>
      <c r="F207" s="8">
        <f t="shared" si="27"/>
        <v>3682.6433254817666</v>
      </c>
      <c r="G207" s="8">
        <f t="shared" si="28"/>
        <v>1.673928784309894E-2</v>
      </c>
      <c r="H207" s="44">
        <f t="shared" si="29"/>
        <v>-7.2769316266349512E-2</v>
      </c>
      <c r="I207" s="8">
        <f t="shared" si="30"/>
        <v>-2090.5933254817683</v>
      </c>
      <c r="J207" s="44">
        <f t="shared" si="26"/>
        <v>-1.2181065311279262E-3</v>
      </c>
    </row>
    <row r="208" spans="1:11" x14ac:dyDescent="0.25">
      <c r="A208" s="1">
        <v>45566</v>
      </c>
      <c r="B208" t="s">
        <v>6</v>
      </c>
      <c r="C208" s="43">
        <v>109587.61</v>
      </c>
      <c r="D208" s="8">
        <v>59853</v>
      </c>
      <c r="E208" s="8">
        <v>1716264.77</v>
      </c>
      <c r="F208" s="8">
        <f t="shared" si="27"/>
        <v>14047.526128500556</v>
      </c>
      <c r="G208" s="8">
        <f t="shared" si="28"/>
        <v>6.3852391493184349E-2</v>
      </c>
      <c r="H208" s="44">
        <f t="shared" si="29"/>
        <v>0.32564889289491256</v>
      </c>
      <c r="I208" s="8">
        <f t="shared" si="30"/>
        <v>35687.083871499446</v>
      </c>
      <c r="J208" s="44">
        <f t="shared" si="26"/>
        <v>2.0793460598448017E-2</v>
      </c>
    </row>
    <row r="209" spans="1:11" x14ac:dyDescent="0.25">
      <c r="A209" s="1">
        <v>45566</v>
      </c>
      <c r="B209" s="42" t="s">
        <v>35</v>
      </c>
      <c r="C209" s="43">
        <v>252433.7</v>
      </c>
      <c r="D209" s="8">
        <v>197344</v>
      </c>
      <c r="E209" s="8">
        <v>1716264.77</v>
      </c>
      <c r="F209" s="8">
        <f t="shared" si="27"/>
        <v>32358.302151712873</v>
      </c>
      <c r="G209" s="8">
        <f t="shared" si="28"/>
        <v>0.14708319159869487</v>
      </c>
      <c r="H209" s="44">
        <f t="shared" si="29"/>
        <v>9.0048982557745377E-2</v>
      </c>
      <c r="I209" s="8">
        <f t="shared" si="30"/>
        <v>22731.397848287132</v>
      </c>
      <c r="J209" s="44">
        <f t="shared" si="26"/>
        <v>1.3244691754808397E-2</v>
      </c>
    </row>
    <row r="210" spans="1:11" x14ac:dyDescent="0.25">
      <c r="A210" s="1">
        <v>45566</v>
      </c>
      <c r="B210" s="42" t="s">
        <v>13</v>
      </c>
      <c r="C210" s="43">
        <v>406203.03</v>
      </c>
      <c r="D210" s="8">
        <v>45450</v>
      </c>
      <c r="E210" s="8">
        <v>1716264.77</v>
      </c>
      <c r="F210" s="8">
        <f t="shared" si="27"/>
        <v>52069.277515962771</v>
      </c>
      <c r="G210" s="8">
        <f t="shared" si="28"/>
        <v>0.23667853416346712</v>
      </c>
      <c r="H210" s="44">
        <f t="shared" si="29"/>
        <v>0.75992479052664186</v>
      </c>
      <c r="I210" s="8">
        <f t="shared" si="30"/>
        <v>308683.75248403725</v>
      </c>
      <c r="J210" s="44">
        <f t="shared" si="26"/>
        <v>0.17985788549632539</v>
      </c>
    </row>
    <row r="211" spans="1:11" x14ac:dyDescent="0.25">
      <c r="A211" s="1">
        <v>45566</v>
      </c>
      <c r="B211" s="42" t="s">
        <v>15</v>
      </c>
      <c r="C211" s="43">
        <v>3888</v>
      </c>
      <c r="D211" s="8">
        <v>2100</v>
      </c>
      <c r="E211" s="8">
        <v>1716264.77</v>
      </c>
      <c r="F211" s="8">
        <f t="shared" si="27"/>
        <v>498.38464026736392</v>
      </c>
      <c r="G211" s="8">
        <f t="shared" si="28"/>
        <v>2.2653847284880178E-3</v>
      </c>
      <c r="H211" s="44">
        <f t="shared" si="29"/>
        <v>0.33169119334687142</v>
      </c>
      <c r="I211" s="8">
        <f t="shared" si="30"/>
        <v>1289.6153597326361</v>
      </c>
      <c r="J211" s="44">
        <f t="shared" si="26"/>
        <v>7.514081639819688E-4</v>
      </c>
    </row>
    <row r="212" spans="1:11" x14ac:dyDescent="0.25">
      <c r="A212" s="1">
        <v>45566</v>
      </c>
      <c r="B212" s="42" t="s">
        <v>14</v>
      </c>
      <c r="C212" s="43">
        <v>341360.89</v>
      </c>
      <c r="D212" s="8">
        <v>124805</v>
      </c>
      <c r="E212" s="8">
        <v>1716264.77</v>
      </c>
      <c r="F212" s="8">
        <f t="shared" si="27"/>
        <v>43757.465114196806</v>
      </c>
      <c r="G212" s="8">
        <f t="shared" si="28"/>
        <v>0.19889756870089456</v>
      </c>
      <c r="H212" s="44">
        <f t="shared" si="29"/>
        <v>0.50620451829090085</v>
      </c>
      <c r="I212" s="8">
        <f t="shared" si="30"/>
        <v>172798.42488580319</v>
      </c>
      <c r="J212" s="44">
        <f t="shared" si="26"/>
        <v>0.10068284795346769</v>
      </c>
    </row>
    <row r="213" spans="1:11" x14ac:dyDescent="0.25">
      <c r="A213" s="1">
        <v>45597</v>
      </c>
      <c r="B213" s="42" t="s">
        <v>25</v>
      </c>
      <c r="C213" s="43">
        <v>42000</v>
      </c>
      <c r="D213" s="8">
        <v>21000</v>
      </c>
      <c r="E213" s="8">
        <v>1219199.3799999999</v>
      </c>
      <c r="F213" s="8">
        <f t="shared" si="27"/>
        <v>7578.744011500401</v>
      </c>
      <c r="G213" s="8">
        <f t="shared" si="28"/>
        <v>3.4448836415910913E-2</v>
      </c>
      <c r="H213" s="44">
        <f t="shared" si="29"/>
        <v>0.31955371401189525</v>
      </c>
      <c r="I213" s="8">
        <f t="shared" si="30"/>
        <v>13421.255988499601</v>
      </c>
      <c r="J213" s="44">
        <f t="shared" si="26"/>
        <v>1.1008253620092558E-2</v>
      </c>
    </row>
    <row r="214" spans="1:11" x14ac:dyDescent="0.25">
      <c r="A214" s="1">
        <v>45597</v>
      </c>
      <c r="B214" s="42" t="s">
        <v>8</v>
      </c>
      <c r="C214" s="43">
        <v>51175</v>
      </c>
      <c r="D214" s="8">
        <v>54040</v>
      </c>
      <c r="E214" s="8">
        <v>1219199.3799999999</v>
      </c>
      <c r="F214" s="8">
        <f t="shared" si="27"/>
        <v>9234.3386854412602</v>
      </c>
      <c r="G214" s="8">
        <f t="shared" si="28"/>
        <v>4.1974266752005732E-2</v>
      </c>
      <c r="H214" s="44">
        <f t="shared" si="29"/>
        <v>-0.23643065335498309</v>
      </c>
      <c r="I214" s="8">
        <f t="shared" si="30"/>
        <v>-12099.33868544126</v>
      </c>
      <c r="J214" s="44">
        <f t="shared" si="26"/>
        <v>-9.9240033122730605E-3</v>
      </c>
    </row>
    <row r="215" spans="1:11" x14ac:dyDescent="0.25">
      <c r="A215" s="1">
        <v>45597</v>
      </c>
      <c r="B215" s="42" t="s">
        <v>3</v>
      </c>
      <c r="C215" s="43">
        <v>72729.7</v>
      </c>
      <c r="D215" s="8">
        <v>45763</v>
      </c>
      <c r="E215" s="8">
        <v>1219199.3799999999</v>
      </c>
      <c r="F215" s="8">
        <f t="shared" si="27"/>
        <v>13123.804246029064</v>
      </c>
      <c r="G215" s="8">
        <f t="shared" si="28"/>
        <v>5.9653655663768471E-2</v>
      </c>
      <c r="H215" s="44">
        <f t="shared" si="29"/>
        <v>0.19033346423773145</v>
      </c>
      <c r="I215" s="8">
        <f t="shared" si="30"/>
        <v>13842.895753970937</v>
      </c>
      <c r="J215" s="44">
        <f t="shared" si="26"/>
        <v>1.1354086936929823E-2</v>
      </c>
    </row>
    <row r="216" spans="1:11" x14ac:dyDescent="0.25">
      <c r="A216" s="1">
        <v>45597</v>
      </c>
      <c r="B216" s="42" t="s">
        <v>5</v>
      </c>
      <c r="C216" s="43">
        <v>128328.48</v>
      </c>
      <c r="D216" s="8">
        <v>101764</v>
      </c>
      <c r="E216" s="8">
        <v>1219199.3799999999</v>
      </c>
      <c r="F216" s="8">
        <f t="shared" si="27"/>
        <v>23156.397602498782</v>
      </c>
      <c r="G216" s="8">
        <f t="shared" si="28"/>
        <v>0.10525635273863083</v>
      </c>
      <c r="H216" s="44">
        <f t="shared" si="29"/>
        <v>2.6557490570302222E-2</v>
      </c>
      <c r="I216" s="8">
        <f t="shared" si="30"/>
        <v>3408.0823975012172</v>
      </c>
      <c r="J216" s="44">
        <f t="shared" si="26"/>
        <v>2.7953445953205927E-3</v>
      </c>
      <c r="K216" s="44"/>
    </row>
    <row r="217" spans="1:11" x14ac:dyDescent="0.25">
      <c r="A217" s="1">
        <v>45597</v>
      </c>
      <c r="B217" t="s">
        <v>6</v>
      </c>
      <c r="C217" s="43">
        <v>96637.03</v>
      </c>
      <c r="D217" s="8">
        <v>41562</v>
      </c>
      <c r="E217" s="8">
        <v>1219199.3799999999</v>
      </c>
      <c r="F217" s="8">
        <f t="shared" si="27"/>
        <v>17437.793152421062</v>
      </c>
      <c r="G217" s="8">
        <f t="shared" si="28"/>
        <v>7.9262696147368458E-2</v>
      </c>
      <c r="H217" s="44">
        <f t="shared" si="29"/>
        <v>0.3894701321799619</v>
      </c>
      <c r="I217" s="8">
        <f t="shared" si="30"/>
        <v>37637.236847578941</v>
      </c>
      <c r="J217" s="44">
        <f t="shared" si="26"/>
        <v>3.0870452745455745E-2</v>
      </c>
    </row>
    <row r="218" spans="1:11" x14ac:dyDescent="0.25">
      <c r="A218" s="1">
        <v>45597</v>
      </c>
      <c r="B218" s="42" t="s">
        <v>35</v>
      </c>
      <c r="C218" s="43">
        <v>343935.02</v>
      </c>
      <c r="D218" s="8">
        <v>128430</v>
      </c>
      <c r="E218" s="8">
        <v>1219199.3799999999</v>
      </c>
      <c r="F218" s="8">
        <f t="shared" si="27"/>
        <v>62061.796980244537</v>
      </c>
      <c r="G218" s="8">
        <f t="shared" si="28"/>
        <v>0.2820990771829297</v>
      </c>
      <c r="H218" s="44">
        <f t="shared" si="29"/>
        <v>0.44614015467152912</v>
      </c>
      <c r="I218" s="8">
        <f t="shared" si="30"/>
        <v>153443.22301975547</v>
      </c>
      <c r="J218" s="44">
        <f t="shared" si="26"/>
        <v>0.12585572592708791</v>
      </c>
    </row>
    <row r="219" spans="1:11" x14ac:dyDescent="0.25">
      <c r="A219" s="1">
        <v>45597</v>
      </c>
      <c r="B219" s="42" t="s">
        <v>13</v>
      </c>
      <c r="C219" s="43">
        <v>221165.34</v>
      </c>
      <c r="D219" s="8">
        <v>39250</v>
      </c>
      <c r="E219" s="8">
        <v>1219199.3799999999</v>
      </c>
      <c r="F219" s="8">
        <f t="shared" si="27"/>
        <v>39908.464192296429</v>
      </c>
      <c r="G219" s="8">
        <f t="shared" si="28"/>
        <v>0.18140210996498377</v>
      </c>
      <c r="H219" s="44">
        <f t="shared" si="29"/>
        <v>0.64208467659400681</v>
      </c>
      <c r="I219" s="8">
        <f t="shared" si="30"/>
        <v>142006.87580770356</v>
      </c>
      <c r="J219" s="44">
        <f t="shared" si="26"/>
        <v>0.11647551511033706</v>
      </c>
    </row>
    <row r="220" spans="1:11" x14ac:dyDescent="0.25">
      <c r="A220" s="1">
        <v>45597</v>
      </c>
      <c r="B220" s="42" t="s">
        <v>15</v>
      </c>
      <c r="C220" s="43">
        <v>7500</v>
      </c>
      <c r="D220" s="8">
        <v>4600</v>
      </c>
      <c r="E220" s="8">
        <v>1219199.3799999999</v>
      </c>
      <c r="F220" s="8">
        <f t="shared" si="27"/>
        <v>1353.3471449107858</v>
      </c>
      <c r="G220" s="8">
        <f t="shared" si="28"/>
        <v>6.1515779314126624E-3</v>
      </c>
      <c r="H220" s="44">
        <f t="shared" si="29"/>
        <v>0.20622038067856191</v>
      </c>
      <c r="I220" s="8">
        <f t="shared" si="30"/>
        <v>1546.6528550892144</v>
      </c>
      <c r="J220" s="44">
        <f t="shared" si="26"/>
        <v>1.2685807427897597E-3</v>
      </c>
    </row>
    <row r="221" spans="1:11" x14ac:dyDescent="0.25">
      <c r="A221" s="1">
        <v>45597</v>
      </c>
      <c r="B221" s="42" t="s">
        <v>14</v>
      </c>
      <c r="C221" s="43">
        <v>255728.81</v>
      </c>
      <c r="D221" s="8">
        <v>95950</v>
      </c>
      <c r="E221" s="8">
        <v>1219199.3799999999</v>
      </c>
      <c r="F221" s="8">
        <f t="shared" si="27"/>
        <v>46145.313984657703</v>
      </c>
      <c r="G221" s="8">
        <f t="shared" si="28"/>
        <v>0.20975142720298956</v>
      </c>
      <c r="H221" s="44">
        <f t="shared" si="29"/>
        <v>0.44435156138779319</v>
      </c>
      <c r="I221" s="8">
        <f t="shared" si="30"/>
        <v>113633.4960153423</v>
      </c>
      <c r="J221" s="44">
        <f t="shared" si="26"/>
        <v>9.3203374180966456E-2</v>
      </c>
    </row>
    <row r="222" spans="1:11" x14ac:dyDescent="0.25">
      <c r="A222" s="1"/>
    </row>
    <row r="223" spans="1:11" x14ac:dyDescent="0.25">
      <c r="A223" s="1"/>
    </row>
    <row r="224" spans="1:11" x14ac:dyDescent="0.25">
      <c r="A224" s="1"/>
    </row>
    <row r="225" spans="1:2" x14ac:dyDescent="0.25">
      <c r="A225" s="1"/>
    </row>
    <row r="226" spans="1:2" x14ac:dyDescent="0.25">
      <c r="A226" s="1"/>
    </row>
    <row r="227" spans="1:2" x14ac:dyDescent="0.25">
      <c r="A227" s="1"/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sortState ref="A2:I339">
    <sortCondition ref="A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3"/>
  <sheetViews>
    <sheetView topLeftCell="A4" workbookViewId="0">
      <selection activeCell="E11" sqref="E11"/>
    </sheetView>
  </sheetViews>
  <sheetFormatPr defaultRowHeight="15" x14ac:dyDescent="0.25"/>
  <cols>
    <col min="1" max="1" width="13.28515625" customWidth="1"/>
    <col min="2" max="2" width="16.28515625" customWidth="1"/>
    <col min="3" max="3" width="11" customWidth="1"/>
    <col min="4" max="4" width="10" customWidth="1"/>
    <col min="5" max="8" width="11" customWidth="1"/>
    <col min="9" max="11" width="8" customWidth="1"/>
    <col min="12" max="12" width="12" customWidth="1"/>
  </cols>
  <sheetData>
    <row r="3" spans="1:12" x14ac:dyDescent="0.25">
      <c r="A3" s="9" t="s">
        <v>24</v>
      </c>
      <c r="B3" s="9" t="s">
        <v>23</v>
      </c>
    </row>
    <row r="4" spans="1:12" x14ac:dyDescent="0.25">
      <c r="A4" s="9" t="s">
        <v>18</v>
      </c>
      <c r="B4" s="1">
        <v>45017</v>
      </c>
      <c r="C4" s="1">
        <v>45047</v>
      </c>
      <c r="D4" s="1">
        <v>45078</v>
      </c>
      <c r="E4" s="1">
        <v>45108</v>
      </c>
      <c r="F4" s="1">
        <v>45139</v>
      </c>
      <c r="G4" s="1">
        <v>45170</v>
      </c>
      <c r="H4" s="1">
        <v>45200</v>
      </c>
      <c r="I4" s="1">
        <v>45231</v>
      </c>
      <c r="J4" s="1">
        <v>45261</v>
      </c>
      <c r="K4" s="1">
        <v>45292</v>
      </c>
      <c r="L4" t="s">
        <v>19</v>
      </c>
    </row>
    <row r="5" spans="1:12" x14ac:dyDescent="0.25">
      <c r="A5" s="10" t="s">
        <v>9</v>
      </c>
      <c r="B5" s="11"/>
      <c r="C5" s="11"/>
      <c r="D5" s="11">
        <v>28728</v>
      </c>
      <c r="E5" s="11">
        <v>53536</v>
      </c>
      <c r="F5" s="11">
        <v>43991</v>
      </c>
      <c r="G5" s="11">
        <v>51730</v>
      </c>
      <c r="H5" s="11">
        <v>38892</v>
      </c>
      <c r="I5" s="11">
        <v>30922</v>
      </c>
      <c r="J5" s="11">
        <v>43723</v>
      </c>
      <c r="K5" s="11">
        <v>28773</v>
      </c>
      <c r="L5" s="11">
        <v>320295</v>
      </c>
    </row>
    <row r="6" spans="1:12" x14ac:dyDescent="0.25">
      <c r="A6" s="10" t="s">
        <v>7</v>
      </c>
      <c r="B6" s="11">
        <v>93647</v>
      </c>
      <c r="C6" s="11">
        <v>97125</v>
      </c>
      <c r="D6" s="11">
        <v>43006</v>
      </c>
      <c r="E6" s="11">
        <v>69038</v>
      </c>
      <c r="F6" s="11">
        <v>14907</v>
      </c>
      <c r="G6" s="11">
        <v>24695</v>
      </c>
      <c r="H6" s="11">
        <v>17793</v>
      </c>
      <c r="I6" s="11">
        <v>16233</v>
      </c>
      <c r="J6" s="11"/>
      <c r="K6" s="11"/>
      <c r="L6" s="11">
        <v>376444</v>
      </c>
    </row>
    <row r="7" spans="1:12" x14ac:dyDescent="0.25">
      <c r="A7" s="10" t="s">
        <v>8</v>
      </c>
      <c r="B7" s="11">
        <v>92112</v>
      </c>
      <c r="C7" s="11">
        <v>141259</v>
      </c>
      <c r="D7" s="11">
        <v>67282</v>
      </c>
      <c r="E7" s="11">
        <v>119061</v>
      </c>
      <c r="F7" s="11">
        <v>111457</v>
      </c>
      <c r="G7" s="11">
        <v>72587</v>
      </c>
      <c r="H7" s="11">
        <v>129808</v>
      </c>
      <c r="I7" s="11">
        <v>120000</v>
      </c>
      <c r="J7" s="11">
        <v>144950</v>
      </c>
      <c r="K7" s="11">
        <v>110360</v>
      </c>
      <c r="L7" s="11">
        <v>1108876</v>
      </c>
    </row>
    <row r="8" spans="1:12" x14ac:dyDescent="0.25">
      <c r="A8" s="10" t="s">
        <v>3</v>
      </c>
      <c r="B8" s="11">
        <v>242888.2</v>
      </c>
      <c r="C8" s="11">
        <v>367526.32</v>
      </c>
      <c r="D8" s="11">
        <v>281622.7</v>
      </c>
      <c r="E8" s="11">
        <v>236984.42</v>
      </c>
      <c r="F8" s="11">
        <v>103149.66</v>
      </c>
      <c r="G8" s="11">
        <v>105810.26</v>
      </c>
      <c r="H8" s="11">
        <v>135127.51</v>
      </c>
      <c r="I8" s="11">
        <v>127951</v>
      </c>
      <c r="J8" s="11">
        <v>125928</v>
      </c>
      <c r="K8" s="11">
        <v>75804</v>
      </c>
      <c r="L8" s="11">
        <v>1802792.0699999998</v>
      </c>
    </row>
    <row r="9" spans="1:12" x14ac:dyDescent="0.25">
      <c r="A9" s="10" t="s">
        <v>5</v>
      </c>
      <c r="B9" s="11">
        <v>108407</v>
      </c>
      <c r="C9" s="11">
        <v>240273.17</v>
      </c>
      <c r="D9" s="11">
        <v>269156</v>
      </c>
      <c r="E9" s="11">
        <v>218822.48</v>
      </c>
      <c r="F9" s="11">
        <v>213957.27</v>
      </c>
      <c r="G9" s="11">
        <v>246110</v>
      </c>
      <c r="H9" s="11">
        <v>247114</v>
      </c>
      <c r="I9" s="11">
        <v>240254</v>
      </c>
      <c r="J9" s="11">
        <v>386641</v>
      </c>
      <c r="K9" s="11">
        <v>272027</v>
      </c>
      <c r="L9" s="11">
        <v>2442761.92</v>
      </c>
    </row>
    <row r="10" spans="1:12" x14ac:dyDescent="0.25">
      <c r="A10" s="10" t="s">
        <v>21</v>
      </c>
      <c r="B10" s="11"/>
      <c r="C10" s="11"/>
      <c r="D10" s="11"/>
      <c r="E10" s="11"/>
      <c r="F10" s="11"/>
      <c r="G10" s="11"/>
      <c r="H10" s="11"/>
      <c r="I10" s="11">
        <v>4495</v>
      </c>
      <c r="J10" s="11">
        <v>248892</v>
      </c>
      <c r="K10" s="11">
        <v>68860</v>
      </c>
      <c r="L10" s="11">
        <v>322247</v>
      </c>
    </row>
    <row r="11" spans="1:12" x14ac:dyDescent="0.25">
      <c r="A11" s="10" t="s">
        <v>4</v>
      </c>
      <c r="B11" s="11">
        <v>99993</v>
      </c>
      <c r="C11" s="11">
        <v>89256</v>
      </c>
      <c r="D11" s="11">
        <v>81030</v>
      </c>
      <c r="E11" s="11">
        <v>48063</v>
      </c>
      <c r="F11" s="11"/>
      <c r="G11" s="11"/>
      <c r="H11" s="11"/>
      <c r="I11" s="11"/>
      <c r="J11" s="11"/>
      <c r="K11" s="11"/>
      <c r="L11" s="11">
        <v>318342</v>
      </c>
    </row>
    <row r="12" spans="1:12" x14ac:dyDescent="0.25">
      <c r="A12" s="10" t="s">
        <v>12</v>
      </c>
      <c r="B12" s="11">
        <v>227165.51</v>
      </c>
      <c r="C12" s="11">
        <v>280389.92</v>
      </c>
      <c r="D12" s="11">
        <v>196078.55</v>
      </c>
      <c r="E12" s="11">
        <v>212470.27</v>
      </c>
      <c r="F12" s="11">
        <v>261876.85</v>
      </c>
      <c r="G12" s="11">
        <v>155112.95000000001</v>
      </c>
      <c r="H12" s="11">
        <v>121625.64</v>
      </c>
      <c r="I12" s="11">
        <v>336408</v>
      </c>
      <c r="J12" s="11">
        <v>427302</v>
      </c>
      <c r="K12" s="11">
        <v>222871</v>
      </c>
      <c r="L12" s="11">
        <v>2441300.69</v>
      </c>
    </row>
    <row r="13" spans="1:12" x14ac:dyDescent="0.25">
      <c r="A13" s="10" t="s">
        <v>6</v>
      </c>
      <c r="B13" s="11">
        <v>34936</v>
      </c>
      <c r="C13" s="11">
        <v>64286</v>
      </c>
      <c r="D13" s="11">
        <v>35916.019999999997</v>
      </c>
      <c r="E13" s="11">
        <v>39034</v>
      </c>
      <c r="F13" s="11">
        <v>27881</v>
      </c>
      <c r="G13" s="11">
        <v>73080.100000000006</v>
      </c>
      <c r="H13" s="11">
        <v>65239.75</v>
      </c>
      <c r="I13" s="11">
        <v>98661</v>
      </c>
      <c r="J13" s="11">
        <v>126361</v>
      </c>
      <c r="K13" s="11">
        <v>57814</v>
      </c>
      <c r="L13" s="11">
        <v>623208.87</v>
      </c>
    </row>
    <row r="14" spans="1:12" x14ac:dyDescent="0.25">
      <c r="A14" s="10" t="s">
        <v>13</v>
      </c>
      <c r="B14" s="11">
        <v>64902.54</v>
      </c>
      <c r="C14" s="11">
        <v>81246.58</v>
      </c>
      <c r="D14" s="11">
        <v>39641.119999999995</v>
      </c>
      <c r="E14" s="11">
        <v>66676.800000000003</v>
      </c>
      <c r="F14" s="11">
        <v>83075.31</v>
      </c>
      <c r="G14" s="11">
        <v>144172.41999999998</v>
      </c>
      <c r="H14" s="11">
        <v>120707.25</v>
      </c>
      <c r="I14" s="11">
        <v>107328</v>
      </c>
      <c r="J14" s="11">
        <v>76685</v>
      </c>
      <c r="K14" s="11">
        <v>109782</v>
      </c>
      <c r="L14" s="11">
        <v>894217.02</v>
      </c>
    </row>
    <row r="15" spans="1:12" x14ac:dyDescent="0.25">
      <c r="A15" s="10" t="s">
        <v>15</v>
      </c>
      <c r="B15" s="11">
        <v>40730.9</v>
      </c>
      <c r="C15" s="11">
        <v>17508</v>
      </c>
      <c r="D15" s="11">
        <v>18590.2</v>
      </c>
      <c r="E15" s="11">
        <v>15516.95</v>
      </c>
      <c r="F15" s="11">
        <v>14427</v>
      </c>
      <c r="G15" s="11">
        <v>10675</v>
      </c>
      <c r="H15" s="11">
        <v>13986.2</v>
      </c>
      <c r="I15" s="11">
        <v>23563</v>
      </c>
      <c r="J15" s="11">
        <v>33699</v>
      </c>
      <c r="K15" s="11">
        <v>18856</v>
      </c>
      <c r="L15" s="11">
        <v>207552.25</v>
      </c>
    </row>
    <row r="16" spans="1:12" x14ac:dyDescent="0.25">
      <c r="A16" s="10" t="s">
        <v>14</v>
      </c>
      <c r="B16" s="11">
        <v>102572.14000000001</v>
      </c>
      <c r="C16" s="11">
        <v>276260.28999999998</v>
      </c>
      <c r="D16" s="11">
        <v>199805.31</v>
      </c>
      <c r="E16" s="11">
        <v>223275.81</v>
      </c>
      <c r="F16" s="11">
        <v>246277.38</v>
      </c>
      <c r="G16" s="11">
        <v>210180.82</v>
      </c>
      <c r="H16" s="11">
        <v>223528.24</v>
      </c>
      <c r="I16" s="11">
        <v>249281</v>
      </c>
      <c r="J16" s="11">
        <v>428421</v>
      </c>
      <c r="K16" s="11">
        <v>334725</v>
      </c>
      <c r="L16" s="11">
        <v>2494326.9900000002</v>
      </c>
    </row>
    <row r="17" spans="1:12" x14ac:dyDescent="0.25">
      <c r="A17" s="10" t="s">
        <v>19</v>
      </c>
      <c r="B17" s="11">
        <v>1107354.29</v>
      </c>
      <c r="C17" s="11">
        <v>1655130.2800000003</v>
      </c>
      <c r="D17" s="11">
        <v>1260855.9000000001</v>
      </c>
      <c r="E17" s="11">
        <v>1302478.73</v>
      </c>
      <c r="F17" s="11">
        <v>1120999.4700000002</v>
      </c>
      <c r="G17" s="11">
        <v>1094153.55</v>
      </c>
      <c r="H17" s="11">
        <v>1113821.5899999999</v>
      </c>
      <c r="I17" s="11">
        <v>1355096</v>
      </c>
      <c r="J17" s="11">
        <v>2042602</v>
      </c>
      <c r="K17" s="11">
        <v>1299872</v>
      </c>
      <c r="L17" s="11">
        <v>13352363.809999999</v>
      </c>
    </row>
    <row r="21" spans="1:12" x14ac:dyDescent="0.25">
      <c r="A21" s="14" t="s">
        <v>18</v>
      </c>
      <c r="B21" s="15">
        <v>45200</v>
      </c>
      <c r="C21" s="15">
        <v>45231</v>
      </c>
      <c r="D21" s="15">
        <v>45261</v>
      </c>
      <c r="E21" s="15">
        <v>45292</v>
      </c>
      <c r="F21" s="15">
        <v>45323</v>
      </c>
      <c r="G21" s="15">
        <v>45352</v>
      </c>
      <c r="H21" s="14" t="s">
        <v>19</v>
      </c>
    </row>
    <row r="22" spans="1:12" x14ac:dyDescent="0.25">
      <c r="A22" s="13" t="s">
        <v>9</v>
      </c>
      <c r="B22" s="13">
        <v>38892</v>
      </c>
      <c r="C22" s="13">
        <v>30922</v>
      </c>
      <c r="D22" s="13">
        <v>43723</v>
      </c>
      <c r="E22" s="13">
        <v>28773</v>
      </c>
      <c r="F22" s="13">
        <v>30756</v>
      </c>
      <c r="G22" s="13">
        <v>32177</v>
      </c>
      <c r="H22" s="13">
        <v>320295</v>
      </c>
    </row>
    <row r="23" spans="1:12" x14ac:dyDescent="0.25">
      <c r="A23" s="13" t="s">
        <v>7</v>
      </c>
      <c r="B23" s="13">
        <v>17793</v>
      </c>
      <c r="C23" s="13">
        <v>16233</v>
      </c>
      <c r="D23" s="13"/>
      <c r="E23" s="13"/>
      <c r="F23" s="13"/>
      <c r="G23" s="13"/>
      <c r="H23" s="13">
        <v>376444</v>
      </c>
    </row>
    <row r="24" spans="1:12" x14ac:dyDescent="0.25">
      <c r="A24" s="13" t="s">
        <v>8</v>
      </c>
      <c r="B24" s="13">
        <v>129808</v>
      </c>
      <c r="C24" s="13">
        <v>120000</v>
      </c>
      <c r="D24" s="13">
        <v>144950</v>
      </c>
      <c r="E24" s="13">
        <v>110360</v>
      </c>
      <c r="F24" s="13">
        <v>109287</v>
      </c>
      <c r="G24" s="13">
        <v>108000</v>
      </c>
      <c r="H24" s="13">
        <v>1108876</v>
      </c>
    </row>
    <row r="25" spans="1:12" x14ac:dyDescent="0.25">
      <c r="A25" s="13" t="s">
        <v>3</v>
      </c>
      <c r="B25" s="13">
        <v>135127.51</v>
      </c>
      <c r="C25" s="13">
        <v>127951</v>
      </c>
      <c r="D25" s="13">
        <v>125928</v>
      </c>
      <c r="E25" s="13">
        <v>75804</v>
      </c>
      <c r="F25" s="13">
        <v>135000</v>
      </c>
      <c r="G25" s="13">
        <v>97366</v>
      </c>
      <c r="H25" s="13">
        <v>1802792.0699999998</v>
      </c>
    </row>
    <row r="26" spans="1:12" x14ac:dyDescent="0.25">
      <c r="A26" s="13" t="s">
        <v>5</v>
      </c>
      <c r="B26" s="13">
        <v>247114</v>
      </c>
      <c r="C26" s="13">
        <v>240254</v>
      </c>
      <c r="D26" s="13">
        <v>386641</v>
      </c>
      <c r="E26" s="13">
        <v>272027</v>
      </c>
      <c r="F26" s="13">
        <v>218566</v>
      </c>
      <c r="G26" s="13">
        <v>261000</v>
      </c>
      <c r="H26" s="13">
        <v>2442761.92</v>
      </c>
    </row>
    <row r="27" spans="1:12" x14ac:dyDescent="0.25">
      <c r="A27" s="13" t="s">
        <v>21</v>
      </c>
      <c r="B27" s="13"/>
      <c r="C27" s="13">
        <v>4495</v>
      </c>
      <c r="D27" s="13">
        <v>248892</v>
      </c>
      <c r="E27" s="13">
        <v>68860</v>
      </c>
      <c r="F27" s="13">
        <v>87797</v>
      </c>
      <c r="G27" s="13">
        <v>24484</v>
      </c>
      <c r="H27" s="13">
        <v>322247</v>
      </c>
    </row>
    <row r="28" spans="1:12" x14ac:dyDescent="0.25">
      <c r="A28" s="13" t="s">
        <v>12</v>
      </c>
      <c r="B28" s="13">
        <v>121625.64</v>
      </c>
      <c r="C28" s="13">
        <v>336408</v>
      </c>
      <c r="D28" s="13">
        <v>427302</v>
      </c>
      <c r="E28" s="13">
        <v>222871</v>
      </c>
      <c r="F28" s="13">
        <v>168108</v>
      </c>
      <c r="G28" s="13">
        <v>349758</v>
      </c>
      <c r="H28" s="13">
        <v>2441300.69</v>
      </c>
    </row>
    <row r="29" spans="1:12" x14ac:dyDescent="0.25">
      <c r="A29" s="13" t="s">
        <v>6</v>
      </c>
      <c r="B29" s="13">
        <v>65239.75</v>
      </c>
      <c r="C29" s="13">
        <v>98661</v>
      </c>
      <c r="D29" s="13">
        <v>126361</v>
      </c>
      <c r="E29" s="13">
        <v>57814</v>
      </c>
      <c r="F29" s="13">
        <v>44733</v>
      </c>
      <c r="G29" s="13">
        <v>102439</v>
      </c>
      <c r="H29" s="13">
        <v>623208.87</v>
      </c>
    </row>
    <row r="30" spans="1:12" x14ac:dyDescent="0.25">
      <c r="A30" s="13" t="s">
        <v>13</v>
      </c>
      <c r="B30" s="13">
        <v>120707.25</v>
      </c>
      <c r="C30" s="13">
        <v>107328</v>
      </c>
      <c r="D30" s="13">
        <v>76685</v>
      </c>
      <c r="E30" s="13">
        <v>109782</v>
      </c>
      <c r="F30" s="13">
        <v>120000</v>
      </c>
      <c r="G30" s="13">
        <v>571777</v>
      </c>
      <c r="H30" s="13">
        <v>894217.02</v>
      </c>
    </row>
    <row r="31" spans="1:12" x14ac:dyDescent="0.25">
      <c r="A31" s="13" t="s">
        <v>15</v>
      </c>
      <c r="B31" s="13">
        <v>13986.2</v>
      </c>
      <c r="C31" s="13">
        <v>23563</v>
      </c>
      <c r="D31" s="13">
        <v>33699</v>
      </c>
      <c r="E31" s="13">
        <v>18856</v>
      </c>
      <c r="F31" s="13">
        <v>10640</v>
      </c>
      <c r="G31" s="13">
        <v>7622</v>
      </c>
      <c r="H31" s="13">
        <v>207552.25</v>
      </c>
    </row>
    <row r="32" spans="1:12" x14ac:dyDescent="0.25">
      <c r="A32" s="13" t="s">
        <v>14</v>
      </c>
      <c r="B32" s="13">
        <v>223528.24</v>
      </c>
      <c r="C32" s="13">
        <v>249281</v>
      </c>
      <c r="D32" s="13">
        <v>428421</v>
      </c>
      <c r="E32" s="13">
        <v>334725</v>
      </c>
      <c r="F32" s="13">
        <v>305457</v>
      </c>
      <c r="G32" s="13">
        <v>333380</v>
      </c>
      <c r="H32" s="13">
        <v>2494326.9900000002</v>
      </c>
    </row>
    <row r="33" spans="1:8" x14ac:dyDescent="0.25">
      <c r="A33" s="16" t="s">
        <v>19</v>
      </c>
      <c r="B33" s="16">
        <f t="shared" ref="B33:G33" si="0">SUM(B22:B32)</f>
        <v>1113821.5899999999</v>
      </c>
      <c r="C33" s="16">
        <f t="shared" si="0"/>
        <v>1355096</v>
      </c>
      <c r="D33" s="16">
        <f t="shared" si="0"/>
        <v>2042602</v>
      </c>
      <c r="E33" s="16">
        <f t="shared" si="0"/>
        <v>1299872</v>
      </c>
      <c r="F33" s="16">
        <f t="shared" si="0"/>
        <v>1230344</v>
      </c>
      <c r="G33" s="16">
        <f t="shared" si="0"/>
        <v>1888003</v>
      </c>
      <c r="H33" s="16">
        <v>13352363.809999999</v>
      </c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workbookViewId="0">
      <selection activeCell="K21" sqref="K21"/>
    </sheetView>
  </sheetViews>
  <sheetFormatPr defaultRowHeight="15" x14ac:dyDescent="0.25"/>
  <cols>
    <col min="1" max="1" width="9.85546875" customWidth="1"/>
    <col min="2" max="2" width="15" customWidth="1"/>
    <col min="3" max="3" width="15.7109375" customWidth="1"/>
    <col min="4" max="4" width="21.28515625" customWidth="1"/>
    <col min="5" max="5" width="12.7109375" customWidth="1"/>
    <col min="6" max="6" width="12.42578125" customWidth="1"/>
    <col min="7" max="7" width="15" customWidth="1"/>
    <col min="8" max="8" width="15.85546875" customWidth="1"/>
  </cols>
  <sheetData>
    <row r="1" spans="1:8" x14ac:dyDescent="0.25">
      <c r="A1" s="17" t="s">
        <v>0</v>
      </c>
      <c r="B1" s="17" t="s">
        <v>1</v>
      </c>
      <c r="C1" s="17" t="s">
        <v>27</v>
      </c>
      <c r="D1" s="17" t="s">
        <v>28</v>
      </c>
      <c r="E1" s="17" t="s">
        <v>22</v>
      </c>
      <c r="F1" s="17" t="s">
        <v>10</v>
      </c>
      <c r="G1" s="17" t="s">
        <v>26</v>
      </c>
      <c r="H1" s="17" t="s">
        <v>29</v>
      </c>
    </row>
    <row r="2" spans="1:8" x14ac:dyDescent="0.25">
      <c r="A2" s="18">
        <v>45017</v>
      </c>
      <c r="B2" s="19" t="s">
        <v>3</v>
      </c>
      <c r="C2" s="20">
        <v>188</v>
      </c>
      <c r="D2" s="20">
        <v>80000</v>
      </c>
      <c r="E2" s="20">
        <v>242888.2</v>
      </c>
      <c r="F2" s="20">
        <v>85329</v>
      </c>
      <c r="G2" s="21">
        <v>0.88590000000000002</v>
      </c>
      <c r="H2" s="20">
        <f>E2-F2</f>
        <v>157559.20000000001</v>
      </c>
    </row>
    <row r="3" spans="1:8" x14ac:dyDescent="0.25">
      <c r="A3" s="18">
        <v>45047</v>
      </c>
      <c r="B3" s="19" t="s">
        <v>3</v>
      </c>
      <c r="C3" s="20">
        <v>191</v>
      </c>
      <c r="D3" s="20">
        <v>106500</v>
      </c>
      <c r="E3" s="19">
        <v>367526.32</v>
      </c>
      <c r="F3" s="20">
        <v>106218</v>
      </c>
      <c r="G3" s="21">
        <v>0.85119999999999996</v>
      </c>
      <c r="H3" s="20">
        <f t="shared" ref="H3:H17" si="0">E3-F3</f>
        <v>261308.32</v>
      </c>
    </row>
    <row r="4" spans="1:8" x14ac:dyDescent="0.25">
      <c r="A4" s="18">
        <v>45078</v>
      </c>
      <c r="B4" s="19" t="s">
        <v>3</v>
      </c>
      <c r="C4" s="20">
        <v>103</v>
      </c>
      <c r="D4" s="20">
        <v>172741</v>
      </c>
      <c r="E4" s="19">
        <v>281622.7</v>
      </c>
      <c r="F4" s="20">
        <v>90272</v>
      </c>
      <c r="G4" s="22">
        <v>0.90139999999999998</v>
      </c>
      <c r="H4" s="20">
        <f t="shared" si="0"/>
        <v>191350.7</v>
      </c>
    </row>
    <row r="5" spans="1:8" x14ac:dyDescent="0.25">
      <c r="A5" s="18">
        <v>45108</v>
      </c>
      <c r="B5" s="19" t="s">
        <v>3</v>
      </c>
      <c r="C5" s="20">
        <v>213</v>
      </c>
      <c r="D5" s="20">
        <v>48727</v>
      </c>
      <c r="E5" s="19">
        <v>236984.42</v>
      </c>
      <c r="F5" s="20">
        <v>120937</v>
      </c>
      <c r="G5" s="22">
        <v>0.85870000000000002</v>
      </c>
      <c r="H5" s="20">
        <f t="shared" si="0"/>
        <v>116047.42000000001</v>
      </c>
    </row>
    <row r="6" spans="1:8" x14ac:dyDescent="0.25">
      <c r="A6" s="18">
        <v>45139</v>
      </c>
      <c r="B6" s="19" t="s">
        <v>3</v>
      </c>
      <c r="C6" s="20">
        <v>147</v>
      </c>
      <c r="D6" s="20">
        <v>45000</v>
      </c>
      <c r="E6" s="19">
        <v>103149.66</v>
      </c>
      <c r="F6" s="20">
        <v>59392</v>
      </c>
      <c r="G6" s="22">
        <v>0.88319999999999999</v>
      </c>
      <c r="H6" s="20">
        <f t="shared" si="0"/>
        <v>43757.66</v>
      </c>
    </row>
    <row r="7" spans="1:8" x14ac:dyDescent="0.25">
      <c r="A7" s="18">
        <v>45170</v>
      </c>
      <c r="B7" s="19" t="s">
        <v>3</v>
      </c>
      <c r="C7" s="20">
        <v>127</v>
      </c>
      <c r="D7" s="20">
        <v>39900</v>
      </c>
      <c r="E7" s="19">
        <v>105810.26</v>
      </c>
      <c r="F7" s="20">
        <v>37888</v>
      </c>
      <c r="G7" s="21">
        <v>0.90590000000000004</v>
      </c>
      <c r="H7" s="20">
        <f t="shared" si="0"/>
        <v>67922.259999999995</v>
      </c>
    </row>
    <row r="8" spans="1:8" x14ac:dyDescent="0.25">
      <c r="A8" s="18">
        <v>45200</v>
      </c>
      <c r="B8" s="19" t="s">
        <v>3</v>
      </c>
      <c r="C8" s="20">
        <v>71</v>
      </c>
      <c r="D8" s="20">
        <v>15057</v>
      </c>
      <c r="E8" s="19">
        <v>135127.51</v>
      </c>
      <c r="F8" s="20">
        <v>56923</v>
      </c>
      <c r="G8" s="21">
        <v>0.92769999999999997</v>
      </c>
      <c r="H8" s="20">
        <f t="shared" si="0"/>
        <v>78204.510000000009</v>
      </c>
    </row>
    <row r="9" spans="1:8" x14ac:dyDescent="0.25">
      <c r="A9" s="18">
        <v>45231</v>
      </c>
      <c r="B9" s="19" t="s">
        <v>3</v>
      </c>
      <c r="C9" s="20">
        <v>133</v>
      </c>
      <c r="D9" s="20">
        <v>0</v>
      </c>
      <c r="E9" s="19">
        <v>127951</v>
      </c>
      <c r="F9" s="20">
        <v>46304</v>
      </c>
      <c r="G9" s="21">
        <v>0.98780000000000001</v>
      </c>
      <c r="H9" s="20">
        <f t="shared" si="0"/>
        <v>81647</v>
      </c>
    </row>
    <row r="10" spans="1:8" x14ac:dyDescent="0.25">
      <c r="A10" s="18">
        <v>45261</v>
      </c>
      <c r="B10" s="19" t="s">
        <v>3</v>
      </c>
      <c r="C10" s="20">
        <v>94</v>
      </c>
      <c r="D10" s="20">
        <v>0</v>
      </c>
      <c r="E10" s="19">
        <v>125928</v>
      </c>
      <c r="F10" s="20">
        <v>51921</v>
      </c>
      <c r="G10" s="21">
        <v>0.93279999999999996</v>
      </c>
      <c r="H10" s="20">
        <f t="shared" si="0"/>
        <v>74007</v>
      </c>
    </row>
    <row r="11" spans="1:8" x14ac:dyDescent="0.25">
      <c r="A11" s="18">
        <v>45292</v>
      </c>
      <c r="B11" s="19" t="s">
        <v>3</v>
      </c>
      <c r="C11" s="20">
        <v>154</v>
      </c>
      <c r="D11" s="20">
        <v>0</v>
      </c>
      <c r="E11" s="19">
        <v>75804</v>
      </c>
      <c r="F11" s="20">
        <v>41767</v>
      </c>
      <c r="G11" s="21">
        <v>0.73799999999999999</v>
      </c>
      <c r="H11" s="20">
        <f t="shared" si="0"/>
        <v>34037</v>
      </c>
    </row>
    <row r="12" spans="1:8" x14ac:dyDescent="0.25">
      <c r="A12" s="18">
        <v>45323</v>
      </c>
      <c r="B12" s="19" t="s">
        <v>3</v>
      </c>
      <c r="C12" s="20">
        <v>128</v>
      </c>
      <c r="D12" s="20">
        <v>38500</v>
      </c>
      <c r="E12" s="19">
        <v>74354</v>
      </c>
      <c r="F12" s="20">
        <v>40560</v>
      </c>
      <c r="G12" s="21">
        <v>0.9637</v>
      </c>
      <c r="H12" s="20">
        <f t="shared" si="0"/>
        <v>33794</v>
      </c>
    </row>
    <row r="13" spans="1:8" x14ac:dyDescent="0.25">
      <c r="A13" s="18">
        <v>45352</v>
      </c>
      <c r="B13" s="19" t="s">
        <v>3</v>
      </c>
      <c r="C13" s="20">
        <v>73</v>
      </c>
      <c r="D13" s="20">
        <v>0</v>
      </c>
      <c r="E13" s="19">
        <v>68575</v>
      </c>
      <c r="F13" s="19">
        <v>36585</v>
      </c>
      <c r="G13" s="21">
        <v>0.85309999999999997</v>
      </c>
      <c r="H13" s="20">
        <f t="shared" si="0"/>
        <v>31990</v>
      </c>
    </row>
    <row r="14" spans="1:8" x14ac:dyDescent="0.25">
      <c r="A14" s="18">
        <v>45383</v>
      </c>
      <c r="B14" s="19" t="s">
        <v>3</v>
      </c>
      <c r="C14" s="20">
        <v>173</v>
      </c>
      <c r="D14" s="20">
        <v>0</v>
      </c>
      <c r="E14" s="19">
        <v>53775</v>
      </c>
      <c r="F14" s="20">
        <v>25200</v>
      </c>
      <c r="G14" s="21">
        <v>0.91049999999999998</v>
      </c>
      <c r="H14" s="20">
        <f t="shared" si="0"/>
        <v>28575</v>
      </c>
    </row>
    <row r="15" spans="1:8" x14ac:dyDescent="0.25">
      <c r="A15" s="18">
        <v>45413</v>
      </c>
      <c r="B15" s="19" t="s">
        <v>3</v>
      </c>
      <c r="C15" s="20">
        <v>91</v>
      </c>
      <c r="D15" s="20">
        <v>0</v>
      </c>
      <c r="E15" s="19">
        <v>73519</v>
      </c>
      <c r="F15" s="20">
        <v>29400</v>
      </c>
      <c r="G15" s="21">
        <v>0.83789999999999998</v>
      </c>
      <c r="H15" s="20">
        <f t="shared" si="0"/>
        <v>44119</v>
      </c>
    </row>
    <row r="16" spans="1:8" x14ac:dyDescent="0.25">
      <c r="A16" s="18">
        <v>45444</v>
      </c>
      <c r="B16" s="19" t="s">
        <v>3</v>
      </c>
      <c r="C16" s="20">
        <v>163</v>
      </c>
      <c r="D16" s="20">
        <v>50000</v>
      </c>
      <c r="E16" s="19">
        <v>60750</v>
      </c>
      <c r="F16" s="20">
        <v>36500</v>
      </c>
      <c r="G16" s="21">
        <v>0.90300000000000002</v>
      </c>
      <c r="H16" s="20">
        <f t="shared" si="0"/>
        <v>24250</v>
      </c>
    </row>
    <row r="17" spans="1:8" x14ac:dyDescent="0.25">
      <c r="A17" s="18">
        <v>45474</v>
      </c>
      <c r="B17" s="19" t="s">
        <v>3</v>
      </c>
      <c r="C17" s="20">
        <v>71</v>
      </c>
      <c r="D17" s="20">
        <v>0</v>
      </c>
      <c r="E17" s="19">
        <v>40050</v>
      </c>
      <c r="F17" s="20">
        <v>31100</v>
      </c>
      <c r="G17" s="21">
        <v>0.93</v>
      </c>
      <c r="H17" s="20">
        <f t="shared" si="0"/>
        <v>8950</v>
      </c>
    </row>
  </sheetData>
  <pageMargins left="0.68" right="1" top="0.73" bottom="1" header="0.34" footer="0.5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8"/>
  <sheetViews>
    <sheetView topLeftCell="A81" workbookViewId="0">
      <selection activeCell="A2" sqref="A2:C118"/>
    </sheetView>
  </sheetViews>
  <sheetFormatPr defaultRowHeight="15" x14ac:dyDescent="0.25"/>
  <cols>
    <col min="1" max="1" width="7.42578125" bestFit="1" customWidth="1"/>
    <col min="2" max="2" width="17.7109375" bestFit="1" customWidth="1"/>
  </cols>
  <sheetData>
    <row r="1" spans="1:3" x14ac:dyDescent="0.25">
      <c r="A1" t="s">
        <v>34</v>
      </c>
      <c r="B1" t="s">
        <v>33</v>
      </c>
    </row>
    <row r="2" spans="1:3" x14ac:dyDescent="0.25">
      <c r="A2" s="33">
        <v>45323</v>
      </c>
      <c r="B2" s="24" t="s">
        <v>30</v>
      </c>
      <c r="C2" s="25">
        <v>25000</v>
      </c>
    </row>
    <row r="3" spans="1:3" x14ac:dyDescent="0.25">
      <c r="A3" s="33">
        <v>45323</v>
      </c>
      <c r="B3" s="24" t="s">
        <v>30</v>
      </c>
      <c r="C3" s="25">
        <v>107070.6</v>
      </c>
    </row>
    <row r="4" spans="1:3" x14ac:dyDescent="0.25">
      <c r="A4" s="33">
        <v>45323</v>
      </c>
      <c r="B4" s="24" t="s">
        <v>21</v>
      </c>
      <c r="C4" s="25">
        <v>65900</v>
      </c>
    </row>
    <row r="5" spans="1:3" x14ac:dyDescent="0.25">
      <c r="A5" s="33">
        <v>45323</v>
      </c>
      <c r="B5" s="24" t="s">
        <v>21</v>
      </c>
      <c r="C5" s="25">
        <v>21897.61</v>
      </c>
    </row>
    <row r="6" spans="1:3" x14ac:dyDescent="0.25">
      <c r="A6" s="33">
        <v>45323</v>
      </c>
      <c r="B6" s="24" t="s">
        <v>30</v>
      </c>
      <c r="C6" s="25">
        <v>29500</v>
      </c>
    </row>
    <row r="7" spans="1:3" x14ac:dyDescent="0.25">
      <c r="A7" s="33">
        <v>45323</v>
      </c>
      <c r="B7" t="s">
        <v>30</v>
      </c>
      <c r="C7" s="27">
        <v>3000</v>
      </c>
    </row>
    <row r="8" spans="1:3" x14ac:dyDescent="0.25">
      <c r="A8" s="33">
        <v>45352</v>
      </c>
      <c r="B8" s="24" t="s">
        <v>30</v>
      </c>
      <c r="C8" s="25">
        <v>97366.97</v>
      </c>
    </row>
    <row r="9" spans="1:3" x14ac:dyDescent="0.25">
      <c r="A9" s="33">
        <v>45352</v>
      </c>
      <c r="B9" s="24" t="s">
        <v>21</v>
      </c>
      <c r="C9" s="25">
        <v>3613.55</v>
      </c>
    </row>
    <row r="10" spans="1:3" x14ac:dyDescent="0.25">
      <c r="A10" s="33">
        <v>45352</v>
      </c>
      <c r="B10" s="24" t="s">
        <v>21</v>
      </c>
      <c r="C10" s="25">
        <v>20870.5</v>
      </c>
    </row>
    <row r="11" spans="1:3" x14ac:dyDescent="0.25">
      <c r="A11" s="33">
        <v>45352</v>
      </c>
      <c r="B11" s="24" t="s">
        <v>30</v>
      </c>
      <c r="C11" s="25">
        <v>5583.43</v>
      </c>
    </row>
    <row r="12" spans="1:3" x14ac:dyDescent="0.25">
      <c r="A12" s="23">
        <v>45383</v>
      </c>
      <c r="B12" s="24" t="s">
        <v>30</v>
      </c>
      <c r="C12" s="25">
        <v>58062.36</v>
      </c>
    </row>
    <row r="13" spans="1:3" x14ac:dyDescent="0.25">
      <c r="A13" s="23">
        <v>45383</v>
      </c>
      <c r="B13" s="24" t="s">
        <v>30</v>
      </c>
      <c r="C13" s="25">
        <v>12319.2</v>
      </c>
    </row>
    <row r="14" spans="1:3" x14ac:dyDescent="0.25">
      <c r="A14" s="23">
        <v>45383</v>
      </c>
      <c r="B14" s="24" t="s">
        <v>21</v>
      </c>
      <c r="C14" s="25">
        <v>3084.38</v>
      </c>
    </row>
    <row r="15" spans="1:3" x14ac:dyDescent="0.25">
      <c r="A15" s="23">
        <v>45413</v>
      </c>
      <c r="B15" s="24" t="s">
        <v>30</v>
      </c>
      <c r="C15" s="25">
        <v>73519.62</v>
      </c>
    </row>
    <row r="16" spans="1:3" x14ac:dyDescent="0.25">
      <c r="A16" s="23">
        <v>45413</v>
      </c>
      <c r="B16" s="24" t="s">
        <v>21</v>
      </c>
      <c r="C16" s="25">
        <v>4727.24</v>
      </c>
    </row>
    <row r="17" spans="1:3" x14ac:dyDescent="0.25">
      <c r="A17" s="23">
        <v>45413</v>
      </c>
      <c r="B17" s="24" t="s">
        <v>21</v>
      </c>
      <c r="C17" s="25">
        <v>900</v>
      </c>
    </row>
    <row r="18" spans="1:3" x14ac:dyDescent="0.25">
      <c r="A18" s="23">
        <v>45413</v>
      </c>
      <c r="B18" s="24" t="s">
        <v>21</v>
      </c>
      <c r="C18" s="25">
        <v>1950.06</v>
      </c>
    </row>
    <row r="19" spans="1:3" x14ac:dyDescent="0.25">
      <c r="A19" s="23">
        <v>45413</v>
      </c>
      <c r="B19" s="24" t="s">
        <v>30</v>
      </c>
      <c r="C19" s="25">
        <v>47926.68</v>
      </c>
    </row>
    <row r="20" spans="1:3" x14ac:dyDescent="0.25">
      <c r="A20" s="23">
        <v>45444</v>
      </c>
      <c r="B20" s="24" t="s">
        <v>21</v>
      </c>
      <c r="C20" s="25">
        <v>6463.9</v>
      </c>
    </row>
    <row r="21" spans="1:3" x14ac:dyDescent="0.25">
      <c r="A21" s="23">
        <v>45444</v>
      </c>
      <c r="B21" s="24" t="s">
        <v>21</v>
      </c>
      <c r="C21" s="25">
        <v>2037.64</v>
      </c>
    </row>
    <row r="22" spans="1:3" x14ac:dyDescent="0.25">
      <c r="A22" s="23">
        <v>45444</v>
      </c>
      <c r="B22" s="24" t="s">
        <v>30</v>
      </c>
      <c r="C22" s="25">
        <v>128872.56</v>
      </c>
    </row>
    <row r="23" spans="1:3" x14ac:dyDescent="0.25">
      <c r="A23" s="23">
        <v>45444</v>
      </c>
      <c r="B23" s="24" t="s">
        <v>30</v>
      </c>
      <c r="C23" s="25">
        <v>13600</v>
      </c>
    </row>
    <row r="24" spans="1:3" x14ac:dyDescent="0.25">
      <c r="A24" s="23">
        <v>45352</v>
      </c>
      <c r="B24" t="s">
        <v>30</v>
      </c>
      <c r="C24" s="25">
        <v>3000</v>
      </c>
    </row>
    <row r="25" spans="1:3" x14ac:dyDescent="0.25">
      <c r="A25" s="23">
        <v>45444</v>
      </c>
      <c r="B25" s="24" t="s">
        <v>30</v>
      </c>
      <c r="C25" s="25">
        <v>15000</v>
      </c>
    </row>
    <row r="26" spans="1:3" x14ac:dyDescent="0.25">
      <c r="A26" s="23">
        <v>45413</v>
      </c>
      <c r="B26" s="24" t="s">
        <v>30</v>
      </c>
      <c r="C26" s="25">
        <v>9680</v>
      </c>
    </row>
    <row r="27" spans="1:3" x14ac:dyDescent="0.25">
      <c r="A27" s="23">
        <v>45474</v>
      </c>
      <c r="B27" s="24" t="s">
        <v>30</v>
      </c>
      <c r="C27" s="25">
        <v>54094.239999999998</v>
      </c>
    </row>
    <row r="28" spans="1:3" x14ac:dyDescent="0.25">
      <c r="A28" s="23">
        <v>45444</v>
      </c>
      <c r="B28" s="24" t="s">
        <v>30</v>
      </c>
      <c r="C28" s="25">
        <v>84700</v>
      </c>
    </row>
    <row r="29" spans="1:3" x14ac:dyDescent="0.25">
      <c r="A29" s="23">
        <v>45474</v>
      </c>
      <c r="B29" s="24" t="s">
        <v>21</v>
      </c>
      <c r="C29" s="25">
        <v>24344.11</v>
      </c>
    </row>
    <row r="30" spans="1:3" x14ac:dyDescent="0.25">
      <c r="A30" s="23">
        <v>45474</v>
      </c>
      <c r="B30" s="24" t="s">
        <v>21</v>
      </c>
      <c r="C30" s="25">
        <v>12007.28</v>
      </c>
    </row>
    <row r="31" spans="1:3" x14ac:dyDescent="0.25">
      <c r="A31" s="23">
        <v>45474</v>
      </c>
      <c r="B31" s="24" t="s">
        <v>21</v>
      </c>
      <c r="C31" s="25">
        <v>1500</v>
      </c>
    </row>
    <row r="32" spans="1:3" x14ac:dyDescent="0.25">
      <c r="A32" s="23">
        <v>45444</v>
      </c>
      <c r="B32" t="s">
        <v>30</v>
      </c>
      <c r="C32" s="25">
        <v>8000</v>
      </c>
    </row>
    <row r="33" spans="1:3" x14ac:dyDescent="0.25">
      <c r="A33" s="23">
        <v>45505</v>
      </c>
      <c r="B33" s="24" t="s">
        <v>30</v>
      </c>
      <c r="C33" s="26">
        <v>112910.98</v>
      </c>
    </row>
    <row r="34" spans="1:3" x14ac:dyDescent="0.25">
      <c r="A34" s="23">
        <v>45505</v>
      </c>
      <c r="B34" s="24" t="s">
        <v>30</v>
      </c>
      <c r="C34" s="27">
        <v>1512</v>
      </c>
    </row>
    <row r="35" spans="1:3" x14ac:dyDescent="0.25">
      <c r="A35" s="23">
        <v>45536</v>
      </c>
      <c r="B35" s="24" t="s">
        <v>30</v>
      </c>
      <c r="C35" s="25">
        <v>24000</v>
      </c>
    </row>
    <row r="36" spans="1:3" x14ac:dyDescent="0.25">
      <c r="A36" s="23">
        <v>45536</v>
      </c>
      <c r="B36" s="24" t="s">
        <v>30</v>
      </c>
      <c r="C36" s="25">
        <v>115463.36</v>
      </c>
    </row>
    <row r="37" spans="1:3" x14ac:dyDescent="0.25">
      <c r="A37" s="23">
        <v>45536</v>
      </c>
      <c r="B37" s="24" t="s">
        <v>21</v>
      </c>
      <c r="C37" s="25">
        <v>11692.77</v>
      </c>
    </row>
    <row r="38" spans="1:3" x14ac:dyDescent="0.25">
      <c r="A38" s="23">
        <v>45536</v>
      </c>
      <c r="B38" s="24" t="s">
        <v>30</v>
      </c>
      <c r="C38" s="25">
        <v>12000</v>
      </c>
    </row>
    <row r="39" spans="1:3" x14ac:dyDescent="0.25">
      <c r="A39" s="23">
        <v>45536</v>
      </c>
      <c r="B39" s="24" t="s">
        <v>21</v>
      </c>
      <c r="C39" s="25">
        <v>6734.69</v>
      </c>
    </row>
    <row r="40" spans="1:3" x14ac:dyDescent="0.25">
      <c r="A40" s="23">
        <v>45505</v>
      </c>
      <c r="B40" s="24" t="s">
        <v>21</v>
      </c>
      <c r="C40" s="25">
        <v>7066.38</v>
      </c>
    </row>
    <row r="41" spans="1:3" x14ac:dyDescent="0.25">
      <c r="A41" s="23">
        <v>45505</v>
      </c>
      <c r="B41" s="24" t="s">
        <v>21</v>
      </c>
      <c r="C41" s="25">
        <v>2729.37</v>
      </c>
    </row>
    <row r="42" spans="1:3" x14ac:dyDescent="0.25">
      <c r="A42" s="23">
        <v>45536</v>
      </c>
      <c r="B42" s="24" t="s">
        <v>30</v>
      </c>
      <c r="C42" s="25">
        <v>30584.880000000001</v>
      </c>
    </row>
    <row r="43" spans="1:3" x14ac:dyDescent="0.25">
      <c r="A43" s="23">
        <v>45505</v>
      </c>
      <c r="B43" t="s">
        <v>30</v>
      </c>
      <c r="C43" s="25">
        <v>3244.44</v>
      </c>
    </row>
    <row r="44" spans="1:3" x14ac:dyDescent="0.25">
      <c r="A44" s="23">
        <v>45566</v>
      </c>
      <c r="B44" s="24" t="s">
        <v>30</v>
      </c>
      <c r="C44" s="27">
        <v>169504.48</v>
      </c>
    </row>
    <row r="45" spans="1:3" x14ac:dyDescent="0.25">
      <c r="A45" s="23">
        <v>45566</v>
      </c>
      <c r="B45" t="s">
        <v>30</v>
      </c>
      <c r="C45" s="25">
        <v>3905.49</v>
      </c>
    </row>
    <row r="46" spans="1:3" x14ac:dyDescent="0.25">
      <c r="A46" s="23">
        <v>45566</v>
      </c>
      <c r="B46" s="24" t="s">
        <v>30</v>
      </c>
      <c r="C46" s="25">
        <v>11868.74</v>
      </c>
    </row>
    <row r="47" spans="1:3" x14ac:dyDescent="0.25">
      <c r="A47" s="23">
        <v>45566</v>
      </c>
      <c r="B47" s="24" t="s">
        <v>21</v>
      </c>
      <c r="C47" s="27">
        <v>420</v>
      </c>
    </row>
    <row r="48" spans="1:3" x14ac:dyDescent="0.25">
      <c r="A48" s="23">
        <v>45566</v>
      </c>
      <c r="B48" t="s">
        <v>30</v>
      </c>
      <c r="C48" s="27">
        <v>320</v>
      </c>
    </row>
    <row r="49" spans="1:3" x14ac:dyDescent="0.25">
      <c r="A49" s="23">
        <v>45566</v>
      </c>
      <c r="B49" s="24" t="s">
        <v>21</v>
      </c>
      <c r="C49" s="27">
        <v>2310</v>
      </c>
    </row>
    <row r="50" spans="1:3" x14ac:dyDescent="0.25">
      <c r="A50" s="23">
        <v>45597</v>
      </c>
      <c r="B50" s="24" t="s">
        <v>30</v>
      </c>
      <c r="C50" s="27">
        <v>72729.7</v>
      </c>
    </row>
    <row r="51" spans="1:3" x14ac:dyDescent="0.25">
      <c r="A51" s="28">
        <v>45323</v>
      </c>
      <c r="B51" t="s">
        <v>5</v>
      </c>
      <c r="C51" s="29">
        <v>218566.84</v>
      </c>
    </row>
    <row r="52" spans="1:3" x14ac:dyDescent="0.25">
      <c r="A52" s="28">
        <v>45352</v>
      </c>
      <c r="B52" t="s">
        <v>5</v>
      </c>
      <c r="C52" s="29">
        <v>246066.9</v>
      </c>
    </row>
    <row r="53" spans="1:3" x14ac:dyDescent="0.25">
      <c r="A53" s="28">
        <v>45383</v>
      </c>
      <c r="B53" t="s">
        <v>5</v>
      </c>
      <c r="C53" s="29">
        <v>140257.23000000001</v>
      </c>
    </row>
    <row r="54" spans="1:3" x14ac:dyDescent="0.25">
      <c r="A54" s="28">
        <v>45413</v>
      </c>
      <c r="B54" t="s">
        <v>5</v>
      </c>
      <c r="C54" s="29">
        <v>243190.05</v>
      </c>
    </row>
    <row r="55" spans="1:3" x14ac:dyDescent="0.25">
      <c r="A55" s="28">
        <v>45444</v>
      </c>
      <c r="B55" t="s">
        <v>5</v>
      </c>
      <c r="C55" s="29">
        <v>217644</v>
      </c>
    </row>
    <row r="56" spans="1:3" x14ac:dyDescent="0.25">
      <c r="A56" s="28">
        <v>45474</v>
      </c>
      <c r="B56" t="s">
        <v>5</v>
      </c>
      <c r="C56" s="29">
        <v>199182.6</v>
      </c>
    </row>
    <row r="57" spans="1:3" x14ac:dyDescent="0.25">
      <c r="A57" s="28">
        <v>45505</v>
      </c>
      <c r="B57" t="s">
        <v>5</v>
      </c>
      <c r="C57" s="29">
        <v>224766.22</v>
      </c>
    </row>
    <row r="58" spans="1:3" x14ac:dyDescent="0.25">
      <c r="A58" s="28">
        <v>45536</v>
      </c>
      <c r="B58" t="s">
        <v>5</v>
      </c>
      <c r="C58" s="29">
        <v>155422.29999999999</v>
      </c>
    </row>
    <row r="59" spans="1:3" x14ac:dyDescent="0.25">
      <c r="A59" s="28">
        <v>45566</v>
      </c>
      <c r="B59" t="s">
        <v>5</v>
      </c>
      <c r="C59" s="29">
        <v>167778.78</v>
      </c>
    </row>
    <row r="60" spans="1:3" x14ac:dyDescent="0.25">
      <c r="A60" s="28">
        <v>45597</v>
      </c>
      <c r="B60" t="s">
        <v>5</v>
      </c>
      <c r="C60" s="30">
        <v>128328.48</v>
      </c>
    </row>
    <row r="61" spans="1:3" x14ac:dyDescent="0.25">
      <c r="A61" s="31">
        <v>45323</v>
      </c>
      <c r="B61" t="s">
        <v>31</v>
      </c>
      <c r="C61" s="32">
        <v>44733.4</v>
      </c>
    </row>
    <row r="62" spans="1:3" x14ac:dyDescent="0.25">
      <c r="A62" s="31">
        <v>45352</v>
      </c>
      <c r="B62" t="s">
        <v>31</v>
      </c>
      <c r="C62" s="32">
        <v>102439.46</v>
      </c>
    </row>
    <row r="63" spans="1:3" x14ac:dyDescent="0.25">
      <c r="A63" s="31">
        <v>45383</v>
      </c>
      <c r="B63" t="s">
        <v>31</v>
      </c>
      <c r="C63" s="32">
        <v>28063.45</v>
      </c>
    </row>
    <row r="64" spans="1:3" x14ac:dyDescent="0.25">
      <c r="A64" s="31">
        <v>45413</v>
      </c>
      <c r="B64" t="s">
        <v>31</v>
      </c>
      <c r="C64" s="32">
        <v>30556.79</v>
      </c>
    </row>
    <row r="65" spans="1:3" x14ac:dyDescent="0.25">
      <c r="A65" s="31">
        <v>45444</v>
      </c>
      <c r="B65" t="s">
        <v>31</v>
      </c>
      <c r="C65" s="32">
        <v>9992.6200000000008</v>
      </c>
    </row>
    <row r="66" spans="1:3" x14ac:dyDescent="0.25">
      <c r="A66" s="31">
        <v>45474</v>
      </c>
      <c r="B66" t="s">
        <v>31</v>
      </c>
      <c r="C66" s="32">
        <v>123512.18</v>
      </c>
    </row>
    <row r="67" spans="1:3" x14ac:dyDescent="0.25">
      <c r="A67" s="31">
        <v>45505</v>
      </c>
      <c r="B67" t="s">
        <v>31</v>
      </c>
      <c r="C67" s="32">
        <v>76019</v>
      </c>
    </row>
    <row r="68" spans="1:3" x14ac:dyDescent="0.25">
      <c r="A68" s="31">
        <v>45536</v>
      </c>
      <c r="B68" t="s">
        <v>31</v>
      </c>
      <c r="C68" s="32">
        <v>73512.06</v>
      </c>
    </row>
    <row r="69" spans="1:3" x14ac:dyDescent="0.25">
      <c r="A69" s="31">
        <v>45566</v>
      </c>
      <c r="B69" t="s">
        <v>31</v>
      </c>
      <c r="C69" s="32">
        <v>109587.61</v>
      </c>
    </row>
    <row r="70" spans="1:3" x14ac:dyDescent="0.25">
      <c r="A70" s="31">
        <v>45597</v>
      </c>
      <c r="B70" t="s">
        <v>31</v>
      </c>
      <c r="C70" s="32">
        <v>96637.03</v>
      </c>
    </row>
    <row r="71" spans="1:3" x14ac:dyDescent="0.25">
      <c r="A71" s="31">
        <v>45323</v>
      </c>
      <c r="B71" t="s">
        <v>8</v>
      </c>
      <c r="C71">
        <v>128958.66</v>
      </c>
    </row>
    <row r="72" spans="1:3" x14ac:dyDescent="0.25">
      <c r="A72" s="31">
        <v>45352</v>
      </c>
      <c r="B72" t="s">
        <v>8</v>
      </c>
      <c r="C72">
        <v>153624.20000000001</v>
      </c>
    </row>
    <row r="73" spans="1:3" x14ac:dyDescent="0.25">
      <c r="A73" s="31">
        <v>45383</v>
      </c>
      <c r="B73" t="s">
        <v>8</v>
      </c>
      <c r="C73">
        <v>120922.86</v>
      </c>
    </row>
    <row r="74" spans="1:3" x14ac:dyDescent="0.25">
      <c r="A74" s="31">
        <v>45413</v>
      </c>
      <c r="B74" t="s">
        <v>8</v>
      </c>
      <c r="C74">
        <v>125355</v>
      </c>
    </row>
    <row r="75" spans="1:3" x14ac:dyDescent="0.25">
      <c r="A75" s="31">
        <v>45444</v>
      </c>
      <c r="B75" t="s">
        <v>8</v>
      </c>
      <c r="C75">
        <v>166524</v>
      </c>
    </row>
    <row r="76" spans="1:3" x14ac:dyDescent="0.25">
      <c r="A76" s="31">
        <v>45474</v>
      </c>
      <c r="B76" t="s">
        <v>8</v>
      </c>
      <c r="C76">
        <v>141817</v>
      </c>
    </row>
    <row r="77" spans="1:3" x14ac:dyDescent="0.25">
      <c r="A77" s="31">
        <v>45505</v>
      </c>
      <c r="B77" t="s">
        <v>8</v>
      </c>
      <c r="C77">
        <v>73960</v>
      </c>
    </row>
    <row r="78" spans="1:3" x14ac:dyDescent="0.25">
      <c r="A78" s="31">
        <v>45536</v>
      </c>
      <c r="B78" t="s">
        <v>8</v>
      </c>
      <c r="C78">
        <v>171662</v>
      </c>
    </row>
    <row r="79" spans="1:3" x14ac:dyDescent="0.25">
      <c r="A79" s="31">
        <v>45566</v>
      </c>
      <c r="B79" t="s">
        <v>8</v>
      </c>
      <c r="C79">
        <v>102005</v>
      </c>
    </row>
    <row r="80" spans="1:3" x14ac:dyDescent="0.25">
      <c r="A80" s="31">
        <v>45597</v>
      </c>
      <c r="B80" t="s">
        <v>8</v>
      </c>
      <c r="C80">
        <v>51175</v>
      </c>
    </row>
    <row r="81" spans="1:3" x14ac:dyDescent="0.25">
      <c r="A81" s="40">
        <v>45352</v>
      </c>
      <c r="B81" t="s">
        <v>25</v>
      </c>
      <c r="C81" s="34">
        <v>42000</v>
      </c>
    </row>
    <row r="82" spans="1:3" x14ac:dyDescent="0.25">
      <c r="A82" s="40">
        <v>45383</v>
      </c>
      <c r="B82" t="s">
        <v>25</v>
      </c>
      <c r="C82" s="34">
        <v>42000</v>
      </c>
    </row>
    <row r="83" spans="1:3" x14ac:dyDescent="0.25">
      <c r="A83" s="40">
        <v>45413</v>
      </c>
      <c r="B83" t="s">
        <v>25</v>
      </c>
      <c r="C83" s="34">
        <v>42000</v>
      </c>
    </row>
    <row r="84" spans="1:3" x14ac:dyDescent="0.25">
      <c r="A84" s="41">
        <v>45444</v>
      </c>
      <c r="B84" t="s">
        <v>25</v>
      </c>
      <c r="C84" s="34">
        <v>42000</v>
      </c>
    </row>
    <row r="85" spans="1:3" x14ac:dyDescent="0.25">
      <c r="A85" s="41">
        <v>45474</v>
      </c>
      <c r="B85" t="s">
        <v>25</v>
      </c>
      <c r="C85" s="34">
        <v>42000</v>
      </c>
    </row>
    <row r="86" spans="1:3" x14ac:dyDescent="0.25">
      <c r="A86" s="41">
        <v>45505</v>
      </c>
      <c r="B86" t="s">
        <v>25</v>
      </c>
      <c r="C86" s="34">
        <v>42000</v>
      </c>
    </row>
    <row r="87" spans="1:3" x14ac:dyDescent="0.25">
      <c r="A87" s="41">
        <v>45536</v>
      </c>
      <c r="B87" t="s">
        <v>25</v>
      </c>
      <c r="C87" s="34">
        <v>42000</v>
      </c>
    </row>
    <row r="88" spans="1:3" x14ac:dyDescent="0.25">
      <c r="A88" s="41">
        <v>45566</v>
      </c>
      <c r="B88" t="s">
        <v>25</v>
      </c>
      <c r="C88" s="34">
        <v>42000</v>
      </c>
    </row>
    <row r="89" spans="1:3" x14ac:dyDescent="0.25">
      <c r="A89" s="41">
        <v>45597</v>
      </c>
      <c r="B89" t="s">
        <v>25</v>
      </c>
      <c r="C89" s="34">
        <v>42000</v>
      </c>
    </row>
    <row r="90" spans="1:3" x14ac:dyDescent="0.25">
      <c r="A90" s="41">
        <v>45627</v>
      </c>
      <c r="B90" t="s">
        <v>25</v>
      </c>
      <c r="C90" s="34">
        <v>42000</v>
      </c>
    </row>
    <row r="91" spans="1:3" x14ac:dyDescent="0.25">
      <c r="A91" s="28">
        <v>45323</v>
      </c>
      <c r="B91" t="s">
        <v>9</v>
      </c>
      <c r="C91" s="34">
        <v>30756</v>
      </c>
    </row>
    <row r="92" spans="1:3" x14ac:dyDescent="0.25">
      <c r="A92" s="35">
        <v>45352</v>
      </c>
      <c r="B92" t="s">
        <v>9</v>
      </c>
      <c r="C92" s="36">
        <v>32177</v>
      </c>
    </row>
    <row r="93" spans="1:3" x14ac:dyDescent="0.25">
      <c r="A93" s="28">
        <v>45383</v>
      </c>
      <c r="B93" t="s">
        <v>9</v>
      </c>
      <c r="C93" s="34">
        <v>25556</v>
      </c>
    </row>
    <row r="94" spans="1:3" x14ac:dyDescent="0.25">
      <c r="A94" s="28">
        <v>45413</v>
      </c>
      <c r="B94" t="s">
        <v>9</v>
      </c>
      <c r="C94" s="34">
        <v>32404</v>
      </c>
    </row>
    <row r="95" spans="1:3" x14ac:dyDescent="0.25">
      <c r="A95" s="28">
        <v>45444</v>
      </c>
      <c r="B95" t="s">
        <v>9</v>
      </c>
      <c r="C95" s="34">
        <v>24521</v>
      </c>
    </row>
    <row r="96" spans="1:3" x14ac:dyDescent="0.25">
      <c r="A96" s="28">
        <v>45474</v>
      </c>
      <c r="B96" t="s">
        <v>9</v>
      </c>
      <c r="C96" s="34">
        <v>29740</v>
      </c>
    </row>
    <row r="97" spans="1:3" x14ac:dyDescent="0.25">
      <c r="A97" s="28">
        <v>45505</v>
      </c>
      <c r="B97" t="s">
        <v>9</v>
      </c>
      <c r="C97" s="34">
        <v>41264</v>
      </c>
    </row>
    <row r="98" spans="1:3" x14ac:dyDescent="0.25">
      <c r="A98" s="28">
        <v>45536</v>
      </c>
      <c r="B98" t="s">
        <v>9</v>
      </c>
      <c r="C98" s="34">
        <v>41421</v>
      </c>
    </row>
    <row r="99" spans="1:3" x14ac:dyDescent="0.25">
      <c r="A99" s="1">
        <v>45566</v>
      </c>
      <c r="B99" t="s">
        <v>9</v>
      </c>
      <c r="C99" s="37">
        <v>73950</v>
      </c>
    </row>
    <row r="100" spans="1:3" x14ac:dyDescent="0.25">
      <c r="A100" s="28">
        <v>45323</v>
      </c>
      <c r="B100" t="s">
        <v>32</v>
      </c>
      <c r="C100" s="38">
        <v>18361</v>
      </c>
    </row>
    <row r="101" spans="1:3" x14ac:dyDescent="0.25">
      <c r="A101" s="28">
        <v>45323</v>
      </c>
      <c r="B101" t="s">
        <v>32</v>
      </c>
      <c r="C101" s="38">
        <v>3566</v>
      </c>
    </row>
    <row r="102" spans="1:3" x14ac:dyDescent="0.25">
      <c r="A102" s="28">
        <v>45352</v>
      </c>
      <c r="B102" t="s">
        <v>32</v>
      </c>
      <c r="C102" s="38">
        <v>1409</v>
      </c>
    </row>
    <row r="103" spans="1:3" x14ac:dyDescent="0.25">
      <c r="A103" s="28">
        <v>45352</v>
      </c>
      <c r="B103" t="s">
        <v>32</v>
      </c>
      <c r="C103" s="38">
        <v>55440</v>
      </c>
    </row>
    <row r="104" spans="1:3" x14ac:dyDescent="0.25">
      <c r="A104" s="28">
        <v>45383</v>
      </c>
      <c r="B104" t="s">
        <v>32</v>
      </c>
      <c r="C104" s="38">
        <v>87000</v>
      </c>
    </row>
    <row r="105" spans="1:3" x14ac:dyDescent="0.25">
      <c r="A105" s="28">
        <v>45383</v>
      </c>
      <c r="B105" t="s">
        <v>32</v>
      </c>
      <c r="C105" s="38">
        <v>16157</v>
      </c>
    </row>
    <row r="106" spans="1:3" x14ac:dyDescent="0.25">
      <c r="A106" s="28">
        <v>45383</v>
      </c>
      <c r="B106" t="s">
        <v>32</v>
      </c>
      <c r="C106" s="38">
        <v>2438</v>
      </c>
    </row>
    <row r="107" spans="1:3" x14ac:dyDescent="0.25">
      <c r="A107" s="28">
        <v>45413</v>
      </c>
      <c r="B107" t="s">
        <v>32</v>
      </c>
      <c r="C107" s="38">
        <v>7931</v>
      </c>
    </row>
    <row r="108" spans="1:3" x14ac:dyDescent="0.25">
      <c r="A108" s="1">
        <v>45413</v>
      </c>
      <c r="B108" t="s">
        <v>32</v>
      </c>
      <c r="C108" s="39">
        <v>147966</v>
      </c>
    </row>
    <row r="109" spans="1:3" x14ac:dyDescent="0.25">
      <c r="A109" s="28">
        <v>45444</v>
      </c>
      <c r="B109" t="s">
        <v>32</v>
      </c>
      <c r="C109" s="38">
        <v>21853.73</v>
      </c>
    </row>
    <row r="110" spans="1:3" x14ac:dyDescent="0.25">
      <c r="A110" s="28">
        <v>45444</v>
      </c>
      <c r="B110" t="s">
        <v>32</v>
      </c>
      <c r="C110" s="38">
        <v>19605</v>
      </c>
    </row>
    <row r="111" spans="1:3" x14ac:dyDescent="0.25">
      <c r="A111" s="28">
        <v>45292</v>
      </c>
      <c r="B111" t="s">
        <v>32</v>
      </c>
      <c r="C111" s="38">
        <v>1287</v>
      </c>
    </row>
    <row r="112" spans="1:3" x14ac:dyDescent="0.25">
      <c r="A112" s="28">
        <v>45474</v>
      </c>
      <c r="B112" t="s">
        <v>32</v>
      </c>
      <c r="C112" s="38">
        <v>4670</v>
      </c>
    </row>
    <row r="113" spans="1:3" x14ac:dyDescent="0.25">
      <c r="A113" s="28">
        <v>45474</v>
      </c>
      <c r="B113" t="s">
        <v>32</v>
      </c>
      <c r="C113" s="38">
        <v>12410</v>
      </c>
    </row>
    <row r="114" spans="1:3" x14ac:dyDescent="0.25">
      <c r="A114" s="28">
        <v>45505</v>
      </c>
      <c r="B114" t="s">
        <v>32</v>
      </c>
      <c r="C114" s="38">
        <v>15191</v>
      </c>
    </row>
    <row r="115" spans="1:3" x14ac:dyDescent="0.25">
      <c r="A115" s="28">
        <v>45505</v>
      </c>
      <c r="B115" t="s">
        <v>32</v>
      </c>
      <c r="C115" s="38">
        <v>13600</v>
      </c>
    </row>
    <row r="116" spans="1:3" x14ac:dyDescent="0.25">
      <c r="A116" s="1">
        <v>45536</v>
      </c>
      <c r="B116" t="s">
        <v>32</v>
      </c>
      <c r="C116" s="38">
        <v>1755</v>
      </c>
    </row>
    <row r="117" spans="1:3" x14ac:dyDescent="0.25">
      <c r="A117" s="1">
        <v>45536</v>
      </c>
      <c r="B117" t="s">
        <v>32</v>
      </c>
      <c r="C117" s="38">
        <v>28254</v>
      </c>
    </row>
    <row r="118" spans="1:3" x14ac:dyDescent="0.25">
      <c r="A118" s="1">
        <v>45566</v>
      </c>
      <c r="B118" t="s">
        <v>32</v>
      </c>
      <c r="C118" s="38">
        <v>28729.05</v>
      </c>
    </row>
  </sheetData>
  <autoFilter ref="A1:C118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Fujitsu</cp:lastModifiedBy>
  <cp:lastPrinted>2024-08-17T07:25:38Z</cp:lastPrinted>
  <dcterms:created xsi:type="dcterms:W3CDTF">2006-09-16T00:00:00Z</dcterms:created>
  <dcterms:modified xsi:type="dcterms:W3CDTF">2025-01-16T10:34:15Z</dcterms:modified>
</cp:coreProperties>
</file>