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315" windowHeight="7605" tabRatio="804" firstSheet="5" activeTab="12"/>
  </bookViews>
  <sheets>
    <sheet name="规则" sheetId="1" r:id="rId1"/>
    <sheet name="市场预测" sheetId="4" r:id="rId2"/>
    <sheet name="详单分析" sheetId="20" r:id="rId3"/>
    <sheet name="P1的MPS" sheetId="9" r:id="rId4"/>
    <sheet name="独立P2的MPS" sheetId="11" r:id="rId5"/>
    <sheet name="独立P3的MPS" sheetId="10" r:id="rId6"/>
    <sheet name="P4的MPS" sheetId="13" r:id="rId7"/>
    <sheet name="P5的MPS" sheetId="17" r:id="rId8"/>
    <sheet name="半成品P2的MRP" sheetId="18" r:id="rId9"/>
    <sheet name="半成品P3的MRP" sheetId="19" r:id="rId10"/>
    <sheet name="R系列原料的MRP" sheetId="14" r:id="rId11"/>
    <sheet name="第1年" sheetId="24" r:id="rId12"/>
    <sheet name="第2至5年" sheetId="26" r:id="rId13"/>
    <sheet name="P1的MPS (公式)" sheetId="21" r:id="rId14"/>
    <sheet name="第1年财会管理（公式）" sheetId="27" r:id="rId15"/>
  </sheets>
  <externalReferences>
    <externalReference r:id="rId16"/>
  </externalReferences>
  <definedNames>
    <definedName name="_xlnm._FilterDatabase" localSheetId="2" hidden="1">详单分析!$E$1:$E$797</definedName>
    <definedName name="产品">[1]规则设置!$B$31:$B$34</definedName>
    <definedName name="厂房类型">[1]引用数据!$C$2:$C$4</definedName>
    <definedName name="交货期">[1]引用数据!$G$24:$G$28</definedName>
    <definedName name="期限">[1]引用数据!$D$19:$D$22</definedName>
    <definedName name="拥有情况">[1]引用数据!$C$7:$C$8</definedName>
  </definedNames>
  <calcPr calcId="124519" concurrentCalc="0"/>
</workbook>
</file>

<file path=xl/calcChain.xml><?xml version="1.0" encoding="utf-8"?>
<calcChain xmlns="http://schemas.openxmlformats.org/spreadsheetml/2006/main">
  <c r="M215" i="26"/>
  <c r="N215"/>
  <c r="O215"/>
  <c r="M214"/>
  <c r="N214"/>
  <c r="O214"/>
  <c r="M213"/>
  <c r="N213"/>
  <c r="O213"/>
  <c r="M212"/>
  <c r="N212"/>
  <c r="O212"/>
  <c r="M211"/>
  <c r="N211"/>
  <c r="O211"/>
  <c r="M210"/>
  <c r="N210"/>
  <c r="O210"/>
  <c r="M209"/>
  <c r="N209"/>
  <c r="O209"/>
  <c r="M208"/>
  <c r="N208"/>
  <c r="O208"/>
  <c r="M207"/>
  <c r="N207"/>
  <c r="O207"/>
  <c r="M206"/>
  <c r="N206"/>
  <c r="O206"/>
  <c r="M205"/>
  <c r="N205"/>
  <c r="O205"/>
  <c r="M204"/>
  <c r="N204"/>
  <c r="O204"/>
  <c r="M203"/>
  <c r="N203"/>
  <c r="O203"/>
  <c r="M202"/>
  <c r="N202"/>
  <c r="O202"/>
  <c r="M201"/>
  <c r="N201"/>
  <c r="O201"/>
  <c r="M200"/>
  <c r="N200"/>
  <c r="O200"/>
  <c r="M199"/>
  <c r="N199"/>
  <c r="O199"/>
  <c r="M198"/>
  <c r="N198"/>
  <c r="O198"/>
  <c r="M197"/>
  <c r="N197"/>
  <c r="O197"/>
  <c r="M196"/>
  <c r="N196"/>
  <c r="O196"/>
  <c r="M195"/>
  <c r="N195"/>
  <c r="O195"/>
  <c r="M194"/>
  <c r="N194"/>
  <c r="O194"/>
  <c r="M193"/>
  <c r="N193"/>
  <c r="O193"/>
  <c r="M192"/>
  <c r="N192"/>
  <c r="O192"/>
  <c r="M191"/>
  <c r="N191"/>
  <c r="O191"/>
  <c r="M190"/>
  <c r="N190"/>
  <c r="O190"/>
  <c r="M189"/>
  <c r="N189"/>
  <c r="O189"/>
  <c r="M188"/>
  <c r="N188"/>
  <c r="O188"/>
  <c r="M187"/>
  <c r="N187"/>
  <c r="O187"/>
  <c r="M186"/>
  <c r="N186"/>
  <c r="O186"/>
  <c r="M185"/>
  <c r="N185"/>
  <c r="O185"/>
  <c r="M184"/>
  <c r="N184"/>
  <c r="O184"/>
  <c r="M183"/>
  <c r="N183"/>
  <c r="O183"/>
  <c r="M182"/>
  <c r="N182"/>
  <c r="O182"/>
  <c r="M181"/>
  <c r="N181"/>
  <c r="O181"/>
  <c r="M180"/>
  <c r="N180"/>
  <c r="O180"/>
  <c r="M179"/>
  <c r="N179"/>
  <c r="O179"/>
  <c r="M178"/>
  <c r="N178"/>
  <c r="O178"/>
  <c r="M177"/>
  <c r="N177"/>
  <c r="O177"/>
  <c r="M176"/>
  <c r="N176"/>
  <c r="O176"/>
  <c r="M175"/>
  <c r="N175"/>
  <c r="O175"/>
  <c r="M174"/>
  <c r="N174"/>
  <c r="O174"/>
  <c r="M173"/>
  <c r="N173"/>
  <c r="O173"/>
  <c r="M172"/>
  <c r="N172"/>
  <c r="O172"/>
  <c r="M171"/>
  <c r="N171"/>
  <c r="O171"/>
  <c r="M170"/>
  <c r="N170"/>
  <c r="O170"/>
  <c r="M169"/>
  <c r="N169"/>
  <c r="O169"/>
  <c r="M168"/>
  <c r="N168"/>
  <c r="O168"/>
  <c r="M167"/>
  <c r="N167"/>
  <c r="O167"/>
  <c r="M166"/>
  <c r="N166"/>
  <c r="O166"/>
  <c r="M165"/>
  <c r="N165"/>
  <c r="O165"/>
  <c r="M164"/>
  <c r="N164"/>
  <c r="O164"/>
  <c r="M163"/>
  <c r="N163"/>
  <c r="O163"/>
  <c r="M162"/>
  <c r="N162"/>
  <c r="O162"/>
  <c r="M161"/>
  <c r="N161"/>
  <c r="O161"/>
  <c r="M160"/>
  <c r="N160"/>
  <c r="O160"/>
  <c r="M159"/>
  <c r="N159"/>
  <c r="O159"/>
  <c r="M158"/>
  <c r="N158"/>
  <c r="O158"/>
  <c r="M157"/>
  <c r="N157"/>
  <c r="O157"/>
  <c r="M156"/>
  <c r="N156"/>
  <c r="O156"/>
  <c r="M155"/>
  <c r="N155"/>
  <c r="O155"/>
  <c r="M154"/>
  <c r="N154"/>
  <c r="O154"/>
  <c r="M153"/>
  <c r="N153"/>
  <c r="O153"/>
  <c r="M152"/>
  <c r="N152"/>
  <c r="O152"/>
  <c r="M151"/>
  <c r="N151"/>
  <c r="O151"/>
  <c r="M150"/>
  <c r="N150"/>
  <c r="O150"/>
  <c r="M149"/>
  <c r="N149"/>
  <c r="O149"/>
  <c r="M148"/>
  <c r="N148"/>
  <c r="O148"/>
  <c r="M147"/>
  <c r="N147"/>
  <c r="O147"/>
  <c r="M146"/>
  <c r="N146"/>
  <c r="O146"/>
  <c r="M145"/>
  <c r="N145"/>
  <c r="O145"/>
  <c r="M144"/>
  <c r="N144"/>
  <c r="O144"/>
  <c r="M143"/>
  <c r="N143"/>
  <c r="O143"/>
  <c r="M142"/>
  <c r="N142"/>
  <c r="O142"/>
  <c r="M141"/>
  <c r="N141"/>
  <c r="O141"/>
  <c r="M140"/>
  <c r="N140"/>
  <c r="O140"/>
  <c r="M139"/>
  <c r="N139"/>
  <c r="O139"/>
  <c r="M138"/>
  <c r="N138"/>
  <c r="O138"/>
  <c r="M137"/>
  <c r="N137"/>
  <c r="O137"/>
  <c r="M136"/>
  <c r="N136"/>
  <c r="O136"/>
  <c r="M135"/>
  <c r="N135"/>
  <c r="O135"/>
  <c r="M134"/>
  <c r="N134"/>
  <c r="O134"/>
  <c r="M133"/>
  <c r="N133"/>
  <c r="O133"/>
  <c r="M132"/>
  <c r="N132"/>
  <c r="O132"/>
  <c r="M131"/>
  <c r="N131"/>
  <c r="O131"/>
  <c r="M130"/>
  <c r="N130"/>
  <c r="O130"/>
  <c r="M129"/>
  <c r="N129"/>
  <c r="O129"/>
  <c r="M128"/>
  <c r="N128"/>
  <c r="O128"/>
  <c r="M127"/>
  <c r="N127"/>
  <c r="O127"/>
  <c r="M126"/>
  <c r="N126"/>
  <c r="O126"/>
  <c r="M125"/>
  <c r="N125"/>
  <c r="O125"/>
  <c r="M124"/>
  <c r="N124"/>
  <c r="O124"/>
  <c r="M123"/>
  <c r="N123"/>
  <c r="O123"/>
  <c r="M122"/>
  <c r="N122"/>
  <c r="O122"/>
  <c r="M121"/>
  <c r="N121"/>
  <c r="O121"/>
  <c r="M120"/>
  <c r="N120"/>
  <c r="O120"/>
  <c r="M119"/>
  <c r="N119"/>
  <c r="O119"/>
  <c r="M118"/>
  <c r="N118"/>
  <c r="O118"/>
  <c r="M117"/>
  <c r="N117"/>
  <c r="O117"/>
  <c r="M116"/>
  <c r="N116"/>
  <c r="O116"/>
  <c r="M115"/>
  <c r="N115"/>
  <c r="O115"/>
  <c r="M114"/>
  <c r="N114"/>
  <c r="O114"/>
  <c r="M113"/>
  <c r="N113"/>
  <c r="O113"/>
  <c r="M112"/>
  <c r="N112"/>
  <c r="O112"/>
  <c r="M111"/>
  <c r="N111"/>
  <c r="O111"/>
  <c r="M110"/>
  <c r="N110"/>
  <c r="O110"/>
  <c r="M109"/>
  <c r="N109"/>
  <c r="O109"/>
  <c r="M108"/>
  <c r="N108"/>
  <c r="O108"/>
  <c r="M107"/>
  <c r="N107"/>
  <c r="O107"/>
  <c r="M106"/>
  <c r="N106"/>
  <c r="O106"/>
  <c r="M105"/>
  <c r="N105"/>
  <c r="O105"/>
  <c r="M104"/>
  <c r="N104"/>
  <c r="O104"/>
  <c r="M103"/>
  <c r="N103"/>
  <c r="O103"/>
  <c r="M102"/>
  <c r="N102"/>
  <c r="O102"/>
  <c r="M101"/>
  <c r="N101"/>
  <c r="O101"/>
  <c r="M100"/>
  <c r="N100"/>
  <c r="O100"/>
  <c r="M99"/>
  <c r="N99"/>
  <c r="O99"/>
  <c r="M98"/>
  <c r="N98"/>
  <c r="O98"/>
  <c r="M97"/>
  <c r="N97"/>
  <c r="O97"/>
  <c r="M96"/>
  <c r="N96"/>
  <c r="O96"/>
  <c r="M95"/>
  <c r="N95"/>
  <c r="O95"/>
  <c r="M94"/>
  <c r="N94"/>
  <c r="O94"/>
  <c r="M93"/>
  <c r="N93"/>
  <c r="O93"/>
  <c r="M92"/>
  <c r="N92"/>
  <c r="O92"/>
  <c r="M91"/>
  <c r="N91"/>
  <c r="O91"/>
  <c r="M90"/>
  <c r="N90"/>
  <c r="O90"/>
  <c r="M89"/>
  <c r="N89"/>
  <c r="O89"/>
  <c r="M88"/>
  <c r="N88"/>
  <c r="O88"/>
  <c r="M87"/>
  <c r="N87"/>
  <c r="O87"/>
  <c r="M86"/>
  <c r="N86"/>
  <c r="O86"/>
  <c r="M85"/>
  <c r="N85"/>
  <c r="O85"/>
  <c r="M84"/>
  <c r="N84"/>
  <c r="O84"/>
  <c r="M83"/>
  <c r="N83"/>
  <c r="O83"/>
  <c r="M82"/>
  <c r="N82"/>
  <c r="O82"/>
  <c r="M81"/>
  <c r="N81"/>
  <c r="O81"/>
  <c r="M80"/>
  <c r="N80"/>
  <c r="O80"/>
  <c r="M79"/>
  <c r="N79"/>
  <c r="O79"/>
  <c r="M78"/>
  <c r="N78"/>
  <c r="O78"/>
  <c r="M77"/>
  <c r="N77"/>
  <c r="O77"/>
  <c r="M76"/>
  <c r="N76"/>
  <c r="O76"/>
  <c r="M75"/>
  <c r="N75"/>
  <c r="O75"/>
  <c r="M74"/>
  <c r="N74"/>
  <c r="O74"/>
  <c r="M73"/>
  <c r="N73"/>
  <c r="O73"/>
  <c r="M72"/>
  <c r="N72"/>
  <c r="O72"/>
  <c r="M71"/>
  <c r="N71"/>
  <c r="O71"/>
  <c r="M70"/>
  <c r="N70"/>
  <c r="O70"/>
  <c r="M69"/>
  <c r="N69"/>
  <c r="O69"/>
  <c r="M68"/>
  <c r="N68"/>
  <c r="O68"/>
  <c r="M67"/>
  <c r="N67"/>
  <c r="O67"/>
  <c r="M66"/>
  <c r="N66"/>
  <c r="O66"/>
  <c r="M65"/>
  <c r="N65"/>
  <c r="O65"/>
  <c r="M64"/>
  <c r="N64"/>
  <c r="O64"/>
  <c r="M63"/>
  <c r="N63"/>
  <c r="O63"/>
  <c r="M62"/>
  <c r="N62"/>
  <c r="O62"/>
  <c r="M61"/>
  <c r="N61"/>
  <c r="O61"/>
  <c r="M60"/>
  <c r="N60"/>
  <c r="O60"/>
  <c r="M59"/>
  <c r="N59"/>
  <c r="O59"/>
  <c r="M58"/>
  <c r="N58"/>
  <c r="O58"/>
  <c r="M57"/>
  <c r="N57"/>
  <c r="O57"/>
  <c r="M56"/>
  <c r="N56"/>
  <c r="O56"/>
  <c r="M55"/>
  <c r="N55"/>
  <c r="O55"/>
  <c r="M54"/>
  <c r="N54"/>
  <c r="O54"/>
  <c r="M53"/>
  <c r="N53"/>
  <c r="O53"/>
  <c r="M52"/>
  <c r="N52"/>
  <c r="O52"/>
  <c r="M51"/>
  <c r="N51"/>
  <c r="O51"/>
  <c r="M50"/>
  <c r="N50"/>
  <c r="O50"/>
  <c r="M49"/>
  <c r="N49"/>
  <c r="O49"/>
  <c r="M48"/>
  <c r="N48"/>
  <c r="O48"/>
  <c r="M47"/>
  <c r="N47"/>
  <c r="O47"/>
  <c r="AO20"/>
  <c r="AF33"/>
  <c r="AG33"/>
  <c r="AH33"/>
  <c r="AI33"/>
  <c r="AL11"/>
  <c r="AL21"/>
  <c r="AO14"/>
  <c r="AO15"/>
  <c r="AO17"/>
  <c r="L26"/>
  <c r="AA26" l="1"/>
  <c r="AF8"/>
  <c r="AF14"/>
  <c r="AG14"/>
  <c r="AH14"/>
  <c r="AI14"/>
  <c r="AF15"/>
  <c r="AG15"/>
  <c r="AH15"/>
  <c r="AI15"/>
  <c r="AF16"/>
  <c r="AF17"/>
  <c r="AG17"/>
  <c r="AH17"/>
  <c r="AI16"/>
  <c r="AI17"/>
  <c r="AO18"/>
  <c r="AO19"/>
  <c r="Q33"/>
  <c r="R33"/>
  <c r="S33"/>
  <c r="T33"/>
  <c r="W11"/>
  <c r="W21"/>
  <c r="Z14"/>
  <c r="Z15"/>
  <c r="Z17"/>
  <c r="Q8"/>
  <c r="Q14"/>
  <c r="R14"/>
  <c r="S14"/>
  <c r="T14"/>
  <c r="Q15"/>
  <c r="R15"/>
  <c r="S15"/>
  <c r="T15"/>
  <c r="Q16"/>
  <c r="Q17"/>
  <c r="R17"/>
  <c r="S17"/>
  <c r="T16"/>
  <c r="T17"/>
  <c r="Z18"/>
  <c r="Z19"/>
  <c r="Z20"/>
  <c r="B14" i="27"/>
  <c r="C14"/>
  <c r="D14"/>
  <c r="E14"/>
  <c r="K3"/>
  <c r="K13"/>
  <c r="N6"/>
  <c r="N7"/>
  <c r="N9"/>
  <c r="N11"/>
  <c r="N12"/>
  <c r="L17"/>
  <c r="L18"/>
  <c r="N5"/>
  <c r="K5"/>
  <c r="K9"/>
  <c r="K10"/>
  <c r="K11"/>
  <c r="L20"/>
  <c r="L22"/>
  <c r="B2"/>
  <c r="L23"/>
  <c r="L24"/>
  <c r="N13"/>
  <c r="L25"/>
  <c r="L26"/>
  <c r="L27"/>
  <c r="K22"/>
  <c r="K23"/>
  <c r="K26"/>
  <c r="K27"/>
  <c r="B4"/>
  <c r="B6"/>
  <c r="B8"/>
  <c r="B15"/>
  <c r="C6"/>
  <c r="C8"/>
  <c r="C15"/>
  <c r="D6"/>
  <c r="D8"/>
  <c r="D15"/>
  <c r="E6"/>
  <c r="E8"/>
  <c r="E15"/>
  <c r="E16"/>
  <c r="E17"/>
  <c r="E19"/>
  <c r="I17"/>
  <c r="I22"/>
  <c r="I26"/>
  <c r="I27"/>
  <c r="H17"/>
  <c r="H22"/>
  <c r="H26"/>
  <c r="H27"/>
  <c r="E22"/>
  <c r="D22"/>
  <c r="C22"/>
  <c r="B22"/>
  <c r="B21"/>
  <c r="E20"/>
  <c r="D20"/>
  <c r="C20"/>
  <c r="B20"/>
  <c r="B14" i="24"/>
  <c r="C14"/>
  <c r="D14"/>
  <c r="E14"/>
  <c r="K3"/>
  <c r="K13"/>
  <c r="N6"/>
  <c r="N7"/>
  <c r="N9"/>
  <c r="N11"/>
  <c r="N12"/>
  <c r="B33" i="26"/>
  <c r="C33"/>
  <c r="D33"/>
  <c r="E33"/>
  <c r="H11"/>
  <c r="H21"/>
  <c r="K14"/>
  <c r="K15"/>
  <c r="K17"/>
  <c r="B8"/>
  <c r="B14"/>
  <c r="C14"/>
  <c r="D14"/>
  <c r="E14"/>
  <c r="B15"/>
  <c r="C15"/>
  <c r="D15"/>
  <c r="E15"/>
  <c r="B16"/>
  <c r="B17"/>
  <c r="C16"/>
  <c r="C17"/>
  <c r="D16"/>
  <c r="D17"/>
  <c r="E16"/>
  <c r="E17"/>
  <c r="K18"/>
  <c r="K19"/>
  <c r="K20"/>
  <c r="Z26"/>
  <c r="L20" i="24"/>
  <c r="B7" i="26"/>
  <c r="B2" i="24"/>
  <c r="B4"/>
  <c r="B6"/>
  <c r="B8"/>
  <c r="B15"/>
  <c r="C6"/>
  <c r="C8"/>
  <c r="C15"/>
  <c r="D6"/>
  <c r="D8"/>
  <c r="D15"/>
  <c r="E6"/>
  <c r="E8"/>
  <c r="E15"/>
  <c r="E19"/>
  <c r="I17"/>
  <c r="B4" i="26"/>
  <c r="B6"/>
  <c r="B11"/>
  <c r="B19"/>
  <c r="B34"/>
  <c r="C11"/>
  <c r="C19"/>
  <c r="C34"/>
  <c r="D11"/>
  <c r="D19"/>
  <c r="D34"/>
  <c r="E11"/>
  <c r="E19"/>
  <c r="E34"/>
  <c r="E39"/>
  <c r="I26"/>
  <c r="W26"/>
  <c r="K21"/>
  <c r="L34"/>
  <c r="N13" i="24"/>
  <c r="L25"/>
  <c r="K34" i="26"/>
  <c r="K33"/>
  <c r="L33"/>
  <c r="L23" i="24"/>
  <c r="K32" i="26"/>
  <c r="L32"/>
  <c r="L35"/>
  <c r="Q2"/>
  <c r="L27"/>
  <c r="R42"/>
  <c r="Q19"/>
  <c r="L29"/>
  <c r="H26"/>
  <c r="H15"/>
  <c r="H13"/>
  <c r="M7"/>
  <c r="L26" i="24"/>
  <c r="B2" i="26"/>
  <c r="D42"/>
  <c r="C42"/>
  <c r="B42"/>
  <c r="B41"/>
  <c r="BE29"/>
  <c r="AP29"/>
  <c r="AA29"/>
  <c r="H12"/>
  <c r="C22" i="24"/>
  <c r="B22"/>
  <c r="H20" i="26"/>
  <c r="B40"/>
  <c r="D22" i="24"/>
  <c r="E17"/>
  <c r="E16"/>
  <c r="B21"/>
  <c r="E20"/>
  <c r="C20"/>
  <c r="B20"/>
  <c r="S13" i="14"/>
  <c r="S24"/>
  <c r="S35"/>
  <c r="S46"/>
  <c r="AU19" i="26"/>
  <c r="N5" i="24"/>
  <c r="K5"/>
  <c r="K9"/>
  <c r="K10"/>
  <c r="K11"/>
  <c r="Z32" i="26"/>
  <c r="AA32"/>
  <c r="AO32"/>
  <c r="AP32"/>
  <c r="BD32"/>
  <c r="BE32"/>
  <c r="K29"/>
  <c r="H34"/>
  <c r="H32"/>
  <c r="H30"/>
  <c r="W27"/>
  <c r="K13" i="14"/>
  <c r="K24"/>
  <c r="K35"/>
  <c r="K46"/>
  <c r="L17" i="24"/>
  <c r="K26" i="26"/>
  <c r="D13" i="14"/>
  <c r="D35"/>
  <c r="E13"/>
  <c r="E24"/>
  <c r="E35"/>
  <c r="E46"/>
  <c r="F13"/>
  <c r="F24"/>
  <c r="F35"/>
  <c r="F46"/>
  <c r="H18" i="26"/>
  <c r="E35"/>
  <c r="H17"/>
  <c r="G13" i="14"/>
  <c r="G24"/>
  <c r="G35"/>
  <c r="G46"/>
  <c r="E22" i="24"/>
  <c r="T13" i="14"/>
  <c r="T24"/>
  <c r="T35"/>
  <c r="T46"/>
  <c r="AV19" i="26"/>
  <c r="U13" i="14"/>
  <c r="U24"/>
  <c r="U35"/>
  <c r="U46"/>
  <c r="AW19" i="26"/>
  <c r="V13" i="14"/>
  <c r="V24"/>
  <c r="V35"/>
  <c r="V46"/>
  <c r="AX19" i="26"/>
  <c r="AX36"/>
  <c r="BA19"/>
  <c r="BB35"/>
  <c r="AX35"/>
  <c r="BA17"/>
  <c r="BA34"/>
  <c r="BA33"/>
  <c r="AX33"/>
  <c r="AW33"/>
  <c r="AV33"/>
  <c r="AU33"/>
  <c r="BA32"/>
  <c r="BA30"/>
  <c r="BA29"/>
  <c r="BD28"/>
  <c r="BA28"/>
  <c r="BA27"/>
  <c r="BA20"/>
  <c r="BA18"/>
  <c r="AX16"/>
  <c r="AX17"/>
  <c r="AW16"/>
  <c r="AW17"/>
  <c r="AV16"/>
  <c r="AU16"/>
  <c r="BA15"/>
  <c r="AX15"/>
  <c r="AW15"/>
  <c r="AV15"/>
  <c r="AU15"/>
  <c r="AX14"/>
  <c r="AW14"/>
  <c r="AV14"/>
  <c r="AU14"/>
  <c r="BD13"/>
  <c r="BA13"/>
  <c r="BE7"/>
  <c r="BD7"/>
  <c r="BC7"/>
  <c r="BB7"/>
  <c r="BA7"/>
  <c r="BF6"/>
  <c r="BF5"/>
  <c r="BF4"/>
  <c r="BF3"/>
  <c r="BF2"/>
  <c r="AO28"/>
  <c r="AL34"/>
  <c r="AL33"/>
  <c r="AL32"/>
  <c r="AL30"/>
  <c r="AL29"/>
  <c r="AL28"/>
  <c r="AL27"/>
  <c r="P13" i="14"/>
  <c r="P24"/>
  <c r="P35"/>
  <c r="P46"/>
  <c r="AG19" i="26"/>
  <c r="Q13" i="14"/>
  <c r="Q24"/>
  <c r="Q35"/>
  <c r="Q46"/>
  <c r="AH19" i="26"/>
  <c r="R13" i="14"/>
  <c r="R24"/>
  <c r="R35"/>
  <c r="R46"/>
  <c r="AI19" i="26"/>
  <c r="O13" i="14"/>
  <c r="O24"/>
  <c r="O35"/>
  <c r="O46"/>
  <c r="AF19" i="26"/>
  <c r="AI36"/>
  <c r="AL19"/>
  <c r="AM35"/>
  <c r="BA35"/>
  <c r="AI35"/>
  <c r="AL17"/>
  <c r="AL20"/>
  <c r="AL18"/>
  <c r="AH16"/>
  <c r="AG16"/>
  <c r="AL15"/>
  <c r="AO13"/>
  <c r="AL13"/>
  <c r="AP7"/>
  <c r="AO7"/>
  <c r="AN7"/>
  <c r="AM7"/>
  <c r="AL7"/>
  <c r="AQ6"/>
  <c r="AQ5"/>
  <c r="AQ4"/>
  <c r="AQ3"/>
  <c r="AQ2"/>
  <c r="X35"/>
  <c r="AL35"/>
  <c r="W33"/>
  <c r="W34"/>
  <c r="W32"/>
  <c r="W28"/>
  <c r="W29"/>
  <c r="W30"/>
  <c r="Z28"/>
  <c r="W20"/>
  <c r="W18"/>
  <c r="T35"/>
  <c r="W17"/>
  <c r="W15"/>
  <c r="W13"/>
  <c r="AB6"/>
  <c r="AA7"/>
  <c r="W7"/>
  <c r="L13" i="14"/>
  <c r="L24"/>
  <c r="L35"/>
  <c r="L46"/>
  <c r="R19" i="26"/>
  <c r="M13" i="14"/>
  <c r="M24"/>
  <c r="M35"/>
  <c r="M46"/>
  <c r="S19" i="26"/>
  <c r="N13" i="14"/>
  <c r="N24"/>
  <c r="N35"/>
  <c r="N46"/>
  <c r="T19" i="26"/>
  <c r="R16"/>
  <c r="S16"/>
  <c r="T36"/>
  <c r="W19"/>
  <c r="Z13"/>
  <c r="Z7"/>
  <c r="Y7"/>
  <c r="X7"/>
  <c r="AB5"/>
  <c r="AB4"/>
  <c r="AB3"/>
  <c r="AB2"/>
  <c r="L24" i="24"/>
  <c r="L18"/>
  <c r="J13" i="14"/>
  <c r="J24"/>
  <c r="J35"/>
  <c r="J46"/>
  <c r="I13"/>
  <c r="I24"/>
  <c r="I35"/>
  <c r="I46"/>
  <c r="H13"/>
  <c r="H24"/>
  <c r="H35"/>
  <c r="H46"/>
  <c r="I35" i="26"/>
  <c r="W35"/>
  <c r="K13"/>
  <c r="E36"/>
  <c r="H19"/>
  <c r="H7"/>
  <c r="K27"/>
  <c r="K22" i="24"/>
  <c r="I26"/>
  <c r="H26"/>
  <c r="K28" i="26"/>
  <c r="H33"/>
  <c r="H28"/>
  <c r="H29"/>
  <c r="H27"/>
  <c r="I7"/>
  <c r="J7"/>
  <c r="K7"/>
  <c r="L7"/>
  <c r="M2"/>
  <c r="M3"/>
  <c r="M4"/>
  <c r="M5"/>
  <c r="M6"/>
  <c r="AA27"/>
  <c r="AB7"/>
  <c r="AQ7"/>
  <c r="AL12"/>
  <c r="Q6"/>
  <c r="W12"/>
  <c r="BA11"/>
  <c r="BF7"/>
  <c r="BA12"/>
  <c r="L22" i="24"/>
  <c r="K31" i="26"/>
  <c r="AV17"/>
  <c r="AU17"/>
  <c r="H35"/>
  <c r="G11" i="19"/>
  <c r="F16"/>
  <c r="G22"/>
  <c r="E27"/>
  <c r="F10"/>
  <c r="F27"/>
  <c r="G12" i="11"/>
  <c r="F17"/>
  <c r="F11"/>
  <c r="F10" i="18"/>
  <c r="F13" i="13"/>
  <c r="G14"/>
  <c r="F19"/>
  <c r="V34" i="21"/>
  <c r="V37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V33"/>
  <c r="U33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C29"/>
  <c r="V18"/>
  <c r="V21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V17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C13"/>
  <c r="V7"/>
  <c r="U7"/>
  <c r="T7"/>
  <c r="S7"/>
  <c r="R7"/>
  <c r="Q7"/>
  <c r="P7"/>
  <c r="O7"/>
  <c r="N7"/>
  <c r="M7"/>
  <c r="L7"/>
  <c r="K7"/>
  <c r="J7"/>
  <c r="I7"/>
  <c r="H7"/>
  <c r="G7"/>
  <c r="H7" i="11"/>
  <c r="I7"/>
  <c r="J7"/>
  <c r="K7"/>
  <c r="L7"/>
  <c r="M7"/>
  <c r="N7"/>
  <c r="O7"/>
  <c r="P7"/>
  <c r="Q7"/>
  <c r="R7"/>
  <c r="S7"/>
  <c r="T7"/>
  <c r="U7"/>
  <c r="V7"/>
  <c r="G7"/>
  <c r="H9" i="10"/>
  <c r="I9"/>
  <c r="J9"/>
  <c r="K9"/>
  <c r="L9"/>
  <c r="M9"/>
  <c r="N9"/>
  <c r="O9"/>
  <c r="P9"/>
  <c r="Q9"/>
  <c r="R9"/>
  <c r="S9"/>
  <c r="T9"/>
  <c r="U9"/>
  <c r="V9"/>
  <c r="G9"/>
  <c r="H9" i="17"/>
  <c r="I9"/>
  <c r="J9"/>
  <c r="K9"/>
  <c r="L9"/>
  <c r="M9"/>
  <c r="N9"/>
  <c r="O9"/>
  <c r="P9"/>
  <c r="Q9"/>
  <c r="R9"/>
  <c r="S9"/>
  <c r="T9"/>
  <c r="U9"/>
  <c r="V9"/>
  <c r="G9"/>
  <c r="G9" i="13"/>
  <c r="H9"/>
  <c r="I9"/>
  <c r="J9"/>
  <c r="L9"/>
  <c r="M9"/>
  <c r="N9"/>
  <c r="O9"/>
  <c r="P9"/>
  <c r="Q9"/>
  <c r="R9"/>
  <c r="S9"/>
  <c r="T9"/>
  <c r="U9"/>
  <c r="V9"/>
  <c r="K9"/>
  <c r="H7" i="9"/>
  <c r="I7"/>
  <c r="J7"/>
  <c r="K7"/>
  <c r="L7"/>
  <c r="M7"/>
  <c r="N7"/>
  <c r="O7"/>
  <c r="P7"/>
  <c r="Q7"/>
  <c r="R7"/>
  <c r="S7"/>
  <c r="T7"/>
  <c r="U7"/>
  <c r="V7"/>
  <c r="G7"/>
  <c r="G30" i="13"/>
  <c r="F35"/>
  <c r="F29" i="17"/>
  <c r="E13"/>
  <c r="F13"/>
  <c r="N13"/>
  <c r="O13"/>
  <c r="P13"/>
  <c r="Q13"/>
  <c r="R13"/>
  <c r="S13"/>
  <c r="T13"/>
  <c r="U13"/>
  <c r="V13"/>
  <c r="M20"/>
  <c r="L20"/>
  <c r="G30" i="10"/>
  <c r="F35"/>
  <c r="F27" i="11"/>
  <c r="H28"/>
  <c r="F33"/>
  <c r="H27"/>
  <c r="D11" i="9"/>
  <c r="E11"/>
  <c r="F11"/>
  <c r="C11"/>
  <c r="M2" i="20"/>
  <c r="N2"/>
  <c r="O2"/>
  <c r="M775"/>
  <c r="N775"/>
  <c r="O775"/>
  <c r="M776"/>
  <c r="N776"/>
  <c r="O776"/>
  <c r="M777"/>
  <c r="N777"/>
  <c r="O777"/>
  <c r="M778"/>
  <c r="N778"/>
  <c r="O778"/>
  <c r="M779"/>
  <c r="N779"/>
  <c r="O779"/>
  <c r="M780"/>
  <c r="N780"/>
  <c r="O780"/>
  <c r="M781"/>
  <c r="N781"/>
  <c r="O781"/>
  <c r="M782"/>
  <c r="N782"/>
  <c r="O782"/>
  <c r="M783"/>
  <c r="N783"/>
  <c r="O783"/>
  <c r="M784"/>
  <c r="N784"/>
  <c r="O784"/>
  <c r="M785"/>
  <c r="N785"/>
  <c r="O785"/>
  <c r="M786"/>
  <c r="N786"/>
  <c r="O786"/>
  <c r="M787"/>
  <c r="N787"/>
  <c r="O787"/>
  <c r="M788"/>
  <c r="N788"/>
  <c r="O788"/>
  <c r="M789"/>
  <c r="N789"/>
  <c r="O789"/>
  <c r="M790"/>
  <c r="N790"/>
  <c r="O790"/>
  <c r="M791"/>
  <c r="N791"/>
  <c r="O791"/>
  <c r="M792"/>
  <c r="N792"/>
  <c r="O792"/>
  <c r="M793"/>
  <c r="M794"/>
  <c r="N794"/>
  <c r="O794"/>
  <c r="M795"/>
  <c r="N795"/>
  <c r="O795"/>
  <c r="M796"/>
  <c r="N796"/>
  <c r="O796"/>
  <c r="M797"/>
  <c r="N797"/>
  <c r="O797"/>
  <c r="M3"/>
  <c r="N3"/>
  <c r="O3"/>
  <c r="M4"/>
  <c r="N4"/>
  <c r="O4"/>
  <c r="M5"/>
  <c r="N5"/>
  <c r="O5"/>
  <c r="M6"/>
  <c r="N6"/>
  <c r="O6"/>
  <c r="M7"/>
  <c r="N7"/>
  <c r="O7"/>
  <c r="M8"/>
  <c r="N8"/>
  <c r="O8"/>
  <c r="M9"/>
  <c r="N9"/>
  <c r="O9"/>
  <c r="M10"/>
  <c r="N10"/>
  <c r="O10"/>
  <c r="M11"/>
  <c r="N11"/>
  <c r="O11"/>
  <c r="M12"/>
  <c r="N12"/>
  <c r="O12"/>
  <c r="M13"/>
  <c r="N13"/>
  <c r="O13"/>
  <c r="M14"/>
  <c r="N14"/>
  <c r="O14"/>
  <c r="M15"/>
  <c r="N15"/>
  <c r="O15"/>
  <c r="M16"/>
  <c r="N16"/>
  <c r="O16"/>
  <c r="M17"/>
  <c r="N17"/>
  <c r="O17"/>
  <c r="M18"/>
  <c r="N18"/>
  <c r="O18"/>
  <c r="M19"/>
  <c r="N19"/>
  <c r="O19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M31"/>
  <c r="N31"/>
  <c r="O31"/>
  <c r="M32"/>
  <c r="N32"/>
  <c r="O32"/>
  <c r="M33"/>
  <c r="N33"/>
  <c r="O33"/>
  <c r="M34"/>
  <c r="N34"/>
  <c r="O34"/>
  <c r="M35"/>
  <c r="M36"/>
  <c r="N36"/>
  <c r="O36"/>
  <c r="M37"/>
  <c r="N37"/>
  <c r="O37"/>
  <c r="M38"/>
  <c r="N38"/>
  <c r="O38"/>
  <c r="M39"/>
  <c r="N39"/>
  <c r="O39"/>
  <c r="M40"/>
  <c r="N40"/>
  <c r="O40"/>
  <c r="M41"/>
  <c r="N41"/>
  <c r="O41"/>
  <c r="M42"/>
  <c r="N42"/>
  <c r="O42"/>
  <c r="M43"/>
  <c r="N43"/>
  <c r="O43"/>
  <c r="M44"/>
  <c r="N44"/>
  <c r="O44"/>
  <c r="M45"/>
  <c r="N45"/>
  <c r="O45"/>
  <c r="M46"/>
  <c r="N46"/>
  <c r="O46"/>
  <c r="M47"/>
  <c r="N47"/>
  <c r="O47"/>
  <c r="M48"/>
  <c r="N48"/>
  <c r="O48"/>
  <c r="M49"/>
  <c r="N49"/>
  <c r="O49"/>
  <c r="M50"/>
  <c r="N50"/>
  <c r="O50"/>
  <c r="M51"/>
  <c r="N51"/>
  <c r="O51"/>
  <c r="M52"/>
  <c r="N52"/>
  <c r="O52"/>
  <c r="M53"/>
  <c r="N53"/>
  <c r="O53"/>
  <c r="M54"/>
  <c r="N54"/>
  <c r="O54"/>
  <c r="M55"/>
  <c r="N55"/>
  <c r="O55"/>
  <c r="M56"/>
  <c r="N56"/>
  <c r="O56"/>
  <c r="M57"/>
  <c r="N57"/>
  <c r="O57"/>
  <c r="M58"/>
  <c r="N58"/>
  <c r="O58"/>
  <c r="M59"/>
  <c r="N59"/>
  <c r="O59"/>
  <c r="M60"/>
  <c r="N60"/>
  <c r="O60"/>
  <c r="M61"/>
  <c r="N61"/>
  <c r="O61"/>
  <c r="M62"/>
  <c r="N62"/>
  <c r="O62"/>
  <c r="M63"/>
  <c r="N63"/>
  <c r="O63"/>
  <c r="M64"/>
  <c r="N64"/>
  <c r="O64"/>
  <c r="M65"/>
  <c r="N65"/>
  <c r="O65"/>
  <c r="M66"/>
  <c r="N66"/>
  <c r="O66"/>
  <c r="M67"/>
  <c r="N67"/>
  <c r="O67"/>
  <c r="M68"/>
  <c r="N68"/>
  <c r="O68"/>
  <c r="M69"/>
  <c r="N69"/>
  <c r="O69"/>
  <c r="M70"/>
  <c r="N70"/>
  <c r="O70"/>
  <c r="M71"/>
  <c r="N71"/>
  <c r="O71"/>
  <c r="M72"/>
  <c r="N72"/>
  <c r="O72"/>
  <c r="M73"/>
  <c r="N73"/>
  <c r="O73"/>
  <c r="M74"/>
  <c r="N74"/>
  <c r="O74"/>
  <c r="M75"/>
  <c r="N75"/>
  <c r="O75"/>
  <c r="M76"/>
  <c r="N76"/>
  <c r="O76"/>
  <c r="M77"/>
  <c r="N77"/>
  <c r="O77"/>
  <c r="M78"/>
  <c r="N78"/>
  <c r="O78"/>
  <c r="M79"/>
  <c r="N79"/>
  <c r="O79"/>
  <c r="M80"/>
  <c r="N80"/>
  <c r="O80"/>
  <c r="M81"/>
  <c r="N81"/>
  <c r="O81"/>
  <c r="M82"/>
  <c r="N82"/>
  <c r="O82"/>
  <c r="M83"/>
  <c r="N83"/>
  <c r="O83"/>
  <c r="M84"/>
  <c r="N84"/>
  <c r="O84"/>
  <c r="M85"/>
  <c r="N85"/>
  <c r="O85"/>
  <c r="M86"/>
  <c r="N86"/>
  <c r="O86"/>
  <c r="M87"/>
  <c r="N87"/>
  <c r="O87"/>
  <c r="M88"/>
  <c r="N88"/>
  <c r="O88"/>
  <c r="M89"/>
  <c r="N89"/>
  <c r="O89"/>
  <c r="M90"/>
  <c r="N90"/>
  <c r="O90"/>
  <c r="M91"/>
  <c r="N91"/>
  <c r="O91"/>
  <c r="M92"/>
  <c r="N92"/>
  <c r="O92"/>
  <c r="M93"/>
  <c r="N93"/>
  <c r="O93"/>
  <c r="M94"/>
  <c r="N94"/>
  <c r="O94"/>
  <c r="M95"/>
  <c r="N95"/>
  <c r="O95"/>
  <c r="M96"/>
  <c r="N96"/>
  <c r="O96"/>
  <c r="M97"/>
  <c r="N97"/>
  <c r="O97"/>
  <c r="M98"/>
  <c r="N98"/>
  <c r="O98"/>
  <c r="M99"/>
  <c r="N99"/>
  <c r="O99"/>
  <c r="M100"/>
  <c r="N100"/>
  <c r="O100"/>
  <c r="M101"/>
  <c r="N101"/>
  <c r="O101"/>
  <c r="M102"/>
  <c r="N102"/>
  <c r="O102"/>
  <c r="M103"/>
  <c r="N103"/>
  <c r="O103"/>
  <c r="M104"/>
  <c r="N104"/>
  <c r="O104"/>
  <c r="M105"/>
  <c r="N105"/>
  <c r="O105"/>
  <c r="M106"/>
  <c r="N106"/>
  <c r="O106"/>
  <c r="M107"/>
  <c r="N107"/>
  <c r="O107"/>
  <c r="M108"/>
  <c r="N108"/>
  <c r="O108"/>
  <c r="M109"/>
  <c r="N109"/>
  <c r="O109"/>
  <c r="M110"/>
  <c r="M111"/>
  <c r="N111"/>
  <c r="O111"/>
  <c r="M112"/>
  <c r="N112"/>
  <c r="O112"/>
  <c r="M113"/>
  <c r="N113"/>
  <c r="O113"/>
  <c r="M114"/>
  <c r="N114"/>
  <c r="O114"/>
  <c r="M115"/>
  <c r="N115"/>
  <c r="O115"/>
  <c r="M116"/>
  <c r="N116"/>
  <c r="O116"/>
  <c r="M117"/>
  <c r="N117"/>
  <c r="O117"/>
  <c r="M118"/>
  <c r="N118"/>
  <c r="O118"/>
  <c r="M119"/>
  <c r="N119"/>
  <c r="O119"/>
  <c r="M120"/>
  <c r="N120"/>
  <c r="O120"/>
  <c r="M121"/>
  <c r="N121"/>
  <c r="O121"/>
  <c r="M122"/>
  <c r="N122"/>
  <c r="O122"/>
  <c r="M123"/>
  <c r="N123"/>
  <c r="O123"/>
  <c r="M124"/>
  <c r="N124"/>
  <c r="O124"/>
  <c r="M125"/>
  <c r="N125"/>
  <c r="O125"/>
  <c r="M126"/>
  <c r="N126"/>
  <c r="O126"/>
  <c r="M127"/>
  <c r="N127"/>
  <c r="O127"/>
  <c r="M128"/>
  <c r="N128"/>
  <c r="O128"/>
  <c r="M129"/>
  <c r="N129"/>
  <c r="O129"/>
  <c r="M130"/>
  <c r="N130"/>
  <c r="O130"/>
  <c r="M131"/>
  <c r="N131"/>
  <c r="O131"/>
  <c r="M132"/>
  <c r="N132"/>
  <c r="O132"/>
  <c r="M133"/>
  <c r="N133"/>
  <c r="O133"/>
  <c r="M134"/>
  <c r="N134"/>
  <c r="O134"/>
  <c r="M135"/>
  <c r="N135"/>
  <c r="O135"/>
  <c r="M136"/>
  <c r="N136"/>
  <c r="O136"/>
  <c r="M137"/>
  <c r="N137"/>
  <c r="O137"/>
  <c r="M138"/>
  <c r="N138"/>
  <c r="O138"/>
  <c r="M139"/>
  <c r="N139"/>
  <c r="O139"/>
  <c r="M140"/>
  <c r="N140"/>
  <c r="O140"/>
  <c r="M141"/>
  <c r="N141"/>
  <c r="O141"/>
  <c r="M142"/>
  <c r="N142"/>
  <c r="O142"/>
  <c r="M143"/>
  <c r="N143"/>
  <c r="O143"/>
  <c r="M144"/>
  <c r="N144"/>
  <c r="O144"/>
  <c r="M145"/>
  <c r="N145"/>
  <c r="O145"/>
  <c r="M146"/>
  <c r="N146"/>
  <c r="O146"/>
  <c r="M147"/>
  <c r="N147"/>
  <c r="O147"/>
  <c r="M148"/>
  <c r="N148"/>
  <c r="O148"/>
  <c r="M149"/>
  <c r="N149"/>
  <c r="O149"/>
  <c r="M150"/>
  <c r="N150"/>
  <c r="O150"/>
  <c r="M151"/>
  <c r="N151"/>
  <c r="O151"/>
  <c r="M152"/>
  <c r="N152"/>
  <c r="O152"/>
  <c r="M153"/>
  <c r="N153"/>
  <c r="O153"/>
  <c r="M154"/>
  <c r="N154"/>
  <c r="O154"/>
  <c r="M155"/>
  <c r="N155"/>
  <c r="O155"/>
  <c r="M156"/>
  <c r="N156"/>
  <c r="O156"/>
  <c r="M157"/>
  <c r="N157"/>
  <c r="O157"/>
  <c r="M158"/>
  <c r="N158"/>
  <c r="O158"/>
  <c r="M159"/>
  <c r="N159"/>
  <c r="O159"/>
  <c r="M160"/>
  <c r="N160"/>
  <c r="O160"/>
  <c r="M161"/>
  <c r="N161"/>
  <c r="O161"/>
  <c r="M162"/>
  <c r="N162"/>
  <c r="O162"/>
  <c r="M163"/>
  <c r="N163"/>
  <c r="O163"/>
  <c r="M164"/>
  <c r="N164"/>
  <c r="O164"/>
  <c r="M165"/>
  <c r="N165"/>
  <c r="O165"/>
  <c r="M166"/>
  <c r="N166"/>
  <c r="O166"/>
  <c r="M167"/>
  <c r="N167"/>
  <c r="O167"/>
  <c r="M168"/>
  <c r="N168"/>
  <c r="O168"/>
  <c r="M169"/>
  <c r="N169"/>
  <c r="O169"/>
  <c r="M170"/>
  <c r="N170"/>
  <c r="O170"/>
  <c r="M171"/>
  <c r="N171"/>
  <c r="O171"/>
  <c r="M172"/>
  <c r="N172"/>
  <c r="O172"/>
  <c r="M173"/>
  <c r="N173"/>
  <c r="O173"/>
  <c r="M174"/>
  <c r="N174"/>
  <c r="O174"/>
  <c r="M175"/>
  <c r="N175"/>
  <c r="O175"/>
  <c r="M176"/>
  <c r="N176"/>
  <c r="O176"/>
  <c r="M177"/>
  <c r="N177"/>
  <c r="O177"/>
  <c r="M178"/>
  <c r="N178"/>
  <c r="O178"/>
  <c r="M179"/>
  <c r="N179"/>
  <c r="O179"/>
  <c r="M180"/>
  <c r="N180"/>
  <c r="O180"/>
  <c r="M181"/>
  <c r="N181"/>
  <c r="O181"/>
  <c r="M182"/>
  <c r="N182"/>
  <c r="O182"/>
  <c r="M183"/>
  <c r="N183"/>
  <c r="O183"/>
  <c r="M184"/>
  <c r="N184"/>
  <c r="O184"/>
  <c r="M185"/>
  <c r="N185"/>
  <c r="O185"/>
  <c r="M186"/>
  <c r="N186"/>
  <c r="O186"/>
  <c r="M187"/>
  <c r="N187"/>
  <c r="O187"/>
  <c r="M188"/>
  <c r="N188"/>
  <c r="O188"/>
  <c r="M189"/>
  <c r="N189"/>
  <c r="O189"/>
  <c r="M190"/>
  <c r="N190"/>
  <c r="O190"/>
  <c r="M191"/>
  <c r="N191"/>
  <c r="O191"/>
  <c r="M192"/>
  <c r="N192"/>
  <c r="O192"/>
  <c r="M193"/>
  <c r="N193"/>
  <c r="O193"/>
  <c r="M194"/>
  <c r="N194"/>
  <c r="O194"/>
  <c r="M195"/>
  <c r="N195"/>
  <c r="O195"/>
  <c r="M196"/>
  <c r="N196"/>
  <c r="O196"/>
  <c r="M197"/>
  <c r="N197"/>
  <c r="O197"/>
  <c r="M198"/>
  <c r="N198"/>
  <c r="O198"/>
  <c r="M199"/>
  <c r="N199"/>
  <c r="O199"/>
  <c r="M200"/>
  <c r="N200"/>
  <c r="O200"/>
  <c r="M201"/>
  <c r="N201"/>
  <c r="O201"/>
  <c r="M202"/>
  <c r="N202"/>
  <c r="O202"/>
  <c r="M203"/>
  <c r="N203"/>
  <c r="O203"/>
  <c r="M204"/>
  <c r="N204"/>
  <c r="O204"/>
  <c r="M205"/>
  <c r="N205"/>
  <c r="O205"/>
  <c r="M206"/>
  <c r="N206"/>
  <c r="O206"/>
  <c r="M207"/>
  <c r="N207"/>
  <c r="O207"/>
  <c r="M208"/>
  <c r="N208"/>
  <c r="O208"/>
  <c r="M209"/>
  <c r="N209"/>
  <c r="O209"/>
  <c r="M210"/>
  <c r="N210"/>
  <c r="O210"/>
  <c r="M211"/>
  <c r="N211"/>
  <c r="O211"/>
  <c r="M212"/>
  <c r="N212"/>
  <c r="O212"/>
  <c r="M213"/>
  <c r="N213"/>
  <c r="O213"/>
  <c r="M214"/>
  <c r="N214"/>
  <c r="O214"/>
  <c r="M215"/>
  <c r="N215"/>
  <c r="O215"/>
  <c r="M216"/>
  <c r="M217"/>
  <c r="N217"/>
  <c r="O217"/>
  <c r="M218"/>
  <c r="N218"/>
  <c r="O218"/>
  <c r="M219"/>
  <c r="N219"/>
  <c r="O219"/>
  <c r="M220"/>
  <c r="N220"/>
  <c r="O220"/>
  <c r="M221"/>
  <c r="N221"/>
  <c r="O221"/>
  <c r="M222"/>
  <c r="N222"/>
  <c r="O222"/>
  <c r="M223"/>
  <c r="N223"/>
  <c r="O223"/>
  <c r="M224"/>
  <c r="N224"/>
  <c r="O224"/>
  <c r="M225"/>
  <c r="N225"/>
  <c r="O225"/>
  <c r="M226"/>
  <c r="N226"/>
  <c r="O226"/>
  <c r="M227"/>
  <c r="N227"/>
  <c r="O227"/>
  <c r="M228"/>
  <c r="N228"/>
  <c r="O228"/>
  <c r="M229"/>
  <c r="N229"/>
  <c r="O229"/>
  <c r="M230"/>
  <c r="N230"/>
  <c r="O230"/>
  <c r="M231"/>
  <c r="N231"/>
  <c r="O231"/>
  <c r="M232"/>
  <c r="N232"/>
  <c r="O232"/>
  <c r="M233"/>
  <c r="N233"/>
  <c r="O233"/>
  <c r="M234"/>
  <c r="N234"/>
  <c r="O234"/>
  <c r="M235"/>
  <c r="N235"/>
  <c r="O235"/>
  <c r="M236"/>
  <c r="N236"/>
  <c r="O236"/>
  <c r="M237"/>
  <c r="N237"/>
  <c r="O237"/>
  <c r="M238"/>
  <c r="N238"/>
  <c r="O238"/>
  <c r="M239"/>
  <c r="N239"/>
  <c r="O239"/>
  <c r="M240"/>
  <c r="N240"/>
  <c r="O240"/>
  <c r="M241"/>
  <c r="N241"/>
  <c r="O241"/>
  <c r="M242"/>
  <c r="N242"/>
  <c r="O242"/>
  <c r="M243"/>
  <c r="N243"/>
  <c r="O243"/>
  <c r="M244"/>
  <c r="N244"/>
  <c r="O244"/>
  <c r="M245"/>
  <c r="N245"/>
  <c r="O245"/>
  <c r="M246"/>
  <c r="N246"/>
  <c r="O246"/>
  <c r="M247"/>
  <c r="N247"/>
  <c r="O247"/>
  <c r="M248"/>
  <c r="N248"/>
  <c r="O248"/>
  <c r="M249"/>
  <c r="N249"/>
  <c r="O249"/>
  <c r="M250"/>
  <c r="N250"/>
  <c r="O250"/>
  <c r="M251"/>
  <c r="N251"/>
  <c r="O251"/>
  <c r="M252"/>
  <c r="N252"/>
  <c r="O252"/>
  <c r="M253"/>
  <c r="N253"/>
  <c r="O253"/>
  <c r="M254"/>
  <c r="N254"/>
  <c r="O254"/>
  <c r="M255"/>
  <c r="N255"/>
  <c r="O255"/>
  <c r="M256"/>
  <c r="N256"/>
  <c r="O256"/>
  <c r="M257"/>
  <c r="N257"/>
  <c r="O257"/>
  <c r="M258"/>
  <c r="N258"/>
  <c r="O258"/>
  <c r="M259"/>
  <c r="N259"/>
  <c r="O259"/>
  <c r="M260"/>
  <c r="N260"/>
  <c r="O260"/>
  <c r="M261"/>
  <c r="N261"/>
  <c r="O261"/>
  <c r="M262"/>
  <c r="N262"/>
  <c r="O262"/>
  <c r="M263"/>
  <c r="N263"/>
  <c r="O263"/>
  <c r="M264"/>
  <c r="N264"/>
  <c r="O264"/>
  <c r="M265"/>
  <c r="N265"/>
  <c r="O265"/>
  <c r="M266"/>
  <c r="N266"/>
  <c r="O266"/>
  <c r="M267"/>
  <c r="N267"/>
  <c r="O267"/>
  <c r="M268"/>
  <c r="N268"/>
  <c r="O268"/>
  <c r="M269"/>
  <c r="N269"/>
  <c r="O269"/>
  <c r="M270"/>
  <c r="N270"/>
  <c r="O270"/>
  <c r="M271"/>
  <c r="N271"/>
  <c r="O271"/>
  <c r="M272"/>
  <c r="N272"/>
  <c r="O272"/>
  <c r="M273"/>
  <c r="N273"/>
  <c r="O273"/>
  <c r="M274"/>
  <c r="N274"/>
  <c r="O274"/>
  <c r="M275"/>
  <c r="N275"/>
  <c r="O275"/>
  <c r="M276"/>
  <c r="N276"/>
  <c r="O276"/>
  <c r="M277"/>
  <c r="N277"/>
  <c r="O277"/>
  <c r="M278"/>
  <c r="N278"/>
  <c r="O278"/>
  <c r="M279"/>
  <c r="N279"/>
  <c r="O279"/>
  <c r="M280"/>
  <c r="N280"/>
  <c r="O280"/>
  <c r="M281"/>
  <c r="N281"/>
  <c r="O281"/>
  <c r="M282"/>
  <c r="N282"/>
  <c r="O282"/>
  <c r="M283"/>
  <c r="N283"/>
  <c r="O283"/>
  <c r="M284"/>
  <c r="N284"/>
  <c r="O284"/>
  <c r="M285"/>
  <c r="N285"/>
  <c r="O285"/>
  <c r="M286"/>
  <c r="N286"/>
  <c r="O286"/>
  <c r="M287"/>
  <c r="N287"/>
  <c r="O287"/>
  <c r="M288"/>
  <c r="N288"/>
  <c r="O288"/>
  <c r="M289"/>
  <c r="N289"/>
  <c r="O289"/>
  <c r="M290"/>
  <c r="N290"/>
  <c r="O290"/>
  <c r="M291"/>
  <c r="N291"/>
  <c r="O291"/>
  <c r="M292"/>
  <c r="N292"/>
  <c r="O292"/>
  <c r="M293"/>
  <c r="N293"/>
  <c r="O293"/>
  <c r="M294"/>
  <c r="N294"/>
  <c r="O294"/>
  <c r="M295"/>
  <c r="N295"/>
  <c r="O295"/>
  <c r="M296"/>
  <c r="N296"/>
  <c r="O296"/>
  <c r="M297"/>
  <c r="N297"/>
  <c r="O297"/>
  <c r="M298"/>
  <c r="N298"/>
  <c r="O298"/>
  <c r="M299"/>
  <c r="N299"/>
  <c r="O299"/>
  <c r="M300"/>
  <c r="N300"/>
  <c r="O300"/>
  <c r="M301"/>
  <c r="N301"/>
  <c r="O301"/>
  <c r="M302"/>
  <c r="N302"/>
  <c r="O302"/>
  <c r="M303"/>
  <c r="N303"/>
  <c r="O303"/>
  <c r="M304"/>
  <c r="N304"/>
  <c r="O304"/>
  <c r="M305"/>
  <c r="N305"/>
  <c r="O305"/>
  <c r="M306"/>
  <c r="N306"/>
  <c r="O306"/>
  <c r="M307"/>
  <c r="N307"/>
  <c r="O307"/>
  <c r="M308"/>
  <c r="N308"/>
  <c r="O308"/>
  <c r="M309"/>
  <c r="N309"/>
  <c r="O309"/>
  <c r="M310"/>
  <c r="N310"/>
  <c r="O310"/>
  <c r="M311"/>
  <c r="N311"/>
  <c r="O311"/>
  <c r="M312"/>
  <c r="N312"/>
  <c r="O312"/>
  <c r="M313"/>
  <c r="N313"/>
  <c r="O313"/>
  <c r="M314"/>
  <c r="N314"/>
  <c r="O314"/>
  <c r="M315"/>
  <c r="N315"/>
  <c r="O315"/>
  <c r="M316"/>
  <c r="N316"/>
  <c r="O316"/>
  <c r="M317"/>
  <c r="N317"/>
  <c r="O317"/>
  <c r="M318"/>
  <c r="N318"/>
  <c r="O318"/>
  <c r="M319"/>
  <c r="N319"/>
  <c r="O319"/>
  <c r="M320"/>
  <c r="N320"/>
  <c r="O320"/>
  <c r="M321"/>
  <c r="N321"/>
  <c r="O321"/>
  <c r="M322"/>
  <c r="N322"/>
  <c r="O322"/>
  <c r="M323"/>
  <c r="N323"/>
  <c r="O323"/>
  <c r="M324"/>
  <c r="N324"/>
  <c r="O324"/>
  <c r="M325"/>
  <c r="N325"/>
  <c r="O325"/>
  <c r="M326"/>
  <c r="N326"/>
  <c r="O326"/>
  <c r="M327"/>
  <c r="N327"/>
  <c r="O327"/>
  <c r="M328"/>
  <c r="N328"/>
  <c r="O328"/>
  <c r="M329"/>
  <c r="N329"/>
  <c r="O329"/>
  <c r="M330"/>
  <c r="N330"/>
  <c r="O330"/>
  <c r="M331"/>
  <c r="N331"/>
  <c r="O331"/>
  <c r="M332"/>
  <c r="N332"/>
  <c r="O332"/>
  <c r="M333"/>
  <c r="N333"/>
  <c r="O333"/>
  <c r="M334"/>
  <c r="N334"/>
  <c r="O334"/>
  <c r="M335"/>
  <c r="N335"/>
  <c r="O335"/>
  <c r="M336"/>
  <c r="N336"/>
  <c r="O336"/>
  <c r="M337"/>
  <c r="N337"/>
  <c r="O337"/>
  <c r="M338"/>
  <c r="N338"/>
  <c r="O338"/>
  <c r="M339"/>
  <c r="N339"/>
  <c r="O339"/>
  <c r="M340"/>
  <c r="N340"/>
  <c r="O340"/>
  <c r="M341"/>
  <c r="N341"/>
  <c r="O341"/>
  <c r="M342"/>
  <c r="N342"/>
  <c r="O342"/>
  <c r="M343"/>
  <c r="N343"/>
  <c r="O343"/>
  <c r="M344"/>
  <c r="N344"/>
  <c r="O344"/>
  <c r="M345"/>
  <c r="N345"/>
  <c r="O345"/>
  <c r="M346"/>
  <c r="N346"/>
  <c r="O346"/>
  <c r="M347"/>
  <c r="N347"/>
  <c r="O347"/>
  <c r="M348"/>
  <c r="N348"/>
  <c r="O348"/>
  <c r="M349"/>
  <c r="N349"/>
  <c r="O349"/>
  <c r="M350"/>
  <c r="N350"/>
  <c r="O350"/>
  <c r="M351"/>
  <c r="N351"/>
  <c r="O351"/>
  <c r="M352"/>
  <c r="N352"/>
  <c r="O352"/>
  <c r="M353"/>
  <c r="N353"/>
  <c r="O353"/>
  <c r="M354"/>
  <c r="N354"/>
  <c r="O354"/>
  <c r="M355"/>
  <c r="N355"/>
  <c r="O355"/>
  <c r="M356"/>
  <c r="N356"/>
  <c r="O356"/>
  <c r="M357"/>
  <c r="N357"/>
  <c r="O357"/>
  <c r="M358"/>
  <c r="N358"/>
  <c r="O358"/>
  <c r="M359"/>
  <c r="N359"/>
  <c r="O359"/>
  <c r="M360"/>
  <c r="N360"/>
  <c r="O360"/>
  <c r="M361"/>
  <c r="N361"/>
  <c r="O361"/>
  <c r="M362"/>
  <c r="N362"/>
  <c r="O362"/>
  <c r="M363"/>
  <c r="N363"/>
  <c r="O363"/>
  <c r="M364"/>
  <c r="N364"/>
  <c r="O364"/>
  <c r="M365"/>
  <c r="N365"/>
  <c r="O365"/>
  <c r="M366"/>
  <c r="N366"/>
  <c r="O366"/>
  <c r="M367"/>
  <c r="N367"/>
  <c r="O367"/>
  <c r="M368"/>
  <c r="N368"/>
  <c r="O368"/>
  <c r="M369"/>
  <c r="N369"/>
  <c r="O369"/>
  <c r="M370"/>
  <c r="N370"/>
  <c r="O370"/>
  <c r="M371"/>
  <c r="N371"/>
  <c r="O371"/>
  <c r="M372"/>
  <c r="N372"/>
  <c r="O372"/>
  <c r="M373"/>
  <c r="N373"/>
  <c r="O373"/>
  <c r="M374"/>
  <c r="N374"/>
  <c r="O374"/>
  <c r="M375"/>
  <c r="N375"/>
  <c r="O375"/>
  <c r="M376"/>
  <c r="N376"/>
  <c r="O376"/>
  <c r="M377"/>
  <c r="N377"/>
  <c r="O377"/>
  <c r="M378"/>
  <c r="N378"/>
  <c r="O378"/>
  <c r="M379"/>
  <c r="N379"/>
  <c r="O379"/>
  <c r="M380"/>
  <c r="N380"/>
  <c r="O380"/>
  <c r="M381"/>
  <c r="N381"/>
  <c r="O381"/>
  <c r="M382"/>
  <c r="N382"/>
  <c r="O382"/>
  <c r="M383"/>
  <c r="N383"/>
  <c r="O383"/>
  <c r="M384"/>
  <c r="N384"/>
  <c r="O384"/>
  <c r="M385"/>
  <c r="N385"/>
  <c r="O385"/>
  <c r="M386"/>
  <c r="N386"/>
  <c r="O386"/>
  <c r="M387"/>
  <c r="N387"/>
  <c r="O387"/>
  <c r="M388"/>
  <c r="N388"/>
  <c r="O388"/>
  <c r="M389"/>
  <c r="N389"/>
  <c r="O389"/>
  <c r="M390"/>
  <c r="N390"/>
  <c r="O390"/>
  <c r="M391"/>
  <c r="N391"/>
  <c r="O391"/>
  <c r="M392"/>
  <c r="N392"/>
  <c r="O392"/>
  <c r="M393"/>
  <c r="N393"/>
  <c r="O393"/>
  <c r="M394"/>
  <c r="N394"/>
  <c r="O394"/>
  <c r="M395"/>
  <c r="N395"/>
  <c r="O395"/>
  <c r="M396"/>
  <c r="N396"/>
  <c r="O396"/>
  <c r="M397"/>
  <c r="N397"/>
  <c r="O397"/>
  <c r="M398"/>
  <c r="N398"/>
  <c r="O398"/>
  <c r="M399"/>
  <c r="N399"/>
  <c r="O399"/>
  <c r="M400"/>
  <c r="N400"/>
  <c r="O400"/>
  <c r="M401"/>
  <c r="N401"/>
  <c r="O401"/>
  <c r="M402"/>
  <c r="N402"/>
  <c r="O402"/>
  <c r="M403"/>
  <c r="N403"/>
  <c r="O403"/>
  <c r="M404"/>
  <c r="N404"/>
  <c r="O404"/>
  <c r="M405"/>
  <c r="N405"/>
  <c r="O405"/>
  <c r="M406"/>
  <c r="N406"/>
  <c r="O406"/>
  <c r="M407"/>
  <c r="N407"/>
  <c r="O407"/>
  <c r="M408"/>
  <c r="N408"/>
  <c r="O408"/>
  <c r="M409"/>
  <c r="N409"/>
  <c r="O409"/>
  <c r="M410"/>
  <c r="N410"/>
  <c r="O410"/>
  <c r="M411"/>
  <c r="N411"/>
  <c r="O411"/>
  <c r="M412"/>
  <c r="N412"/>
  <c r="O412"/>
  <c r="M413"/>
  <c r="N413"/>
  <c r="O413"/>
  <c r="M414"/>
  <c r="N414"/>
  <c r="O414"/>
  <c r="M415"/>
  <c r="N415"/>
  <c r="O415"/>
  <c r="M416"/>
  <c r="N416"/>
  <c r="O416"/>
  <c r="M417"/>
  <c r="N417"/>
  <c r="O417"/>
  <c r="M418"/>
  <c r="N418"/>
  <c r="O418"/>
  <c r="M419"/>
  <c r="N419"/>
  <c r="O419"/>
  <c r="M420"/>
  <c r="N420"/>
  <c r="O420"/>
  <c r="M421"/>
  <c r="N421"/>
  <c r="O421"/>
  <c r="M422"/>
  <c r="N422"/>
  <c r="O422"/>
  <c r="M423"/>
  <c r="N423"/>
  <c r="O423"/>
  <c r="M424"/>
  <c r="N424"/>
  <c r="O424"/>
  <c r="M425"/>
  <c r="N425"/>
  <c r="O425"/>
  <c r="M426"/>
  <c r="N426"/>
  <c r="O426"/>
  <c r="M427"/>
  <c r="N427"/>
  <c r="O427"/>
  <c r="M428"/>
  <c r="N428"/>
  <c r="O428"/>
  <c r="M429"/>
  <c r="N429"/>
  <c r="O429"/>
  <c r="M430"/>
  <c r="N430"/>
  <c r="O430"/>
  <c r="M431"/>
  <c r="N431"/>
  <c r="O431"/>
  <c r="M432"/>
  <c r="N432"/>
  <c r="O432"/>
  <c r="M433"/>
  <c r="N433"/>
  <c r="O433"/>
  <c r="M434"/>
  <c r="N434"/>
  <c r="O434"/>
  <c r="M435"/>
  <c r="N435"/>
  <c r="O435"/>
  <c r="M436"/>
  <c r="N436"/>
  <c r="O436"/>
  <c r="M437"/>
  <c r="N437"/>
  <c r="O437"/>
  <c r="M438"/>
  <c r="N438"/>
  <c r="O438"/>
  <c r="M439"/>
  <c r="N439"/>
  <c r="O439"/>
  <c r="M440"/>
  <c r="N440"/>
  <c r="O440"/>
  <c r="M441"/>
  <c r="N441"/>
  <c r="O441"/>
  <c r="M442"/>
  <c r="N442"/>
  <c r="O442"/>
  <c r="M443"/>
  <c r="N443"/>
  <c r="O443"/>
  <c r="M444"/>
  <c r="N444"/>
  <c r="O444"/>
  <c r="M445"/>
  <c r="N445"/>
  <c r="O445"/>
  <c r="M446"/>
  <c r="N446"/>
  <c r="O446"/>
  <c r="M447"/>
  <c r="N447"/>
  <c r="O447"/>
  <c r="M448"/>
  <c r="N448"/>
  <c r="O448"/>
  <c r="M449"/>
  <c r="N449"/>
  <c r="O449"/>
  <c r="M450"/>
  <c r="N450"/>
  <c r="O450"/>
  <c r="M451"/>
  <c r="N451"/>
  <c r="O451"/>
  <c r="M452"/>
  <c r="N452"/>
  <c r="O452"/>
  <c r="M453"/>
  <c r="N453"/>
  <c r="O453"/>
  <c r="M454"/>
  <c r="N454"/>
  <c r="O454"/>
  <c r="M455"/>
  <c r="N455"/>
  <c r="O455"/>
  <c r="M456"/>
  <c r="N456"/>
  <c r="O456"/>
  <c r="M457"/>
  <c r="N457"/>
  <c r="O457"/>
  <c r="M458"/>
  <c r="N458"/>
  <c r="O458"/>
  <c r="M459"/>
  <c r="N459"/>
  <c r="O459"/>
  <c r="M460"/>
  <c r="N460"/>
  <c r="O460"/>
  <c r="M461"/>
  <c r="N461"/>
  <c r="O461"/>
  <c r="M462"/>
  <c r="N462"/>
  <c r="O462"/>
  <c r="M463"/>
  <c r="N463"/>
  <c r="O463"/>
  <c r="M464"/>
  <c r="N464"/>
  <c r="O464"/>
  <c r="M465"/>
  <c r="N465"/>
  <c r="O465"/>
  <c r="M466"/>
  <c r="N466"/>
  <c r="O466"/>
  <c r="M467"/>
  <c r="N467"/>
  <c r="O467"/>
  <c r="M468"/>
  <c r="N468"/>
  <c r="O468"/>
  <c r="M469"/>
  <c r="N469"/>
  <c r="O469"/>
  <c r="M470"/>
  <c r="N470"/>
  <c r="O470"/>
  <c r="M471"/>
  <c r="N471"/>
  <c r="O471"/>
  <c r="M472"/>
  <c r="N472"/>
  <c r="O472"/>
  <c r="M473"/>
  <c r="N473"/>
  <c r="O473"/>
  <c r="M474"/>
  <c r="N474"/>
  <c r="O474"/>
  <c r="M475"/>
  <c r="N475"/>
  <c r="O475"/>
  <c r="M476"/>
  <c r="N476"/>
  <c r="O476"/>
  <c r="M477"/>
  <c r="N477"/>
  <c r="O477"/>
  <c r="M478"/>
  <c r="N478"/>
  <c r="O478"/>
  <c r="M479"/>
  <c r="N479"/>
  <c r="O479"/>
  <c r="M480"/>
  <c r="N480"/>
  <c r="O480"/>
  <c r="M481"/>
  <c r="N481"/>
  <c r="O481"/>
  <c r="M482"/>
  <c r="N482"/>
  <c r="O482"/>
  <c r="M483"/>
  <c r="N483"/>
  <c r="O483"/>
  <c r="M484"/>
  <c r="N484"/>
  <c r="O484"/>
  <c r="M485"/>
  <c r="N485"/>
  <c r="O485"/>
  <c r="M486"/>
  <c r="N486"/>
  <c r="O486"/>
  <c r="M487"/>
  <c r="N487"/>
  <c r="O487"/>
  <c r="M488"/>
  <c r="N488"/>
  <c r="O488"/>
  <c r="M489"/>
  <c r="N489"/>
  <c r="O489"/>
  <c r="M490"/>
  <c r="N490"/>
  <c r="O490"/>
  <c r="M491"/>
  <c r="N491"/>
  <c r="O491"/>
  <c r="M492"/>
  <c r="N492"/>
  <c r="O492"/>
  <c r="M493"/>
  <c r="N493"/>
  <c r="O493"/>
  <c r="M494"/>
  <c r="N494"/>
  <c r="O494"/>
  <c r="M495"/>
  <c r="N495"/>
  <c r="O495"/>
  <c r="M496"/>
  <c r="N496"/>
  <c r="O496"/>
  <c r="M497"/>
  <c r="N497"/>
  <c r="O497"/>
  <c r="M498"/>
  <c r="N498"/>
  <c r="O498"/>
  <c r="M499"/>
  <c r="N499"/>
  <c r="O499"/>
  <c r="M500"/>
  <c r="N500"/>
  <c r="O500"/>
  <c r="M501"/>
  <c r="N501"/>
  <c r="O501"/>
  <c r="M502"/>
  <c r="N502"/>
  <c r="O502"/>
  <c r="M503"/>
  <c r="N503"/>
  <c r="O503"/>
  <c r="M504"/>
  <c r="N504"/>
  <c r="O504"/>
  <c r="M505"/>
  <c r="N505"/>
  <c r="O505"/>
  <c r="M506"/>
  <c r="N506"/>
  <c r="O506"/>
  <c r="M507"/>
  <c r="N507"/>
  <c r="O507"/>
  <c r="M508"/>
  <c r="N508"/>
  <c r="O508"/>
  <c r="M509"/>
  <c r="N509"/>
  <c r="O509"/>
  <c r="M510"/>
  <c r="N510"/>
  <c r="O510"/>
  <c r="M511"/>
  <c r="N511"/>
  <c r="O511"/>
  <c r="M512"/>
  <c r="N512"/>
  <c r="O512"/>
  <c r="M513"/>
  <c r="N513"/>
  <c r="O513"/>
  <c r="M514"/>
  <c r="N514"/>
  <c r="O514"/>
  <c r="M515"/>
  <c r="N515"/>
  <c r="O515"/>
  <c r="M516"/>
  <c r="N516"/>
  <c r="O516"/>
  <c r="M517"/>
  <c r="N517"/>
  <c r="O517"/>
  <c r="M518"/>
  <c r="N518"/>
  <c r="O518"/>
  <c r="M519"/>
  <c r="N519"/>
  <c r="O519"/>
  <c r="M520"/>
  <c r="N520"/>
  <c r="O520"/>
  <c r="M521"/>
  <c r="N521"/>
  <c r="O521"/>
  <c r="M522"/>
  <c r="N522"/>
  <c r="O522"/>
  <c r="M523"/>
  <c r="N523"/>
  <c r="O523"/>
  <c r="M524"/>
  <c r="N524"/>
  <c r="O524"/>
  <c r="M525"/>
  <c r="N525"/>
  <c r="O525"/>
  <c r="M526"/>
  <c r="N526"/>
  <c r="O526"/>
  <c r="M527"/>
  <c r="N527"/>
  <c r="O527"/>
  <c r="M528"/>
  <c r="N528"/>
  <c r="O528"/>
  <c r="M529"/>
  <c r="N529"/>
  <c r="O529"/>
  <c r="M530"/>
  <c r="N530"/>
  <c r="O530"/>
  <c r="M531"/>
  <c r="N531"/>
  <c r="O531"/>
  <c r="M532"/>
  <c r="N532"/>
  <c r="O532"/>
  <c r="M533"/>
  <c r="N533"/>
  <c r="O533"/>
  <c r="M534"/>
  <c r="N534"/>
  <c r="O534"/>
  <c r="M535"/>
  <c r="N535"/>
  <c r="O535"/>
  <c r="M536"/>
  <c r="N536"/>
  <c r="O536"/>
  <c r="M537"/>
  <c r="N537"/>
  <c r="O537"/>
  <c r="M538"/>
  <c r="N538"/>
  <c r="O538"/>
  <c r="M539"/>
  <c r="N539"/>
  <c r="O539"/>
  <c r="M540"/>
  <c r="N540"/>
  <c r="O540"/>
  <c r="M541"/>
  <c r="N541"/>
  <c r="O541"/>
  <c r="M542"/>
  <c r="N542"/>
  <c r="O542"/>
  <c r="M543"/>
  <c r="N543"/>
  <c r="O543"/>
  <c r="M544"/>
  <c r="N544"/>
  <c r="O544"/>
  <c r="M545"/>
  <c r="N545"/>
  <c r="O545"/>
  <c r="M546"/>
  <c r="N546"/>
  <c r="O546"/>
  <c r="M547"/>
  <c r="N547"/>
  <c r="O547"/>
  <c r="M548"/>
  <c r="N548"/>
  <c r="O548"/>
  <c r="M549"/>
  <c r="N549"/>
  <c r="O549"/>
  <c r="M550"/>
  <c r="N550"/>
  <c r="O550"/>
  <c r="M551"/>
  <c r="N551"/>
  <c r="O551"/>
  <c r="M552"/>
  <c r="N552"/>
  <c r="O552"/>
  <c r="M553"/>
  <c r="N553"/>
  <c r="O553"/>
  <c r="M554"/>
  <c r="N554"/>
  <c r="O554"/>
  <c r="M555"/>
  <c r="N555"/>
  <c r="O555"/>
  <c r="M556"/>
  <c r="N556"/>
  <c r="O556"/>
  <c r="M557"/>
  <c r="N557"/>
  <c r="O557"/>
  <c r="M558"/>
  <c r="N558"/>
  <c r="O558"/>
  <c r="M559"/>
  <c r="N559"/>
  <c r="O559"/>
  <c r="M560"/>
  <c r="N560"/>
  <c r="O560"/>
  <c r="M561"/>
  <c r="N561"/>
  <c r="O561"/>
  <c r="M562"/>
  <c r="N562"/>
  <c r="O562"/>
  <c r="M563"/>
  <c r="N563"/>
  <c r="O563"/>
  <c r="M564"/>
  <c r="N564"/>
  <c r="O564"/>
  <c r="M565"/>
  <c r="N565"/>
  <c r="O565"/>
  <c r="M566"/>
  <c r="N566"/>
  <c r="O566"/>
  <c r="M567"/>
  <c r="N567"/>
  <c r="O567"/>
  <c r="M568"/>
  <c r="N568"/>
  <c r="O568"/>
  <c r="M569"/>
  <c r="N569"/>
  <c r="O569"/>
  <c r="M570"/>
  <c r="N570"/>
  <c r="O570"/>
  <c r="M571"/>
  <c r="N571"/>
  <c r="O571"/>
  <c r="M572"/>
  <c r="N572"/>
  <c r="O572"/>
  <c r="M573"/>
  <c r="N573"/>
  <c r="O573"/>
  <c r="M574"/>
  <c r="N574"/>
  <c r="O574"/>
  <c r="M575"/>
  <c r="N575"/>
  <c r="O575"/>
  <c r="M576"/>
  <c r="N576"/>
  <c r="O576"/>
  <c r="M577"/>
  <c r="N577"/>
  <c r="O577"/>
  <c r="M578"/>
  <c r="N578"/>
  <c r="O578"/>
  <c r="M579"/>
  <c r="N579"/>
  <c r="O579"/>
  <c r="M580"/>
  <c r="N580"/>
  <c r="O580"/>
  <c r="M581"/>
  <c r="N581"/>
  <c r="O581"/>
  <c r="M582"/>
  <c r="N582"/>
  <c r="O582"/>
  <c r="M583"/>
  <c r="N583"/>
  <c r="O583"/>
  <c r="M584"/>
  <c r="N584"/>
  <c r="O584"/>
  <c r="M585"/>
  <c r="N585"/>
  <c r="O585"/>
  <c r="M586"/>
  <c r="N586"/>
  <c r="O586"/>
  <c r="M587"/>
  <c r="N587"/>
  <c r="O587"/>
  <c r="M588"/>
  <c r="N588"/>
  <c r="O588"/>
  <c r="M589"/>
  <c r="N589"/>
  <c r="O589"/>
  <c r="M590"/>
  <c r="N590"/>
  <c r="O590"/>
  <c r="M591"/>
  <c r="N591"/>
  <c r="O591"/>
  <c r="M592"/>
  <c r="N592"/>
  <c r="O592"/>
  <c r="M593"/>
  <c r="N593"/>
  <c r="O593"/>
  <c r="M594"/>
  <c r="N594"/>
  <c r="O594"/>
  <c r="M595"/>
  <c r="N595"/>
  <c r="O595"/>
  <c r="M596"/>
  <c r="N596"/>
  <c r="O596"/>
  <c r="M597"/>
  <c r="N597"/>
  <c r="O597"/>
  <c r="M598"/>
  <c r="N598"/>
  <c r="O598"/>
  <c r="M599"/>
  <c r="N599"/>
  <c r="O599"/>
  <c r="M600"/>
  <c r="N600"/>
  <c r="O600"/>
  <c r="M601"/>
  <c r="N601"/>
  <c r="O601"/>
  <c r="M602"/>
  <c r="N602"/>
  <c r="O602"/>
  <c r="M603"/>
  <c r="N603"/>
  <c r="O603"/>
  <c r="M604"/>
  <c r="N604"/>
  <c r="O604"/>
  <c r="M605"/>
  <c r="N605"/>
  <c r="O605"/>
  <c r="M606"/>
  <c r="N606"/>
  <c r="O606"/>
  <c r="M607"/>
  <c r="N607"/>
  <c r="O607"/>
  <c r="M608"/>
  <c r="N608"/>
  <c r="O608"/>
  <c r="M609"/>
  <c r="N609"/>
  <c r="O609"/>
  <c r="M610"/>
  <c r="N610"/>
  <c r="O610"/>
  <c r="M611"/>
  <c r="N611"/>
  <c r="O611"/>
  <c r="M612"/>
  <c r="N612"/>
  <c r="O612"/>
  <c r="M613"/>
  <c r="N613"/>
  <c r="O613"/>
  <c r="M614"/>
  <c r="N614"/>
  <c r="O614"/>
  <c r="M615"/>
  <c r="N615"/>
  <c r="O615"/>
  <c r="M616"/>
  <c r="N616"/>
  <c r="O616"/>
  <c r="M617"/>
  <c r="N617"/>
  <c r="O617"/>
  <c r="M618"/>
  <c r="N618"/>
  <c r="O618"/>
  <c r="M619"/>
  <c r="N619"/>
  <c r="O619"/>
  <c r="M620"/>
  <c r="N620"/>
  <c r="O620"/>
  <c r="M621"/>
  <c r="N621"/>
  <c r="O621"/>
  <c r="M622"/>
  <c r="N622"/>
  <c r="O622"/>
  <c r="M623"/>
  <c r="N623"/>
  <c r="O623"/>
  <c r="M624"/>
  <c r="N624"/>
  <c r="O624"/>
  <c r="M625"/>
  <c r="N625"/>
  <c r="O625"/>
  <c r="M626"/>
  <c r="N626"/>
  <c r="O626"/>
  <c r="M627"/>
  <c r="N627"/>
  <c r="O627"/>
  <c r="M628"/>
  <c r="N628"/>
  <c r="O628"/>
  <c r="M629"/>
  <c r="N629"/>
  <c r="O629"/>
  <c r="M630"/>
  <c r="N630"/>
  <c r="O630"/>
  <c r="M631"/>
  <c r="N631"/>
  <c r="O631"/>
  <c r="M632"/>
  <c r="N632"/>
  <c r="O632"/>
  <c r="M633"/>
  <c r="N633"/>
  <c r="O633"/>
  <c r="M634"/>
  <c r="N634"/>
  <c r="O634"/>
  <c r="M635"/>
  <c r="N635"/>
  <c r="O635"/>
  <c r="M636"/>
  <c r="N636"/>
  <c r="O636"/>
  <c r="M637"/>
  <c r="N637"/>
  <c r="O637"/>
  <c r="M638"/>
  <c r="N638"/>
  <c r="O638"/>
  <c r="M639"/>
  <c r="N639"/>
  <c r="O639"/>
  <c r="M640"/>
  <c r="N640"/>
  <c r="O640"/>
  <c r="M641"/>
  <c r="N641"/>
  <c r="O641"/>
  <c r="M642"/>
  <c r="N642"/>
  <c r="O642"/>
  <c r="M643"/>
  <c r="N643"/>
  <c r="O643"/>
  <c r="M644"/>
  <c r="N644"/>
  <c r="O644"/>
  <c r="M645"/>
  <c r="N645"/>
  <c r="O645"/>
  <c r="M646"/>
  <c r="N646"/>
  <c r="O646"/>
  <c r="M647"/>
  <c r="N647"/>
  <c r="O647"/>
  <c r="M648"/>
  <c r="N648"/>
  <c r="O648"/>
  <c r="M649"/>
  <c r="N649"/>
  <c r="O649"/>
  <c r="M650"/>
  <c r="N650"/>
  <c r="O650"/>
  <c r="M651"/>
  <c r="N651"/>
  <c r="O651"/>
  <c r="M652"/>
  <c r="N652"/>
  <c r="O652"/>
  <c r="M653"/>
  <c r="N653"/>
  <c r="O653"/>
  <c r="M654"/>
  <c r="N654"/>
  <c r="O654"/>
  <c r="M655"/>
  <c r="N655"/>
  <c r="O655"/>
  <c r="M656"/>
  <c r="N656"/>
  <c r="O656"/>
  <c r="M657"/>
  <c r="N657"/>
  <c r="O657"/>
  <c r="M658"/>
  <c r="N658"/>
  <c r="O658"/>
  <c r="M659"/>
  <c r="N659"/>
  <c r="O659"/>
  <c r="M660"/>
  <c r="N660"/>
  <c r="O660"/>
  <c r="M661"/>
  <c r="N661"/>
  <c r="O661"/>
  <c r="M662"/>
  <c r="N662"/>
  <c r="O662"/>
  <c r="M663"/>
  <c r="N663"/>
  <c r="O663"/>
  <c r="M664"/>
  <c r="N664"/>
  <c r="O664"/>
  <c r="M665"/>
  <c r="N665"/>
  <c r="O665"/>
  <c r="M666"/>
  <c r="N666"/>
  <c r="O666"/>
  <c r="M667"/>
  <c r="N667"/>
  <c r="O667"/>
  <c r="M668"/>
  <c r="N668"/>
  <c r="O668"/>
  <c r="M669"/>
  <c r="N669"/>
  <c r="O669"/>
  <c r="M670"/>
  <c r="N670"/>
  <c r="O670"/>
  <c r="M671"/>
  <c r="N671"/>
  <c r="O671"/>
  <c r="M672"/>
  <c r="N672"/>
  <c r="O672"/>
  <c r="M673"/>
  <c r="N673"/>
  <c r="O673"/>
  <c r="M674"/>
  <c r="N674"/>
  <c r="O674"/>
  <c r="M675"/>
  <c r="N675"/>
  <c r="O675"/>
  <c r="M676"/>
  <c r="N676"/>
  <c r="O676"/>
  <c r="M677"/>
  <c r="N677"/>
  <c r="O677"/>
  <c r="M678"/>
  <c r="N678"/>
  <c r="O678"/>
  <c r="M679"/>
  <c r="N679"/>
  <c r="O679"/>
  <c r="M680"/>
  <c r="N680"/>
  <c r="O680"/>
  <c r="M681"/>
  <c r="N681"/>
  <c r="O681"/>
  <c r="M682"/>
  <c r="N682"/>
  <c r="O682"/>
  <c r="M683"/>
  <c r="N683"/>
  <c r="O683"/>
  <c r="M684"/>
  <c r="N684"/>
  <c r="O684"/>
  <c r="M685"/>
  <c r="N685"/>
  <c r="O685"/>
  <c r="M686"/>
  <c r="N686"/>
  <c r="O686"/>
  <c r="M687"/>
  <c r="N687"/>
  <c r="O687"/>
  <c r="M688"/>
  <c r="N688"/>
  <c r="O688"/>
  <c r="M689"/>
  <c r="N689"/>
  <c r="O689"/>
  <c r="M690"/>
  <c r="N690"/>
  <c r="O690"/>
  <c r="M691"/>
  <c r="N691"/>
  <c r="O691"/>
  <c r="M692"/>
  <c r="N692"/>
  <c r="O692"/>
  <c r="M693"/>
  <c r="N693"/>
  <c r="O693"/>
  <c r="M694"/>
  <c r="N694"/>
  <c r="O694"/>
  <c r="M695"/>
  <c r="N695"/>
  <c r="O695"/>
  <c r="M696"/>
  <c r="N696"/>
  <c r="O696"/>
  <c r="M697"/>
  <c r="N697"/>
  <c r="O697"/>
  <c r="M698"/>
  <c r="N698"/>
  <c r="O698"/>
  <c r="M699"/>
  <c r="N699"/>
  <c r="O699"/>
  <c r="M700"/>
  <c r="N700"/>
  <c r="O700"/>
  <c r="M701"/>
  <c r="N701"/>
  <c r="O701"/>
  <c r="M702"/>
  <c r="N702"/>
  <c r="O702"/>
  <c r="M703"/>
  <c r="N703"/>
  <c r="O703"/>
  <c r="M704"/>
  <c r="N704"/>
  <c r="O704"/>
  <c r="M705"/>
  <c r="N705"/>
  <c r="O705"/>
  <c r="M706"/>
  <c r="N706"/>
  <c r="O706"/>
  <c r="M707"/>
  <c r="N707"/>
  <c r="O707"/>
  <c r="M708"/>
  <c r="N708"/>
  <c r="O708"/>
  <c r="M709"/>
  <c r="N709"/>
  <c r="O709"/>
  <c r="M710"/>
  <c r="N710"/>
  <c r="O710"/>
  <c r="M711"/>
  <c r="N711"/>
  <c r="O711"/>
  <c r="M712"/>
  <c r="N712"/>
  <c r="O712"/>
  <c r="M713"/>
  <c r="N713"/>
  <c r="O713"/>
  <c r="M714"/>
  <c r="N714"/>
  <c r="O714"/>
  <c r="M715"/>
  <c r="N715"/>
  <c r="O715"/>
  <c r="M716"/>
  <c r="N716"/>
  <c r="O716"/>
  <c r="M717"/>
  <c r="N717"/>
  <c r="O717"/>
  <c r="M718"/>
  <c r="N718"/>
  <c r="O718"/>
  <c r="M719"/>
  <c r="N719"/>
  <c r="O719"/>
  <c r="M720"/>
  <c r="N720"/>
  <c r="O720"/>
  <c r="M721"/>
  <c r="N721"/>
  <c r="O721"/>
  <c r="M722"/>
  <c r="N722"/>
  <c r="O722"/>
  <c r="M723"/>
  <c r="N723"/>
  <c r="O723"/>
  <c r="M724"/>
  <c r="N724"/>
  <c r="O724"/>
  <c r="M725"/>
  <c r="N725"/>
  <c r="O725"/>
  <c r="M726"/>
  <c r="N726"/>
  <c r="O726"/>
  <c r="M727"/>
  <c r="N727"/>
  <c r="O727"/>
  <c r="M728"/>
  <c r="N728"/>
  <c r="O728"/>
  <c r="M729"/>
  <c r="N729"/>
  <c r="O729"/>
  <c r="M730"/>
  <c r="N730"/>
  <c r="O730"/>
  <c r="M731"/>
  <c r="N731"/>
  <c r="O731"/>
  <c r="M732"/>
  <c r="N732"/>
  <c r="O732"/>
  <c r="M733"/>
  <c r="N733"/>
  <c r="O733"/>
  <c r="M734"/>
  <c r="N734"/>
  <c r="O734"/>
  <c r="M735"/>
  <c r="N735"/>
  <c r="O735"/>
  <c r="M736"/>
  <c r="N736"/>
  <c r="O736"/>
  <c r="M737"/>
  <c r="N737"/>
  <c r="O737"/>
  <c r="M738"/>
  <c r="N738"/>
  <c r="O738"/>
  <c r="M739"/>
  <c r="N739"/>
  <c r="O739"/>
  <c r="M740"/>
  <c r="N740"/>
  <c r="O740"/>
  <c r="M741"/>
  <c r="N741"/>
  <c r="O741"/>
  <c r="M742"/>
  <c r="N742"/>
  <c r="O742"/>
  <c r="M743"/>
  <c r="N743"/>
  <c r="O743"/>
  <c r="M744"/>
  <c r="N744"/>
  <c r="O744"/>
  <c r="M745"/>
  <c r="N745"/>
  <c r="O745"/>
  <c r="M746"/>
  <c r="N746"/>
  <c r="O746"/>
  <c r="M747"/>
  <c r="N747"/>
  <c r="O747"/>
  <c r="M748"/>
  <c r="N748"/>
  <c r="O748"/>
  <c r="M749"/>
  <c r="N749"/>
  <c r="O749"/>
  <c r="M750"/>
  <c r="N750"/>
  <c r="O750"/>
  <c r="M751"/>
  <c r="N751"/>
  <c r="O751"/>
  <c r="M752"/>
  <c r="N752"/>
  <c r="O752"/>
  <c r="M753"/>
  <c r="N753"/>
  <c r="O753"/>
  <c r="M754"/>
  <c r="N754"/>
  <c r="O754"/>
  <c r="M755"/>
  <c r="N755"/>
  <c r="O755"/>
  <c r="M756"/>
  <c r="N756"/>
  <c r="O756"/>
  <c r="M757"/>
  <c r="N757"/>
  <c r="O757"/>
  <c r="M758"/>
  <c r="N758"/>
  <c r="O758"/>
  <c r="M759"/>
  <c r="N759"/>
  <c r="O759"/>
  <c r="M760"/>
  <c r="N760"/>
  <c r="O760"/>
  <c r="M761"/>
  <c r="N761"/>
  <c r="O761"/>
  <c r="M762"/>
  <c r="N762"/>
  <c r="O762"/>
  <c r="M763"/>
  <c r="N763"/>
  <c r="O763"/>
  <c r="M764"/>
  <c r="N764"/>
  <c r="O764"/>
  <c r="M765"/>
  <c r="N765"/>
  <c r="O765"/>
  <c r="M766"/>
  <c r="N766"/>
  <c r="O766"/>
  <c r="M767"/>
  <c r="N767"/>
  <c r="O767"/>
  <c r="M768"/>
  <c r="N768"/>
  <c r="O768"/>
  <c r="M769"/>
  <c r="N769"/>
  <c r="O769"/>
  <c r="M770"/>
  <c r="N770"/>
  <c r="O770"/>
  <c r="M771"/>
  <c r="N771"/>
  <c r="O771"/>
  <c r="M772"/>
  <c r="N772"/>
  <c r="O772"/>
  <c r="M773"/>
  <c r="N773"/>
  <c r="O773"/>
  <c r="M774"/>
  <c r="N774"/>
  <c r="O774"/>
  <c r="AF6" i="26"/>
  <c r="AU6"/>
  <c r="Z21"/>
  <c r="BA21"/>
  <c r="BD14"/>
  <c r="BD15"/>
  <c r="BD17"/>
  <c r="Z27"/>
  <c r="H17" i="24"/>
  <c r="H22"/>
  <c r="H27"/>
  <c r="K23"/>
  <c r="K26"/>
  <c r="AO26" i="26"/>
  <c r="AP26"/>
  <c r="AU8"/>
  <c r="AO21"/>
  <c r="AP27"/>
  <c r="AO27"/>
  <c r="J9" i="21"/>
  <c r="G13"/>
  <c r="G15"/>
  <c r="G16"/>
  <c r="J9" i="9"/>
  <c r="C31" i="21"/>
  <c r="C32"/>
  <c r="C30"/>
  <c r="D29"/>
  <c r="C15"/>
  <c r="C16"/>
  <c r="J25"/>
  <c r="G29"/>
  <c r="N793" i="20"/>
  <c r="N216"/>
  <c r="N110"/>
  <c r="N35"/>
  <c r="V51" i="14"/>
  <c r="U51"/>
  <c r="V40"/>
  <c r="U29"/>
  <c r="V29"/>
  <c r="V27" i="19"/>
  <c r="U27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V16"/>
  <c r="V6" i="14"/>
  <c r="V10" i="19"/>
  <c r="U10"/>
  <c r="T10"/>
  <c r="S10"/>
  <c r="R10"/>
  <c r="Q10"/>
  <c r="P10"/>
  <c r="O10"/>
  <c r="N10"/>
  <c r="M10"/>
  <c r="L10"/>
  <c r="K10"/>
  <c r="J10"/>
  <c r="I10"/>
  <c r="H10"/>
  <c r="G10"/>
  <c r="E10"/>
  <c r="D10"/>
  <c r="C10"/>
  <c r="D10" i="18"/>
  <c r="E10"/>
  <c r="G10"/>
  <c r="H10"/>
  <c r="I10"/>
  <c r="J10"/>
  <c r="K10"/>
  <c r="L10"/>
  <c r="M10"/>
  <c r="N10"/>
  <c r="O10"/>
  <c r="P10"/>
  <c r="Q10"/>
  <c r="R10"/>
  <c r="S10"/>
  <c r="T10"/>
  <c r="U10"/>
  <c r="V10"/>
  <c r="C10"/>
  <c r="C12"/>
  <c r="C14"/>
  <c r="V27"/>
  <c r="U27"/>
  <c r="V16"/>
  <c r="V4" i="14"/>
  <c r="V21" i="18"/>
  <c r="V52" i="17"/>
  <c r="V55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V51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C47"/>
  <c r="V36"/>
  <c r="V39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V35"/>
  <c r="V29"/>
  <c r="U29"/>
  <c r="T29"/>
  <c r="S29"/>
  <c r="R29"/>
  <c r="Q29"/>
  <c r="P29"/>
  <c r="O29"/>
  <c r="N29"/>
  <c r="M29"/>
  <c r="L29"/>
  <c r="K29"/>
  <c r="J29"/>
  <c r="I29"/>
  <c r="H29"/>
  <c r="G29"/>
  <c r="E29"/>
  <c r="D29"/>
  <c r="C29"/>
  <c r="C31"/>
  <c r="V20"/>
  <c r="V23"/>
  <c r="U20"/>
  <c r="T20"/>
  <c r="S20"/>
  <c r="R20"/>
  <c r="Q20"/>
  <c r="P20"/>
  <c r="O20"/>
  <c r="N20"/>
  <c r="K20"/>
  <c r="J20"/>
  <c r="I20"/>
  <c r="H20"/>
  <c r="G20"/>
  <c r="F20"/>
  <c r="E20"/>
  <c r="D20"/>
  <c r="C20"/>
  <c r="V19"/>
  <c r="M13"/>
  <c r="L13"/>
  <c r="K13"/>
  <c r="J13"/>
  <c r="I13"/>
  <c r="H13"/>
  <c r="G13"/>
  <c r="D13"/>
  <c r="C13"/>
  <c r="V18" i="14"/>
  <c r="G45" i="13"/>
  <c r="V52"/>
  <c r="V55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V51"/>
  <c r="V45"/>
  <c r="U45"/>
  <c r="T45"/>
  <c r="S45"/>
  <c r="R45"/>
  <c r="Q45"/>
  <c r="P45"/>
  <c r="O45"/>
  <c r="N45"/>
  <c r="M45"/>
  <c r="L45"/>
  <c r="K45"/>
  <c r="J45"/>
  <c r="I45"/>
  <c r="H45"/>
  <c r="F45"/>
  <c r="E45"/>
  <c r="D45"/>
  <c r="C45"/>
  <c r="C47"/>
  <c r="V36"/>
  <c r="V39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V35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V20"/>
  <c r="V23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V19"/>
  <c r="V13"/>
  <c r="U13"/>
  <c r="T13"/>
  <c r="S13"/>
  <c r="R13"/>
  <c r="Q13"/>
  <c r="P13"/>
  <c r="O13"/>
  <c r="N13"/>
  <c r="M13"/>
  <c r="L13"/>
  <c r="K13"/>
  <c r="J13"/>
  <c r="I13"/>
  <c r="H13"/>
  <c r="G13"/>
  <c r="E13"/>
  <c r="D13"/>
  <c r="C13"/>
  <c r="C15"/>
  <c r="H29" i="10"/>
  <c r="I29"/>
  <c r="J29"/>
  <c r="K29"/>
  <c r="L29"/>
  <c r="M29"/>
  <c r="N29"/>
  <c r="O29"/>
  <c r="P29"/>
  <c r="Q29"/>
  <c r="R29"/>
  <c r="S29"/>
  <c r="T29"/>
  <c r="U29"/>
  <c r="V29"/>
  <c r="G29"/>
  <c r="G45"/>
  <c r="F29"/>
  <c r="C29"/>
  <c r="H45"/>
  <c r="I45"/>
  <c r="J45"/>
  <c r="K45"/>
  <c r="L45"/>
  <c r="M45"/>
  <c r="N45"/>
  <c r="O45"/>
  <c r="P45"/>
  <c r="Q45"/>
  <c r="R45"/>
  <c r="S45"/>
  <c r="T45"/>
  <c r="U45"/>
  <c r="V45"/>
  <c r="D45"/>
  <c r="E45"/>
  <c r="F45"/>
  <c r="C45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V55"/>
  <c r="C52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C36"/>
  <c r="E29"/>
  <c r="D29"/>
  <c r="V51"/>
  <c r="V39"/>
  <c r="V35"/>
  <c r="V34" i="11"/>
  <c r="V37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V33"/>
  <c r="U33"/>
  <c r="V27"/>
  <c r="U27"/>
  <c r="T27"/>
  <c r="S27"/>
  <c r="R27"/>
  <c r="Q27"/>
  <c r="P27"/>
  <c r="O27"/>
  <c r="N27"/>
  <c r="M27"/>
  <c r="L27"/>
  <c r="K27"/>
  <c r="J27"/>
  <c r="I27"/>
  <c r="G27"/>
  <c r="D27"/>
  <c r="C27"/>
  <c r="V18"/>
  <c r="V21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V17"/>
  <c r="V3" i="14"/>
  <c r="F3"/>
  <c r="V11" i="11"/>
  <c r="U11"/>
  <c r="T11"/>
  <c r="S11"/>
  <c r="R11"/>
  <c r="Q11"/>
  <c r="P11"/>
  <c r="O11"/>
  <c r="N11"/>
  <c r="M11"/>
  <c r="L11"/>
  <c r="K11"/>
  <c r="J11"/>
  <c r="I11"/>
  <c r="H11"/>
  <c r="G11"/>
  <c r="E11"/>
  <c r="D11"/>
  <c r="C11"/>
  <c r="D27" i="9"/>
  <c r="E27"/>
  <c r="F27"/>
  <c r="C27"/>
  <c r="V20" i="10"/>
  <c r="V23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V19"/>
  <c r="G14"/>
  <c r="F19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15"/>
  <c r="C17"/>
  <c r="C18"/>
  <c r="V34" i="9"/>
  <c r="V37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V33"/>
  <c r="U33"/>
  <c r="V27"/>
  <c r="U27"/>
  <c r="T27"/>
  <c r="S27"/>
  <c r="R27"/>
  <c r="Q27"/>
  <c r="P27"/>
  <c r="O27"/>
  <c r="N27"/>
  <c r="M27"/>
  <c r="L27"/>
  <c r="K27"/>
  <c r="J27"/>
  <c r="I27"/>
  <c r="H27"/>
  <c r="G27"/>
  <c r="V18"/>
  <c r="V21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V17"/>
  <c r="V11"/>
  <c r="U11"/>
  <c r="T11"/>
  <c r="S11"/>
  <c r="R11"/>
  <c r="Q11"/>
  <c r="P11"/>
  <c r="O11"/>
  <c r="N11"/>
  <c r="M11"/>
  <c r="L11"/>
  <c r="K11"/>
  <c r="J11"/>
  <c r="I11"/>
  <c r="H11"/>
  <c r="G11"/>
  <c r="C13"/>
  <c r="AP34" i="26"/>
  <c r="BD34"/>
  <c r="AP31"/>
  <c r="AO29"/>
  <c r="AO31"/>
  <c r="AA31"/>
  <c r="AF7"/>
  <c r="BD18"/>
  <c r="BD19"/>
  <c r="BD21"/>
  <c r="BE34"/>
  <c r="BE26"/>
  <c r="BD26"/>
  <c r="BD27"/>
  <c r="BE27"/>
  <c r="AA34"/>
  <c r="K27" i="24"/>
  <c r="V2" i="18"/>
  <c r="V5"/>
  <c r="V6"/>
  <c r="C12" i="19"/>
  <c r="J8"/>
  <c r="C23"/>
  <c r="J19"/>
  <c r="G23"/>
  <c r="G25"/>
  <c r="G26"/>
  <c r="G12"/>
  <c r="G14"/>
  <c r="G15"/>
  <c r="J9" i="11"/>
  <c r="V2" i="14"/>
  <c r="V5"/>
  <c r="V2" i="19"/>
  <c r="V5"/>
  <c r="V6"/>
  <c r="C29" i="11"/>
  <c r="C13"/>
  <c r="C15"/>
  <c r="C16"/>
  <c r="B17"/>
  <c r="V7" i="14"/>
  <c r="V45"/>
  <c r="D31" i="21"/>
  <c r="D32"/>
  <c r="D35"/>
  <c r="D36"/>
  <c r="F17"/>
  <c r="G19"/>
  <c r="G20"/>
  <c r="B17"/>
  <c r="C19"/>
  <c r="G14"/>
  <c r="H13"/>
  <c r="G31"/>
  <c r="G32"/>
  <c r="G30"/>
  <c r="H29"/>
  <c r="C14"/>
  <c r="D13"/>
  <c r="C35"/>
  <c r="B33"/>
  <c r="V8" i="14"/>
  <c r="J43" i="17"/>
  <c r="G47"/>
  <c r="G49"/>
  <c r="G50"/>
  <c r="J11" i="13"/>
  <c r="G15"/>
  <c r="J43"/>
  <c r="G47"/>
  <c r="G49"/>
  <c r="G50"/>
  <c r="V23" i="14"/>
  <c r="J27" i="13"/>
  <c r="J11" i="17"/>
  <c r="G15"/>
  <c r="G13" i="11"/>
  <c r="G15"/>
  <c r="G16"/>
  <c r="G19"/>
  <c r="G20"/>
  <c r="J27" i="17"/>
  <c r="G31"/>
  <c r="G33"/>
  <c r="G34"/>
  <c r="O793" i="20"/>
  <c r="O216"/>
  <c r="O110"/>
  <c r="O35"/>
  <c r="C25" i="19"/>
  <c r="C26"/>
  <c r="B27"/>
  <c r="C14"/>
  <c r="C15"/>
  <c r="B16"/>
  <c r="C21" i="18"/>
  <c r="C23"/>
  <c r="C15"/>
  <c r="C13"/>
  <c r="C49" i="17"/>
  <c r="C50"/>
  <c r="C48"/>
  <c r="D47"/>
  <c r="C33"/>
  <c r="C34"/>
  <c r="C32"/>
  <c r="D31"/>
  <c r="C15"/>
  <c r="G31" i="13"/>
  <c r="G33"/>
  <c r="G34"/>
  <c r="C17"/>
  <c r="C18"/>
  <c r="C16"/>
  <c r="D15"/>
  <c r="C49"/>
  <c r="C50"/>
  <c r="C31"/>
  <c r="J27" i="10"/>
  <c r="G31"/>
  <c r="C31"/>
  <c r="J11"/>
  <c r="C31" i="11"/>
  <c r="C32"/>
  <c r="C30"/>
  <c r="D29"/>
  <c r="C19"/>
  <c r="C21" i="10"/>
  <c r="B19"/>
  <c r="C16"/>
  <c r="D15"/>
  <c r="C15" i="9"/>
  <c r="C16"/>
  <c r="C29"/>
  <c r="G13"/>
  <c r="M46" i="4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N45"/>
  <c r="O45"/>
  <c r="P45"/>
  <c r="Q45"/>
  <c r="M45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N24"/>
  <c r="O24"/>
  <c r="P24"/>
  <c r="Q24"/>
  <c r="M24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3"/>
  <c r="N3"/>
  <c r="O3"/>
  <c r="P3"/>
  <c r="Q3"/>
  <c r="BE31" i="26"/>
  <c r="AU7"/>
  <c r="BD29"/>
  <c r="BD31"/>
  <c r="E42"/>
  <c r="K35"/>
  <c r="AO34"/>
  <c r="L27" i="24"/>
  <c r="C14" i="11"/>
  <c r="D13"/>
  <c r="V12" i="14"/>
  <c r="D12" i="18"/>
  <c r="D14"/>
  <c r="D15"/>
  <c r="C17"/>
  <c r="V34" i="14"/>
  <c r="G13" i="19"/>
  <c r="R62" i="4"/>
  <c r="R46"/>
  <c r="D39" i="21"/>
  <c r="D38"/>
  <c r="D15"/>
  <c r="D16"/>
  <c r="C20"/>
  <c r="C22"/>
  <c r="D30"/>
  <c r="E29"/>
  <c r="C36"/>
  <c r="C38"/>
  <c r="H15"/>
  <c r="H16"/>
  <c r="H31"/>
  <c r="H32"/>
  <c r="H30"/>
  <c r="I29"/>
  <c r="G35"/>
  <c r="G36"/>
  <c r="E33"/>
  <c r="G23"/>
  <c r="G22"/>
  <c r="G17" i="17"/>
  <c r="G18"/>
  <c r="G15" i="10"/>
  <c r="G17"/>
  <c r="G18"/>
  <c r="G21"/>
  <c r="G22"/>
  <c r="R40" i="4"/>
  <c r="R30"/>
  <c r="R25"/>
  <c r="R58"/>
  <c r="R54"/>
  <c r="G14" i="11"/>
  <c r="H13"/>
  <c r="H15"/>
  <c r="H16"/>
  <c r="R37" i="4"/>
  <c r="R50"/>
  <c r="C24" i="19"/>
  <c r="C13"/>
  <c r="C17"/>
  <c r="C25" i="18"/>
  <c r="C26"/>
  <c r="C24"/>
  <c r="C28"/>
  <c r="B16"/>
  <c r="F21"/>
  <c r="C17" i="17"/>
  <c r="C18"/>
  <c r="F35"/>
  <c r="G37"/>
  <c r="G38"/>
  <c r="B35"/>
  <c r="C37"/>
  <c r="G32"/>
  <c r="H31"/>
  <c r="D33"/>
  <c r="D34"/>
  <c r="G53"/>
  <c r="G54"/>
  <c r="F51"/>
  <c r="D49"/>
  <c r="D50"/>
  <c r="D48"/>
  <c r="E47"/>
  <c r="C53"/>
  <c r="B51"/>
  <c r="G48"/>
  <c r="H47"/>
  <c r="G37" i="13"/>
  <c r="G38"/>
  <c r="C33"/>
  <c r="C34"/>
  <c r="C21"/>
  <c r="B19"/>
  <c r="G17"/>
  <c r="G18"/>
  <c r="G21"/>
  <c r="G22"/>
  <c r="G53"/>
  <c r="G54"/>
  <c r="F51"/>
  <c r="C53"/>
  <c r="B51"/>
  <c r="G32"/>
  <c r="H31"/>
  <c r="D17"/>
  <c r="D18"/>
  <c r="G48"/>
  <c r="H47"/>
  <c r="C48"/>
  <c r="D47"/>
  <c r="G33" i="10"/>
  <c r="G34"/>
  <c r="C33"/>
  <c r="C34"/>
  <c r="C20" i="11"/>
  <c r="C22"/>
  <c r="D15"/>
  <c r="D16"/>
  <c r="C35"/>
  <c r="B33"/>
  <c r="D31"/>
  <c r="D32"/>
  <c r="D35"/>
  <c r="D36"/>
  <c r="D17" i="10"/>
  <c r="D18"/>
  <c r="C22"/>
  <c r="C24"/>
  <c r="C31" i="9"/>
  <c r="C32"/>
  <c r="C30"/>
  <c r="D29"/>
  <c r="B17"/>
  <c r="C19"/>
  <c r="G15"/>
  <c r="C14"/>
  <c r="D13"/>
  <c r="R41" i="4"/>
  <c r="R39"/>
  <c r="R36"/>
  <c r="R35"/>
  <c r="R33"/>
  <c r="R34"/>
  <c r="S37"/>
  <c r="R31"/>
  <c r="R29"/>
  <c r="R28"/>
  <c r="R26"/>
  <c r="R45"/>
  <c r="R32"/>
  <c r="R27"/>
  <c r="R42"/>
  <c r="R38"/>
  <c r="R63"/>
  <c r="R61"/>
  <c r="R60"/>
  <c r="R59"/>
  <c r="R57"/>
  <c r="R56"/>
  <c r="R55"/>
  <c r="R53"/>
  <c r="R52"/>
  <c r="R51"/>
  <c r="R49"/>
  <c r="R48"/>
  <c r="R47"/>
  <c r="R24"/>
  <c r="Z33" i="26"/>
  <c r="K36"/>
  <c r="F2" i="18"/>
  <c r="F5"/>
  <c r="F6"/>
  <c r="D23" i="19"/>
  <c r="C28"/>
  <c r="F7" i="14"/>
  <c r="F45"/>
  <c r="G17" i="19"/>
  <c r="D12"/>
  <c r="D14"/>
  <c r="D15"/>
  <c r="C16"/>
  <c r="H12"/>
  <c r="H14"/>
  <c r="H15"/>
  <c r="S48" i="4"/>
  <c r="G21" i="17"/>
  <c r="G22"/>
  <c r="F19"/>
  <c r="F2" i="19"/>
  <c r="F5"/>
  <c r="F6"/>
  <c r="G39" i="21"/>
  <c r="G38"/>
  <c r="H19"/>
  <c r="H20"/>
  <c r="G17"/>
  <c r="E31"/>
  <c r="E32"/>
  <c r="E30"/>
  <c r="F29"/>
  <c r="D19"/>
  <c r="D20"/>
  <c r="C17"/>
  <c r="H14"/>
  <c r="I13"/>
  <c r="I31"/>
  <c r="I32"/>
  <c r="F33"/>
  <c r="H35"/>
  <c r="H36"/>
  <c r="D14"/>
  <c r="E13"/>
  <c r="G16" i="17"/>
  <c r="H15"/>
  <c r="H17"/>
  <c r="H18"/>
  <c r="H16"/>
  <c r="I15"/>
  <c r="I17"/>
  <c r="I18"/>
  <c r="I16"/>
  <c r="J15"/>
  <c r="F8" i="14"/>
  <c r="S53" i="4"/>
  <c r="S32"/>
  <c r="S42"/>
  <c r="D30" i="11"/>
  <c r="S58" i="4"/>
  <c r="G16" i="10"/>
  <c r="H15"/>
  <c r="H17"/>
  <c r="H18"/>
  <c r="H16"/>
  <c r="I15"/>
  <c r="S63" i="4"/>
  <c r="G16" i="9"/>
  <c r="F17"/>
  <c r="D25" i="19"/>
  <c r="D26"/>
  <c r="D24"/>
  <c r="C16" i="18"/>
  <c r="B27"/>
  <c r="D13"/>
  <c r="C21" i="17"/>
  <c r="B19"/>
  <c r="C54"/>
  <c r="C56"/>
  <c r="G57"/>
  <c r="G56"/>
  <c r="C35"/>
  <c r="D37"/>
  <c r="D38"/>
  <c r="C38"/>
  <c r="C40"/>
  <c r="C16"/>
  <c r="D15"/>
  <c r="H33"/>
  <c r="H34"/>
  <c r="D32"/>
  <c r="E31"/>
  <c r="E49"/>
  <c r="E50"/>
  <c r="H49"/>
  <c r="H50"/>
  <c r="C51"/>
  <c r="D53"/>
  <c r="D54"/>
  <c r="D49" i="13"/>
  <c r="D50"/>
  <c r="D48"/>
  <c r="E47"/>
  <c r="H33"/>
  <c r="H34"/>
  <c r="G57"/>
  <c r="G56"/>
  <c r="C22"/>
  <c r="C24"/>
  <c r="C19"/>
  <c r="D21"/>
  <c r="D22"/>
  <c r="C54"/>
  <c r="C56"/>
  <c r="C37"/>
  <c r="B35"/>
  <c r="D16"/>
  <c r="E15"/>
  <c r="H49"/>
  <c r="H50"/>
  <c r="H48"/>
  <c r="I47"/>
  <c r="G16"/>
  <c r="H15"/>
  <c r="C32"/>
  <c r="D31"/>
  <c r="G37" i="10"/>
  <c r="G38"/>
  <c r="G32"/>
  <c r="H31"/>
  <c r="H33"/>
  <c r="H34"/>
  <c r="C37"/>
  <c r="B35"/>
  <c r="C32"/>
  <c r="D31"/>
  <c r="D19" i="11"/>
  <c r="D20"/>
  <c r="C17"/>
  <c r="C36"/>
  <c r="C38"/>
  <c r="G17"/>
  <c r="H19"/>
  <c r="H20"/>
  <c r="D39"/>
  <c r="D38"/>
  <c r="H14"/>
  <c r="I13"/>
  <c r="D14"/>
  <c r="E13"/>
  <c r="I17" i="10"/>
  <c r="I18"/>
  <c r="I16"/>
  <c r="J15"/>
  <c r="C19"/>
  <c r="D21"/>
  <c r="D22"/>
  <c r="G19"/>
  <c r="H21"/>
  <c r="H22"/>
  <c r="D16"/>
  <c r="E15"/>
  <c r="D31" i="9"/>
  <c r="D32"/>
  <c r="D35"/>
  <c r="D36"/>
  <c r="C35"/>
  <c r="B33"/>
  <c r="D15"/>
  <c r="D16"/>
  <c r="D14"/>
  <c r="E13"/>
  <c r="C20"/>
  <c r="C22"/>
  <c r="S27" i="4"/>
  <c r="E12" i="18"/>
  <c r="D17"/>
  <c r="E23" i="19"/>
  <c r="D28"/>
  <c r="G16"/>
  <c r="F31" i="21"/>
  <c r="F32"/>
  <c r="H39"/>
  <c r="H38"/>
  <c r="E15"/>
  <c r="E16"/>
  <c r="E14"/>
  <c r="F13"/>
  <c r="G33"/>
  <c r="I35"/>
  <c r="I36"/>
  <c r="J32"/>
  <c r="I15"/>
  <c r="I16"/>
  <c r="D23"/>
  <c r="D22"/>
  <c r="I30"/>
  <c r="J29"/>
  <c r="C33"/>
  <c r="E35"/>
  <c r="E36"/>
  <c r="G19" i="17"/>
  <c r="H21"/>
  <c r="H22"/>
  <c r="G19" i="9"/>
  <c r="G20"/>
  <c r="G14"/>
  <c r="H13"/>
  <c r="H15"/>
  <c r="H16"/>
  <c r="G17"/>
  <c r="E25" i="19"/>
  <c r="E26"/>
  <c r="C27"/>
  <c r="C6" i="14"/>
  <c r="D13" i="19"/>
  <c r="D17"/>
  <c r="E14" i="18"/>
  <c r="E15"/>
  <c r="J17" i="17"/>
  <c r="J18"/>
  <c r="J16"/>
  <c r="K15"/>
  <c r="D51"/>
  <c r="E53"/>
  <c r="E54"/>
  <c r="D57"/>
  <c r="D56"/>
  <c r="G35"/>
  <c r="H37"/>
  <c r="H38"/>
  <c r="D41"/>
  <c r="D40"/>
  <c r="E48"/>
  <c r="F47"/>
  <c r="D17"/>
  <c r="D18"/>
  <c r="D16"/>
  <c r="E15"/>
  <c r="H19"/>
  <c r="I21"/>
  <c r="I22"/>
  <c r="G51"/>
  <c r="H53"/>
  <c r="H54"/>
  <c r="C22"/>
  <c r="C24"/>
  <c r="H32"/>
  <c r="I31"/>
  <c r="E33"/>
  <c r="E34"/>
  <c r="H48"/>
  <c r="I47"/>
  <c r="H17" i="13"/>
  <c r="H18"/>
  <c r="H16"/>
  <c r="I15"/>
  <c r="D25"/>
  <c r="D24"/>
  <c r="I49"/>
  <c r="E17"/>
  <c r="E18"/>
  <c r="C51"/>
  <c r="D53"/>
  <c r="D54"/>
  <c r="D33"/>
  <c r="D34"/>
  <c r="D32"/>
  <c r="E31"/>
  <c r="C38"/>
  <c r="C40"/>
  <c r="H37"/>
  <c r="H38"/>
  <c r="G35"/>
  <c r="E49"/>
  <c r="E50"/>
  <c r="E48"/>
  <c r="F47"/>
  <c r="G51"/>
  <c r="H53"/>
  <c r="H54"/>
  <c r="H32"/>
  <c r="I31"/>
  <c r="H37" i="10"/>
  <c r="H38"/>
  <c r="G35"/>
  <c r="H32"/>
  <c r="I31"/>
  <c r="I33"/>
  <c r="I34"/>
  <c r="C38"/>
  <c r="D33"/>
  <c r="D34"/>
  <c r="I15" i="11"/>
  <c r="I16"/>
  <c r="E15"/>
  <c r="E16"/>
  <c r="D23"/>
  <c r="D22"/>
  <c r="D25" i="10"/>
  <c r="D24"/>
  <c r="J17"/>
  <c r="J18"/>
  <c r="J16"/>
  <c r="K15"/>
  <c r="E17"/>
  <c r="E18"/>
  <c r="H19"/>
  <c r="I21"/>
  <c r="I22"/>
  <c r="E15" i="9"/>
  <c r="E16"/>
  <c r="C36"/>
  <c r="C38"/>
  <c r="C17"/>
  <c r="D19"/>
  <c r="D20"/>
  <c r="D30"/>
  <c r="D39"/>
  <c r="D38"/>
  <c r="G2" i="19"/>
  <c r="G5"/>
  <c r="G6"/>
  <c r="H13"/>
  <c r="E12"/>
  <c r="E14"/>
  <c r="F15" i="21"/>
  <c r="F16"/>
  <c r="F14"/>
  <c r="F35"/>
  <c r="F36"/>
  <c r="D33"/>
  <c r="E39"/>
  <c r="E38"/>
  <c r="I19"/>
  <c r="I20"/>
  <c r="H17"/>
  <c r="F30"/>
  <c r="J35"/>
  <c r="J36"/>
  <c r="H33"/>
  <c r="K32"/>
  <c r="I14"/>
  <c r="J13"/>
  <c r="E19"/>
  <c r="E20"/>
  <c r="D17"/>
  <c r="J31"/>
  <c r="J30"/>
  <c r="K29"/>
  <c r="G8" i="14"/>
  <c r="I50" i="13"/>
  <c r="I48"/>
  <c r="J47"/>
  <c r="J49"/>
  <c r="H14" i="9"/>
  <c r="I13"/>
  <c r="H19"/>
  <c r="H20"/>
  <c r="E24" i="19"/>
  <c r="D16" i="18"/>
  <c r="E13"/>
  <c r="I49" i="17"/>
  <c r="I50"/>
  <c r="I48"/>
  <c r="J47"/>
  <c r="E17"/>
  <c r="E18"/>
  <c r="I19"/>
  <c r="J21"/>
  <c r="J22"/>
  <c r="E37"/>
  <c r="E38"/>
  <c r="D35"/>
  <c r="F49"/>
  <c r="F50"/>
  <c r="K17"/>
  <c r="K18"/>
  <c r="I33"/>
  <c r="I34"/>
  <c r="I32"/>
  <c r="J31"/>
  <c r="C19"/>
  <c r="D21"/>
  <c r="D22"/>
  <c r="E56"/>
  <c r="E57"/>
  <c r="E32"/>
  <c r="F31"/>
  <c r="F49" i="13"/>
  <c r="F50"/>
  <c r="F48"/>
  <c r="D57"/>
  <c r="D56"/>
  <c r="I33"/>
  <c r="I34"/>
  <c r="I32"/>
  <c r="J31"/>
  <c r="E53"/>
  <c r="E54"/>
  <c r="D51"/>
  <c r="I53"/>
  <c r="I54"/>
  <c r="G19"/>
  <c r="H21"/>
  <c r="H22"/>
  <c r="E33"/>
  <c r="E34"/>
  <c r="E32"/>
  <c r="F31"/>
  <c r="D19"/>
  <c r="E21"/>
  <c r="E22"/>
  <c r="I17"/>
  <c r="I18"/>
  <c r="I16"/>
  <c r="J15"/>
  <c r="C35"/>
  <c r="D37"/>
  <c r="D38"/>
  <c r="E16"/>
  <c r="F15"/>
  <c r="C40" i="10"/>
  <c r="H35"/>
  <c r="I37"/>
  <c r="I38"/>
  <c r="C35"/>
  <c r="D37"/>
  <c r="D38"/>
  <c r="I32"/>
  <c r="J31"/>
  <c r="D32"/>
  <c r="E31"/>
  <c r="E19" i="11"/>
  <c r="E20"/>
  <c r="D17"/>
  <c r="I19"/>
  <c r="I20"/>
  <c r="H17"/>
  <c r="E14"/>
  <c r="F13"/>
  <c r="I14"/>
  <c r="J13"/>
  <c r="K17" i="10"/>
  <c r="K18"/>
  <c r="K16"/>
  <c r="L15"/>
  <c r="E21"/>
  <c r="E22"/>
  <c r="D19"/>
  <c r="I19"/>
  <c r="J21"/>
  <c r="J22"/>
  <c r="E16"/>
  <c r="F15"/>
  <c r="E19" i="9"/>
  <c r="E20"/>
  <c r="D17"/>
  <c r="E14"/>
  <c r="F13"/>
  <c r="D22"/>
  <c r="D23"/>
  <c r="I15"/>
  <c r="I16"/>
  <c r="I14"/>
  <c r="J13"/>
  <c r="F23" i="19"/>
  <c r="E28"/>
  <c r="F12" i="18"/>
  <c r="F14"/>
  <c r="E17"/>
  <c r="H51" i="13"/>
  <c r="I12" i="19"/>
  <c r="I14"/>
  <c r="I15"/>
  <c r="H17"/>
  <c r="E15"/>
  <c r="E13"/>
  <c r="E17"/>
  <c r="E23" i="21"/>
  <c r="E22"/>
  <c r="J39"/>
  <c r="J38"/>
  <c r="J15"/>
  <c r="J16"/>
  <c r="J14"/>
  <c r="K13"/>
  <c r="F39"/>
  <c r="F38"/>
  <c r="K31"/>
  <c r="K30"/>
  <c r="L29"/>
  <c r="E17"/>
  <c r="F19"/>
  <c r="F20"/>
  <c r="K35"/>
  <c r="K36"/>
  <c r="L32"/>
  <c r="I33"/>
  <c r="C2" i="19"/>
  <c r="C5"/>
  <c r="C8" i="14"/>
  <c r="D21" i="18"/>
  <c r="D23"/>
  <c r="D25"/>
  <c r="D26"/>
  <c r="C7" i="14"/>
  <c r="C45"/>
  <c r="C2" i="18"/>
  <c r="C5"/>
  <c r="G21"/>
  <c r="G7" i="14"/>
  <c r="G45"/>
  <c r="G2" i="18"/>
  <c r="G5"/>
  <c r="G6"/>
  <c r="F25" i="19"/>
  <c r="F15" i="18"/>
  <c r="J50" i="13"/>
  <c r="J48"/>
  <c r="K47"/>
  <c r="K49"/>
  <c r="K50"/>
  <c r="J33" i="17"/>
  <c r="J34"/>
  <c r="F33"/>
  <c r="F34"/>
  <c r="F32"/>
  <c r="I37"/>
  <c r="I38"/>
  <c r="H35"/>
  <c r="I53"/>
  <c r="I54"/>
  <c r="H51"/>
  <c r="J49"/>
  <c r="J50"/>
  <c r="J48"/>
  <c r="K47"/>
  <c r="K21"/>
  <c r="K22"/>
  <c r="J19"/>
  <c r="E51"/>
  <c r="F53"/>
  <c r="F54"/>
  <c r="E41"/>
  <c r="E40"/>
  <c r="D19"/>
  <c r="E21"/>
  <c r="E22"/>
  <c r="D25"/>
  <c r="D24"/>
  <c r="K16"/>
  <c r="L15"/>
  <c r="F48"/>
  <c r="E16"/>
  <c r="F15"/>
  <c r="J17" i="13"/>
  <c r="J18"/>
  <c r="J16"/>
  <c r="K15"/>
  <c r="J33"/>
  <c r="J34"/>
  <c r="J32"/>
  <c r="K31"/>
  <c r="H19"/>
  <c r="I21"/>
  <c r="I22"/>
  <c r="E37"/>
  <c r="E38"/>
  <c r="D35"/>
  <c r="D2" i="18"/>
  <c r="D5"/>
  <c r="I37" i="13"/>
  <c r="I38"/>
  <c r="H35"/>
  <c r="F53"/>
  <c r="F54"/>
  <c r="E51"/>
  <c r="F17"/>
  <c r="F18"/>
  <c r="F16"/>
  <c r="E57"/>
  <c r="E56"/>
  <c r="D41"/>
  <c r="D40"/>
  <c r="F33"/>
  <c r="F34"/>
  <c r="E25"/>
  <c r="E24"/>
  <c r="C47" i="10"/>
  <c r="J33"/>
  <c r="J34"/>
  <c r="E33"/>
  <c r="E34"/>
  <c r="D40"/>
  <c r="D41"/>
  <c r="F15" i="11"/>
  <c r="F16"/>
  <c r="E17"/>
  <c r="E23"/>
  <c r="E22"/>
  <c r="E27"/>
  <c r="J25"/>
  <c r="J15"/>
  <c r="J16"/>
  <c r="L17" i="10"/>
  <c r="L18"/>
  <c r="L16"/>
  <c r="M15"/>
  <c r="E25"/>
  <c r="E24"/>
  <c r="F17"/>
  <c r="F18"/>
  <c r="K21"/>
  <c r="K22"/>
  <c r="J19"/>
  <c r="J15" i="9"/>
  <c r="E23"/>
  <c r="E22"/>
  <c r="F15"/>
  <c r="F16"/>
  <c r="F14"/>
  <c r="H17"/>
  <c r="I19"/>
  <c r="I20"/>
  <c r="F26" i="19"/>
  <c r="F24"/>
  <c r="F28"/>
  <c r="H2"/>
  <c r="H5"/>
  <c r="I13"/>
  <c r="I17"/>
  <c r="H16"/>
  <c r="D16"/>
  <c r="F12"/>
  <c r="F14"/>
  <c r="F15"/>
  <c r="J12"/>
  <c r="J14"/>
  <c r="J15"/>
  <c r="K15" i="21"/>
  <c r="K16"/>
  <c r="F23"/>
  <c r="F22"/>
  <c r="I17"/>
  <c r="J19"/>
  <c r="J20"/>
  <c r="L35"/>
  <c r="L36"/>
  <c r="M32"/>
  <c r="J33"/>
  <c r="L31"/>
  <c r="L30"/>
  <c r="M29"/>
  <c r="J16" i="9"/>
  <c r="I17"/>
  <c r="D2" i="19"/>
  <c r="D5"/>
  <c r="D8" i="14"/>
  <c r="D7"/>
  <c r="D45"/>
  <c r="H21" i="18"/>
  <c r="H7" i="14"/>
  <c r="H45"/>
  <c r="H2" i="18"/>
  <c r="H5"/>
  <c r="H6"/>
  <c r="H8" i="14"/>
  <c r="D27" i="19"/>
  <c r="D24" i="18"/>
  <c r="D28"/>
  <c r="E16"/>
  <c r="F13"/>
  <c r="I51" i="13"/>
  <c r="J53"/>
  <c r="J54"/>
  <c r="I35" i="17"/>
  <c r="J37"/>
  <c r="J38"/>
  <c r="E25"/>
  <c r="E24"/>
  <c r="F57"/>
  <c r="F56"/>
  <c r="J53"/>
  <c r="J54"/>
  <c r="I51"/>
  <c r="J32"/>
  <c r="K31"/>
  <c r="F17"/>
  <c r="F18"/>
  <c r="L17"/>
  <c r="L18"/>
  <c r="E35"/>
  <c r="F37"/>
  <c r="F38"/>
  <c r="K49"/>
  <c r="K50"/>
  <c r="E19" i="13"/>
  <c r="E35"/>
  <c r="F21"/>
  <c r="F22"/>
  <c r="E41"/>
  <c r="E40"/>
  <c r="I35"/>
  <c r="J37"/>
  <c r="J38"/>
  <c r="I19"/>
  <c r="J21"/>
  <c r="J22"/>
  <c r="K33"/>
  <c r="K34"/>
  <c r="F37"/>
  <c r="F38"/>
  <c r="F57"/>
  <c r="F56"/>
  <c r="K53"/>
  <c r="K54"/>
  <c r="J51"/>
  <c r="K17"/>
  <c r="K18"/>
  <c r="F32"/>
  <c r="K48"/>
  <c r="L47"/>
  <c r="C49" i="10"/>
  <c r="C50"/>
  <c r="C48"/>
  <c r="D47"/>
  <c r="D49"/>
  <c r="D50"/>
  <c r="D35"/>
  <c r="E37"/>
  <c r="E38"/>
  <c r="I35"/>
  <c r="J37"/>
  <c r="J38"/>
  <c r="E32"/>
  <c r="F31"/>
  <c r="J32"/>
  <c r="K31"/>
  <c r="G29" i="11"/>
  <c r="E29"/>
  <c r="I17"/>
  <c r="J19"/>
  <c r="J20"/>
  <c r="F19"/>
  <c r="F20"/>
  <c r="J14"/>
  <c r="K13"/>
  <c r="F14"/>
  <c r="M17" i="10"/>
  <c r="M18"/>
  <c r="M16"/>
  <c r="N15"/>
  <c r="E19"/>
  <c r="F21"/>
  <c r="F22"/>
  <c r="K19"/>
  <c r="L21"/>
  <c r="L22"/>
  <c r="F16"/>
  <c r="F19" i="9"/>
  <c r="F20"/>
  <c r="E17"/>
  <c r="J25"/>
  <c r="G29"/>
  <c r="E29"/>
  <c r="E31"/>
  <c r="E32"/>
  <c r="C33"/>
  <c r="C2" i="14"/>
  <c r="J14" i="9"/>
  <c r="K13"/>
  <c r="K15"/>
  <c r="K16"/>
  <c r="J19"/>
  <c r="J20"/>
  <c r="I2" i="19"/>
  <c r="I5"/>
  <c r="F17" i="18"/>
  <c r="J8"/>
  <c r="G12"/>
  <c r="G14"/>
  <c r="G15"/>
  <c r="F16"/>
  <c r="D6" i="14"/>
  <c r="J13" i="19"/>
  <c r="J17"/>
  <c r="F13"/>
  <c r="F17"/>
  <c r="E16"/>
  <c r="J17" i="21"/>
  <c r="K19"/>
  <c r="K20"/>
  <c r="K33"/>
  <c r="M35"/>
  <c r="M36"/>
  <c r="N32"/>
  <c r="K14"/>
  <c r="L13"/>
  <c r="M31"/>
  <c r="M30"/>
  <c r="N29"/>
  <c r="L39"/>
  <c r="L38"/>
  <c r="I21" i="18"/>
  <c r="I7" i="14"/>
  <c r="I45"/>
  <c r="I2" i="18"/>
  <c r="I5"/>
  <c r="I6"/>
  <c r="E21"/>
  <c r="E23"/>
  <c r="E25"/>
  <c r="E26"/>
  <c r="E7" i="14"/>
  <c r="E45"/>
  <c r="E2" i="18"/>
  <c r="E5"/>
  <c r="I8" i="14"/>
  <c r="K14" i="9"/>
  <c r="L13"/>
  <c r="L15"/>
  <c r="K19"/>
  <c r="K20"/>
  <c r="G24" i="19"/>
  <c r="G28"/>
  <c r="G23" i="18"/>
  <c r="G25"/>
  <c r="G26"/>
  <c r="K33" i="17"/>
  <c r="K34"/>
  <c r="K32"/>
  <c r="L31"/>
  <c r="K53"/>
  <c r="K54"/>
  <c r="J51"/>
  <c r="K19"/>
  <c r="L21"/>
  <c r="L22"/>
  <c r="F21"/>
  <c r="F22"/>
  <c r="E19"/>
  <c r="F41"/>
  <c r="F40"/>
  <c r="K48"/>
  <c r="L47"/>
  <c r="L16"/>
  <c r="M15"/>
  <c r="F16"/>
  <c r="L49" i="13"/>
  <c r="F41"/>
  <c r="F40"/>
  <c r="K21"/>
  <c r="K22"/>
  <c r="J19"/>
  <c r="K37"/>
  <c r="K38"/>
  <c r="J35"/>
  <c r="K16"/>
  <c r="L15"/>
  <c r="K32"/>
  <c r="L31"/>
  <c r="D48" i="10"/>
  <c r="E47"/>
  <c r="C51"/>
  <c r="C5" i="14"/>
  <c r="C12"/>
  <c r="D53" i="10"/>
  <c r="D54"/>
  <c r="B51"/>
  <c r="C53"/>
  <c r="C54"/>
  <c r="C56"/>
  <c r="F33"/>
  <c r="F34"/>
  <c r="F32"/>
  <c r="E41"/>
  <c r="E40"/>
  <c r="K33"/>
  <c r="K34"/>
  <c r="G31" i="11"/>
  <c r="E31"/>
  <c r="E32"/>
  <c r="K15"/>
  <c r="K16"/>
  <c r="N17" i="10"/>
  <c r="N18"/>
  <c r="N16"/>
  <c r="O15"/>
  <c r="O17"/>
  <c r="O18"/>
  <c r="M21"/>
  <c r="M22"/>
  <c r="L19"/>
  <c r="G31" i="9"/>
  <c r="G32"/>
  <c r="E33"/>
  <c r="E2" i="14"/>
  <c r="C14"/>
  <c r="I16" i="19"/>
  <c r="H23"/>
  <c r="H25"/>
  <c r="E6" i="14"/>
  <c r="K12" i="19"/>
  <c r="G13" i="18"/>
  <c r="G17"/>
  <c r="N31" i="21"/>
  <c r="N30"/>
  <c r="O29"/>
  <c r="O32"/>
  <c r="L33"/>
  <c r="N35"/>
  <c r="N36"/>
  <c r="L15"/>
  <c r="L16"/>
  <c r="L14"/>
  <c r="M13"/>
  <c r="J21" i="18"/>
  <c r="J2"/>
  <c r="J5"/>
  <c r="J6"/>
  <c r="J7" i="14"/>
  <c r="J45"/>
  <c r="C16"/>
  <c r="E8"/>
  <c r="E2" i="19"/>
  <c r="E5"/>
  <c r="L16" i="9"/>
  <c r="L19"/>
  <c r="L20"/>
  <c r="J17"/>
  <c r="F6" i="14"/>
  <c r="C27" i="18"/>
  <c r="C4" i="14"/>
  <c r="E24" i="18"/>
  <c r="L50" i="13"/>
  <c r="L53"/>
  <c r="L54"/>
  <c r="L33" i="17"/>
  <c r="L34"/>
  <c r="L32"/>
  <c r="M31"/>
  <c r="L49"/>
  <c r="L50"/>
  <c r="F25"/>
  <c r="F24"/>
  <c r="K37"/>
  <c r="K38"/>
  <c r="J35"/>
  <c r="J2" i="19"/>
  <c r="M17" i="17"/>
  <c r="M18"/>
  <c r="L33" i="13"/>
  <c r="L34"/>
  <c r="L17"/>
  <c r="L18"/>
  <c r="E49" i="10"/>
  <c r="E50"/>
  <c r="E48"/>
  <c r="D56"/>
  <c r="D57"/>
  <c r="K37"/>
  <c r="K38"/>
  <c r="J35"/>
  <c r="K32"/>
  <c r="L31"/>
  <c r="F37"/>
  <c r="F38"/>
  <c r="J43"/>
  <c r="G47"/>
  <c r="E35"/>
  <c r="C33" i="11"/>
  <c r="C3" i="14"/>
  <c r="E35" i="11"/>
  <c r="E36"/>
  <c r="J17"/>
  <c r="K19"/>
  <c r="K20"/>
  <c r="K14"/>
  <c r="L13"/>
  <c r="E30"/>
  <c r="F29"/>
  <c r="O16" i="10"/>
  <c r="P15"/>
  <c r="P17"/>
  <c r="M19"/>
  <c r="N21"/>
  <c r="N22"/>
  <c r="E35" i="9"/>
  <c r="E36"/>
  <c r="E30"/>
  <c r="F29"/>
  <c r="C17" i="14"/>
  <c r="B18"/>
  <c r="L48" i="13"/>
  <c r="M47"/>
  <c r="M49"/>
  <c r="M50"/>
  <c r="K51"/>
  <c r="F23" i="18"/>
  <c r="F25"/>
  <c r="E28"/>
  <c r="H6" i="19"/>
  <c r="H26"/>
  <c r="H24"/>
  <c r="H28"/>
  <c r="K14"/>
  <c r="K15"/>
  <c r="H12" i="18"/>
  <c r="H14"/>
  <c r="H15"/>
  <c r="G16"/>
  <c r="F26"/>
  <c r="O30" i="21"/>
  <c r="P29"/>
  <c r="O31"/>
  <c r="O35"/>
  <c r="O36"/>
  <c r="P32"/>
  <c r="M33"/>
  <c r="N39"/>
  <c r="N38"/>
  <c r="M15"/>
  <c r="M16"/>
  <c r="M14"/>
  <c r="N13"/>
  <c r="K17"/>
  <c r="L19"/>
  <c r="L20"/>
  <c r="C23" i="14"/>
  <c r="C25"/>
  <c r="C34"/>
  <c r="C36"/>
  <c r="J8"/>
  <c r="J5" i="19"/>
  <c r="L14" i="9"/>
  <c r="M13"/>
  <c r="M15"/>
  <c r="M16"/>
  <c r="K17"/>
  <c r="M33" i="17"/>
  <c r="M34"/>
  <c r="M32"/>
  <c r="N31"/>
  <c r="L19"/>
  <c r="M21"/>
  <c r="M22"/>
  <c r="K51"/>
  <c r="L53"/>
  <c r="L54"/>
  <c r="L48"/>
  <c r="M47"/>
  <c r="L37"/>
  <c r="L38"/>
  <c r="K35"/>
  <c r="K2" i="19"/>
  <c r="M16" i="17"/>
  <c r="N15"/>
  <c r="K35" i="13"/>
  <c r="L37"/>
  <c r="L38"/>
  <c r="L32"/>
  <c r="M31"/>
  <c r="L51"/>
  <c r="M53"/>
  <c r="M54"/>
  <c r="K19"/>
  <c r="L21"/>
  <c r="L22"/>
  <c r="M48"/>
  <c r="N47"/>
  <c r="L16"/>
  <c r="M15"/>
  <c r="F47" i="10"/>
  <c r="F49"/>
  <c r="F50"/>
  <c r="F48"/>
  <c r="E53"/>
  <c r="E54"/>
  <c r="D51"/>
  <c r="D5" i="14"/>
  <c r="G49" i="10"/>
  <c r="G50"/>
  <c r="L33"/>
  <c r="L34"/>
  <c r="L15" i="11"/>
  <c r="L16"/>
  <c r="F31"/>
  <c r="F32"/>
  <c r="E39"/>
  <c r="E38"/>
  <c r="O21" i="10"/>
  <c r="O22"/>
  <c r="N19"/>
  <c r="F31" i="9"/>
  <c r="F32"/>
  <c r="E39"/>
  <c r="E38"/>
  <c r="C15" i="14"/>
  <c r="F24" i="18"/>
  <c r="F28"/>
  <c r="I23" i="19"/>
  <c r="I25"/>
  <c r="K13"/>
  <c r="K17"/>
  <c r="J16"/>
  <c r="H13" i="18"/>
  <c r="H17"/>
  <c r="N15" i="21"/>
  <c r="N16"/>
  <c r="N14"/>
  <c r="O13"/>
  <c r="P31"/>
  <c r="P30"/>
  <c r="Q29"/>
  <c r="M19"/>
  <c r="M20"/>
  <c r="L17"/>
  <c r="P35"/>
  <c r="P36"/>
  <c r="Q32"/>
  <c r="N33"/>
  <c r="K8" i="14"/>
  <c r="K5" i="19"/>
  <c r="K6"/>
  <c r="C47" i="14"/>
  <c r="C27"/>
  <c r="C28"/>
  <c r="C38"/>
  <c r="C39"/>
  <c r="B40"/>
  <c r="K7"/>
  <c r="K45"/>
  <c r="K2" i="18"/>
  <c r="K5"/>
  <c r="K6"/>
  <c r="M19" i="9"/>
  <c r="M20"/>
  <c r="L17"/>
  <c r="M14"/>
  <c r="N13"/>
  <c r="N15"/>
  <c r="N16"/>
  <c r="D27" i="18"/>
  <c r="D4" i="14"/>
  <c r="K21" i="18"/>
  <c r="N33" i="17"/>
  <c r="N34"/>
  <c r="N32"/>
  <c r="O31"/>
  <c r="M49"/>
  <c r="M50"/>
  <c r="L57"/>
  <c r="L56"/>
  <c r="M37"/>
  <c r="M38"/>
  <c r="L35"/>
  <c r="N17"/>
  <c r="N18"/>
  <c r="N49" i="13"/>
  <c r="M17"/>
  <c r="M18"/>
  <c r="M16"/>
  <c r="N15"/>
  <c r="M33"/>
  <c r="M34"/>
  <c r="M32"/>
  <c r="N31"/>
  <c r="G53" i="10"/>
  <c r="G54"/>
  <c r="F51"/>
  <c r="F5" i="14"/>
  <c r="P18" i="10"/>
  <c r="P16"/>
  <c r="Q15"/>
  <c r="Q17"/>
  <c r="G48"/>
  <c r="H47"/>
  <c r="E56"/>
  <c r="E57"/>
  <c r="F53"/>
  <c r="F54"/>
  <c r="E51"/>
  <c r="E5" i="14"/>
  <c r="E12"/>
  <c r="K35" i="10"/>
  <c r="L37"/>
  <c r="L38"/>
  <c r="L32"/>
  <c r="M31"/>
  <c r="L19" i="11"/>
  <c r="L20"/>
  <c r="K17"/>
  <c r="F35"/>
  <c r="F36"/>
  <c r="G32"/>
  <c r="D33"/>
  <c r="D3" i="14"/>
  <c r="F30" i="11"/>
  <c r="L14"/>
  <c r="M13"/>
  <c r="D33" i="9"/>
  <c r="D2" i="14"/>
  <c r="D12"/>
  <c r="D14"/>
  <c r="F35" i="9"/>
  <c r="F36"/>
  <c r="F30"/>
  <c r="C26" i="14"/>
  <c r="I6" i="19"/>
  <c r="I26"/>
  <c r="G27"/>
  <c r="G6" i="14"/>
  <c r="L12" i="19"/>
  <c r="L14"/>
  <c r="I12" i="18"/>
  <c r="I14"/>
  <c r="I15"/>
  <c r="H16"/>
  <c r="O15" i="21"/>
  <c r="O16"/>
  <c r="O14"/>
  <c r="P13"/>
  <c r="M23"/>
  <c r="M22"/>
  <c r="M17"/>
  <c r="N19"/>
  <c r="N20"/>
  <c r="P39"/>
  <c r="P38"/>
  <c r="O33"/>
  <c r="Q35"/>
  <c r="Q36"/>
  <c r="R32"/>
  <c r="Q31"/>
  <c r="Q30"/>
  <c r="R29"/>
  <c r="C37" i="14"/>
  <c r="D16"/>
  <c r="C49"/>
  <c r="D23"/>
  <c r="D25"/>
  <c r="D34"/>
  <c r="M17" i="9"/>
  <c r="N19"/>
  <c r="N20"/>
  <c r="N14"/>
  <c r="O13"/>
  <c r="O15"/>
  <c r="O16"/>
  <c r="O19"/>
  <c r="O20"/>
  <c r="E27" i="18"/>
  <c r="E4" i="14"/>
  <c r="G24" i="18"/>
  <c r="N50" i="13"/>
  <c r="N48"/>
  <c r="O47"/>
  <c r="O49"/>
  <c r="O50"/>
  <c r="O33" i="17"/>
  <c r="O34"/>
  <c r="O32"/>
  <c r="P31"/>
  <c r="M35"/>
  <c r="N37"/>
  <c r="N38"/>
  <c r="M19"/>
  <c r="N21"/>
  <c r="N22"/>
  <c r="L51"/>
  <c r="L8" i="14"/>
  <c r="M53" i="17"/>
  <c r="M54"/>
  <c r="N16"/>
  <c r="O15"/>
  <c r="M48"/>
  <c r="N47"/>
  <c r="N17" i="13"/>
  <c r="N18"/>
  <c r="N16"/>
  <c r="O15"/>
  <c r="N33"/>
  <c r="N34"/>
  <c r="M37"/>
  <c r="M38"/>
  <c r="L35"/>
  <c r="L19"/>
  <c r="M21"/>
  <c r="M22"/>
  <c r="M51"/>
  <c r="O19" i="10"/>
  <c r="P21"/>
  <c r="P22"/>
  <c r="Q18"/>
  <c r="Q21"/>
  <c r="Q22"/>
  <c r="H49"/>
  <c r="M33"/>
  <c r="M34"/>
  <c r="M32"/>
  <c r="N31"/>
  <c r="G35" i="11"/>
  <c r="G36"/>
  <c r="H32"/>
  <c r="E33"/>
  <c r="E3" i="14"/>
  <c r="G30" i="11"/>
  <c r="H29"/>
  <c r="M15"/>
  <c r="M16"/>
  <c r="M14"/>
  <c r="N13"/>
  <c r="G35" i="9"/>
  <c r="G36"/>
  <c r="G30"/>
  <c r="H29"/>
  <c r="L2" i="19"/>
  <c r="L5"/>
  <c r="D17" i="14"/>
  <c r="C18"/>
  <c r="C50"/>
  <c r="D36"/>
  <c r="I24" i="19"/>
  <c r="I28"/>
  <c r="H23" i="18"/>
  <c r="G28"/>
  <c r="L15" i="19"/>
  <c r="L13"/>
  <c r="I13" i="18"/>
  <c r="I17"/>
  <c r="P15" i="21"/>
  <c r="P16"/>
  <c r="P14"/>
  <c r="Q13"/>
  <c r="R31"/>
  <c r="R30"/>
  <c r="S29"/>
  <c r="P33"/>
  <c r="R35"/>
  <c r="R36"/>
  <c r="S32"/>
  <c r="N17"/>
  <c r="O19"/>
  <c r="O20"/>
  <c r="D38" i="14"/>
  <c r="D39"/>
  <c r="C40"/>
  <c r="D27"/>
  <c r="D28"/>
  <c r="B29"/>
  <c r="L21" i="18"/>
  <c r="L7" i="14"/>
  <c r="L45"/>
  <c r="L2" i="18"/>
  <c r="L5"/>
  <c r="L6"/>
  <c r="E34" i="14"/>
  <c r="E23"/>
  <c r="N17" i="9"/>
  <c r="O14"/>
  <c r="P13"/>
  <c r="P15"/>
  <c r="P16"/>
  <c r="P19"/>
  <c r="P20"/>
  <c r="N53" i="13"/>
  <c r="N54"/>
  <c r="P33" i="17"/>
  <c r="P34"/>
  <c r="N35"/>
  <c r="O37"/>
  <c r="O38"/>
  <c r="O17"/>
  <c r="O18"/>
  <c r="O16"/>
  <c r="P15"/>
  <c r="N49"/>
  <c r="N50"/>
  <c r="N21" i="13"/>
  <c r="N22"/>
  <c r="M19"/>
  <c r="O53"/>
  <c r="O54"/>
  <c r="N51"/>
  <c r="M35"/>
  <c r="N37"/>
  <c r="N38"/>
  <c r="O17"/>
  <c r="O18"/>
  <c r="N19"/>
  <c r="O48"/>
  <c r="P47"/>
  <c r="N32"/>
  <c r="O31"/>
  <c r="H50" i="10"/>
  <c r="G51"/>
  <c r="G5" i="14"/>
  <c r="P19" i="10"/>
  <c r="Q16"/>
  <c r="R15"/>
  <c r="R17"/>
  <c r="N33"/>
  <c r="N34"/>
  <c r="N32"/>
  <c r="O31"/>
  <c r="M37"/>
  <c r="M38"/>
  <c r="L35"/>
  <c r="N15" i="11"/>
  <c r="N16"/>
  <c r="H31"/>
  <c r="H30"/>
  <c r="I29"/>
  <c r="G39"/>
  <c r="G38"/>
  <c r="H35"/>
  <c r="H36"/>
  <c r="I32"/>
  <c r="M19"/>
  <c r="M20"/>
  <c r="L17"/>
  <c r="H31" i="9"/>
  <c r="H32"/>
  <c r="D15" i="14"/>
  <c r="E14"/>
  <c r="C48"/>
  <c r="D47"/>
  <c r="D49"/>
  <c r="D50"/>
  <c r="J23" i="19"/>
  <c r="J25"/>
  <c r="J26"/>
  <c r="H25" i="18"/>
  <c r="H26"/>
  <c r="F27"/>
  <c r="F4" i="14"/>
  <c r="K16" i="19"/>
  <c r="L17"/>
  <c r="M12"/>
  <c r="M14"/>
  <c r="M15"/>
  <c r="J12" i="18"/>
  <c r="J14"/>
  <c r="J15"/>
  <c r="I16"/>
  <c r="Q15" i="21"/>
  <c r="Q16"/>
  <c r="Q14"/>
  <c r="R13"/>
  <c r="R38"/>
  <c r="R39"/>
  <c r="S35"/>
  <c r="S36"/>
  <c r="T32"/>
  <c r="Q33"/>
  <c r="P19"/>
  <c r="P20"/>
  <c r="O17"/>
  <c r="S31"/>
  <c r="S30"/>
  <c r="T29"/>
  <c r="M7" i="14"/>
  <c r="M45"/>
  <c r="M2" i="18"/>
  <c r="M5"/>
  <c r="M6"/>
  <c r="E16" i="14"/>
  <c r="D26"/>
  <c r="E25"/>
  <c r="E27"/>
  <c r="E28"/>
  <c r="H53" i="10"/>
  <c r="H54"/>
  <c r="D37" i="14"/>
  <c r="E36"/>
  <c r="O17" i="9"/>
  <c r="P14"/>
  <c r="Q13"/>
  <c r="Q15"/>
  <c r="Q16"/>
  <c r="M21" i="18"/>
  <c r="P17" i="17"/>
  <c r="P18"/>
  <c r="P16"/>
  <c r="Q15"/>
  <c r="O35"/>
  <c r="P37"/>
  <c r="P38"/>
  <c r="P32"/>
  <c r="Q31"/>
  <c r="O21"/>
  <c r="O22"/>
  <c r="N19"/>
  <c r="M51"/>
  <c r="N53"/>
  <c r="N54"/>
  <c r="N48"/>
  <c r="O47"/>
  <c r="O21" i="13"/>
  <c r="O22"/>
  <c r="P49"/>
  <c r="O33"/>
  <c r="O34"/>
  <c r="O16"/>
  <c r="P15"/>
  <c r="H48" i="10"/>
  <c r="I47"/>
  <c r="I49"/>
  <c r="I50"/>
  <c r="I48"/>
  <c r="J47"/>
  <c r="J49"/>
  <c r="R18"/>
  <c r="R16"/>
  <c r="S15"/>
  <c r="S17"/>
  <c r="S18"/>
  <c r="O33"/>
  <c r="O34"/>
  <c r="O32"/>
  <c r="P31"/>
  <c r="N37"/>
  <c r="N38"/>
  <c r="M35"/>
  <c r="G33" i="11"/>
  <c r="G3" i="14"/>
  <c r="I35" i="11"/>
  <c r="I36"/>
  <c r="J32"/>
  <c r="I31"/>
  <c r="I30"/>
  <c r="J29"/>
  <c r="M17"/>
  <c r="N19"/>
  <c r="N20"/>
  <c r="N14"/>
  <c r="O13"/>
  <c r="O15"/>
  <c r="O16"/>
  <c r="F33" i="9"/>
  <c r="F2" i="14"/>
  <c r="F12"/>
  <c r="H30" i="9"/>
  <c r="I29"/>
  <c r="I31"/>
  <c r="I32"/>
  <c r="H35"/>
  <c r="H36"/>
  <c r="D48" i="14"/>
  <c r="E47"/>
  <c r="E17"/>
  <c r="D18"/>
  <c r="H51" i="10"/>
  <c r="H5" i="14"/>
  <c r="B51"/>
  <c r="J32" i="9"/>
  <c r="G33"/>
  <c r="G2" i="14"/>
  <c r="G12"/>
  <c r="M8"/>
  <c r="M2" i="19"/>
  <c r="M5"/>
  <c r="M6"/>
  <c r="H24" i="18"/>
  <c r="H28"/>
  <c r="J6" i="19"/>
  <c r="H27"/>
  <c r="H6" i="14"/>
  <c r="J24" i="19"/>
  <c r="F23" i="14"/>
  <c r="F34"/>
  <c r="M13" i="19"/>
  <c r="I53" i="10"/>
  <c r="I54"/>
  <c r="J13" i="18"/>
  <c r="J17"/>
  <c r="R15" i="21"/>
  <c r="R16"/>
  <c r="R14"/>
  <c r="S13"/>
  <c r="Q19"/>
  <c r="Q20"/>
  <c r="P17"/>
  <c r="T31"/>
  <c r="T30"/>
  <c r="U29"/>
  <c r="R33"/>
  <c r="T35"/>
  <c r="T36"/>
  <c r="U32"/>
  <c r="E38" i="14"/>
  <c r="E39"/>
  <c r="D40"/>
  <c r="E26"/>
  <c r="C29"/>
  <c r="I35" i="9"/>
  <c r="I36"/>
  <c r="J50" i="10"/>
  <c r="E49" i="14"/>
  <c r="P50" i="13"/>
  <c r="P48"/>
  <c r="Q47"/>
  <c r="Q49"/>
  <c r="Q17" i="17"/>
  <c r="Q18"/>
  <c r="Q16"/>
  <c r="R15"/>
  <c r="O19"/>
  <c r="P21"/>
  <c r="P22"/>
  <c r="Q33"/>
  <c r="Q34"/>
  <c r="O49"/>
  <c r="O50"/>
  <c r="O48"/>
  <c r="P47"/>
  <c r="P17" i="13"/>
  <c r="P18"/>
  <c r="P16"/>
  <c r="Q15"/>
  <c r="N35"/>
  <c r="O37"/>
  <c r="O38"/>
  <c r="O32"/>
  <c r="P31"/>
  <c r="R21" i="10"/>
  <c r="R22"/>
  <c r="Q19"/>
  <c r="S16"/>
  <c r="T15"/>
  <c r="T17"/>
  <c r="T18"/>
  <c r="P33"/>
  <c r="P34"/>
  <c r="O37"/>
  <c r="O38"/>
  <c r="N35"/>
  <c r="O14" i="11"/>
  <c r="P13"/>
  <c r="P15"/>
  <c r="J31"/>
  <c r="J30"/>
  <c r="K29"/>
  <c r="I38"/>
  <c r="I39"/>
  <c r="H33"/>
  <c r="H3" i="14"/>
  <c r="J35" i="11"/>
  <c r="J36"/>
  <c r="K32"/>
  <c r="I30" i="9"/>
  <c r="J29"/>
  <c r="J31"/>
  <c r="H33"/>
  <c r="H2" i="14"/>
  <c r="J35" i="9"/>
  <c r="J36"/>
  <c r="P17"/>
  <c r="Q19"/>
  <c r="Q20"/>
  <c r="Q14"/>
  <c r="R13"/>
  <c r="R15"/>
  <c r="R16"/>
  <c r="E15" i="14"/>
  <c r="F14"/>
  <c r="J30" i="9"/>
  <c r="K29"/>
  <c r="E50" i="14"/>
  <c r="C51"/>
  <c r="K32" i="9"/>
  <c r="L32"/>
  <c r="M32"/>
  <c r="N32"/>
  <c r="O32"/>
  <c r="P32"/>
  <c r="Q32"/>
  <c r="R32"/>
  <c r="S32"/>
  <c r="T32"/>
  <c r="U32"/>
  <c r="V32"/>
  <c r="I23" i="18"/>
  <c r="I25"/>
  <c r="I26"/>
  <c r="G27"/>
  <c r="G4" i="14"/>
  <c r="F25"/>
  <c r="H12"/>
  <c r="J28" i="19"/>
  <c r="K23"/>
  <c r="N12"/>
  <c r="N14"/>
  <c r="M17"/>
  <c r="L16"/>
  <c r="K12" i="18"/>
  <c r="K14"/>
  <c r="K15"/>
  <c r="J16"/>
  <c r="S15" i="21"/>
  <c r="S16"/>
  <c r="U31"/>
  <c r="U30"/>
  <c r="V29"/>
  <c r="S33"/>
  <c r="U35"/>
  <c r="U36"/>
  <c r="V32"/>
  <c r="Q17"/>
  <c r="R19"/>
  <c r="R20"/>
  <c r="T39"/>
  <c r="T38"/>
  <c r="E37" i="14"/>
  <c r="F36"/>
  <c r="F38"/>
  <c r="F39"/>
  <c r="E40"/>
  <c r="J53" i="10"/>
  <c r="J54"/>
  <c r="I51"/>
  <c r="I5" i="14"/>
  <c r="F27"/>
  <c r="F28"/>
  <c r="D29"/>
  <c r="N21" i="18"/>
  <c r="N7" i="14"/>
  <c r="N45"/>
  <c r="N2" i="18"/>
  <c r="N5"/>
  <c r="N6"/>
  <c r="F16" i="14"/>
  <c r="J48" i="10"/>
  <c r="K47"/>
  <c r="K49"/>
  <c r="Q50" i="13"/>
  <c r="Q48"/>
  <c r="R47"/>
  <c r="R49"/>
  <c r="O51"/>
  <c r="P53"/>
  <c r="P54"/>
  <c r="P49" i="17"/>
  <c r="P50"/>
  <c r="R17"/>
  <c r="R18"/>
  <c r="R16"/>
  <c r="S15"/>
  <c r="O53"/>
  <c r="O54"/>
  <c r="N51"/>
  <c r="Q37"/>
  <c r="Q38"/>
  <c r="P35"/>
  <c r="Q21"/>
  <c r="Q22"/>
  <c r="P19"/>
  <c r="Q32"/>
  <c r="R31"/>
  <c r="P51" i="13"/>
  <c r="O19"/>
  <c r="P21"/>
  <c r="P22"/>
  <c r="P33"/>
  <c r="P34"/>
  <c r="Q17"/>
  <c r="Q18"/>
  <c r="Q16"/>
  <c r="R15"/>
  <c r="T16" i="10"/>
  <c r="U15"/>
  <c r="R19"/>
  <c r="S21"/>
  <c r="S22"/>
  <c r="O35"/>
  <c r="P37"/>
  <c r="P38"/>
  <c r="P32"/>
  <c r="Q31"/>
  <c r="P16" i="11"/>
  <c r="K31"/>
  <c r="K30"/>
  <c r="L29"/>
  <c r="N17"/>
  <c r="O19"/>
  <c r="O20"/>
  <c r="K35"/>
  <c r="K36"/>
  <c r="L32"/>
  <c r="I33"/>
  <c r="I3" i="14"/>
  <c r="K30" i="9"/>
  <c r="L29"/>
  <c r="K31"/>
  <c r="F17" i="14"/>
  <c r="E18"/>
  <c r="E48"/>
  <c r="F47"/>
  <c r="F49"/>
  <c r="F50"/>
  <c r="D51"/>
  <c r="G23"/>
  <c r="G34"/>
  <c r="N8"/>
  <c r="N2" i="19"/>
  <c r="N5"/>
  <c r="K35" i="9"/>
  <c r="K36"/>
  <c r="I33"/>
  <c r="I2" i="14"/>
  <c r="I24" i="18"/>
  <c r="I28"/>
  <c r="K25" i="19"/>
  <c r="K26"/>
  <c r="I27"/>
  <c r="I6" i="14"/>
  <c r="N15" i="19"/>
  <c r="N13"/>
  <c r="K13" i="18"/>
  <c r="K17"/>
  <c r="R17" i="21"/>
  <c r="S19"/>
  <c r="S20"/>
  <c r="V31"/>
  <c r="V30"/>
  <c r="S14"/>
  <c r="T13"/>
  <c r="R23"/>
  <c r="R22"/>
  <c r="V35"/>
  <c r="V36"/>
  <c r="T33"/>
  <c r="F15" i="14"/>
  <c r="K50" i="10"/>
  <c r="K48"/>
  <c r="L47"/>
  <c r="L49"/>
  <c r="F26" i="14"/>
  <c r="F37"/>
  <c r="R50" i="13"/>
  <c r="Q51"/>
  <c r="Q53"/>
  <c r="Q54"/>
  <c r="O21" i="18"/>
  <c r="S17" i="17"/>
  <c r="S18"/>
  <c r="R33"/>
  <c r="R34"/>
  <c r="O51"/>
  <c r="P53"/>
  <c r="P54"/>
  <c r="P48"/>
  <c r="Q47"/>
  <c r="Q19"/>
  <c r="R21"/>
  <c r="R22"/>
  <c r="Q21" i="13"/>
  <c r="Q22"/>
  <c r="P19"/>
  <c r="R53"/>
  <c r="R54"/>
  <c r="O35"/>
  <c r="O7" i="14"/>
  <c r="O45"/>
  <c r="P37" i="13"/>
  <c r="P38"/>
  <c r="R17"/>
  <c r="R18"/>
  <c r="R16"/>
  <c r="S15"/>
  <c r="P32"/>
  <c r="Q31"/>
  <c r="U17" i="10"/>
  <c r="U18"/>
  <c r="T19"/>
  <c r="T21"/>
  <c r="T22"/>
  <c r="S19"/>
  <c r="Q33"/>
  <c r="Q34"/>
  <c r="Q32"/>
  <c r="R31"/>
  <c r="Q17" i="9"/>
  <c r="K39" i="11"/>
  <c r="K38"/>
  <c r="O17"/>
  <c r="P19"/>
  <c r="P20"/>
  <c r="L35"/>
  <c r="L36"/>
  <c r="M32"/>
  <c r="J33"/>
  <c r="J3" i="14"/>
  <c r="L31" i="11"/>
  <c r="L30"/>
  <c r="M29"/>
  <c r="P14"/>
  <c r="Q13"/>
  <c r="Q15"/>
  <c r="L30" i="9"/>
  <c r="M29"/>
  <c r="L31"/>
  <c r="L35"/>
  <c r="L36"/>
  <c r="J33"/>
  <c r="J2" i="14"/>
  <c r="G25"/>
  <c r="R48" i="13"/>
  <c r="S47"/>
  <c r="S49"/>
  <c r="S50"/>
  <c r="S53"/>
  <c r="S54"/>
  <c r="J23" i="18"/>
  <c r="D20" i="24"/>
  <c r="F48" i="14"/>
  <c r="G47"/>
  <c r="G49"/>
  <c r="G14"/>
  <c r="G16"/>
  <c r="G17"/>
  <c r="F18"/>
  <c r="G36"/>
  <c r="G38"/>
  <c r="G39"/>
  <c r="F40"/>
  <c r="I12"/>
  <c r="O8"/>
  <c r="O2" i="19"/>
  <c r="O5"/>
  <c r="O6"/>
  <c r="G27" i="14"/>
  <c r="G28"/>
  <c r="K24" i="19"/>
  <c r="J25" i="18"/>
  <c r="J26"/>
  <c r="H27"/>
  <c r="H4" i="14"/>
  <c r="M16" i="19"/>
  <c r="N17"/>
  <c r="O12"/>
  <c r="O14"/>
  <c r="L12" i="18"/>
  <c r="L14"/>
  <c r="L15"/>
  <c r="K16"/>
  <c r="T15" i="21"/>
  <c r="T16"/>
  <c r="T14"/>
  <c r="U13"/>
  <c r="V38"/>
  <c r="U37"/>
  <c r="V39"/>
  <c r="L50" i="10"/>
  <c r="L48"/>
  <c r="M47"/>
  <c r="K53"/>
  <c r="K54"/>
  <c r="J51"/>
  <c r="J5" i="14"/>
  <c r="O2" i="18"/>
  <c r="O5"/>
  <c r="S21" i="17"/>
  <c r="S22"/>
  <c r="R19"/>
  <c r="S16"/>
  <c r="T15"/>
  <c r="Q49"/>
  <c r="Q50"/>
  <c r="Q48"/>
  <c r="R47"/>
  <c r="Q35"/>
  <c r="R37"/>
  <c r="R38"/>
  <c r="R32"/>
  <c r="S31"/>
  <c r="Q33" i="13"/>
  <c r="Q34"/>
  <c r="Q32"/>
  <c r="R31"/>
  <c r="S17"/>
  <c r="S18"/>
  <c r="Q19"/>
  <c r="R21"/>
  <c r="R22"/>
  <c r="U16" i="10"/>
  <c r="V15"/>
  <c r="U21"/>
  <c r="U22"/>
  <c r="R33"/>
  <c r="R34"/>
  <c r="P35"/>
  <c r="Q37"/>
  <c r="Q38"/>
  <c r="R19" i="9"/>
  <c r="R20"/>
  <c r="R14"/>
  <c r="S13"/>
  <c r="S15"/>
  <c r="S16"/>
  <c r="M30" i="11"/>
  <c r="N29"/>
  <c r="M31"/>
  <c r="Q16"/>
  <c r="K33"/>
  <c r="K3" i="14"/>
  <c r="M35" i="11"/>
  <c r="M36"/>
  <c r="N32"/>
  <c r="M35" i="9"/>
  <c r="M36"/>
  <c r="K33"/>
  <c r="K2" i="14"/>
  <c r="M31" i="9"/>
  <c r="M30"/>
  <c r="N29"/>
  <c r="R51" i="13"/>
  <c r="S48"/>
  <c r="T47"/>
  <c r="G15" i="14"/>
  <c r="H14"/>
  <c r="H16"/>
  <c r="H17"/>
  <c r="G18"/>
  <c r="G50"/>
  <c r="G48"/>
  <c r="H47"/>
  <c r="H49"/>
  <c r="G37"/>
  <c r="G26"/>
  <c r="E29"/>
  <c r="J24" i="18"/>
  <c r="K23"/>
  <c r="K28" i="19"/>
  <c r="L23"/>
  <c r="H23" i="14"/>
  <c r="H34"/>
  <c r="O15" i="19"/>
  <c r="O13"/>
  <c r="O17"/>
  <c r="L13" i="18"/>
  <c r="L17"/>
  <c r="M49" i="10"/>
  <c r="M50"/>
  <c r="M48"/>
  <c r="N47"/>
  <c r="N49"/>
  <c r="U38" i="21"/>
  <c r="U39"/>
  <c r="T19"/>
  <c r="T20"/>
  <c r="S17"/>
  <c r="U15"/>
  <c r="U16"/>
  <c r="U14"/>
  <c r="V13"/>
  <c r="K51" i="10"/>
  <c r="K5" i="14"/>
  <c r="L53" i="10"/>
  <c r="L54"/>
  <c r="R49" i="17"/>
  <c r="R50"/>
  <c r="R48"/>
  <c r="S47"/>
  <c r="T17"/>
  <c r="T18"/>
  <c r="S33"/>
  <c r="S34"/>
  <c r="P51"/>
  <c r="Q53"/>
  <c r="Q54"/>
  <c r="R33" i="13"/>
  <c r="R34"/>
  <c r="R32"/>
  <c r="S31"/>
  <c r="Q37"/>
  <c r="Q38"/>
  <c r="P35"/>
  <c r="S21"/>
  <c r="S22"/>
  <c r="R19"/>
  <c r="T49"/>
  <c r="T50"/>
  <c r="S16"/>
  <c r="T15"/>
  <c r="V17" i="10"/>
  <c r="V18"/>
  <c r="Q35"/>
  <c r="R37"/>
  <c r="R38"/>
  <c r="R32"/>
  <c r="S31"/>
  <c r="S19" i="9"/>
  <c r="S20"/>
  <c r="M39" i="11"/>
  <c r="M38"/>
  <c r="N35"/>
  <c r="N36"/>
  <c r="O32"/>
  <c r="L33"/>
  <c r="L3" i="14"/>
  <c r="Q19" i="11"/>
  <c r="Q20"/>
  <c r="P17"/>
  <c r="N31"/>
  <c r="N30"/>
  <c r="O29"/>
  <c r="Q14"/>
  <c r="R13"/>
  <c r="R15"/>
  <c r="N31" i="9"/>
  <c r="N30"/>
  <c r="O29"/>
  <c r="L33"/>
  <c r="L2" i="14"/>
  <c r="N35" i="9"/>
  <c r="N36"/>
  <c r="E51" i="14"/>
  <c r="H15"/>
  <c r="I14"/>
  <c r="I16"/>
  <c r="I17"/>
  <c r="H18"/>
  <c r="H50"/>
  <c r="F51"/>
  <c r="H36"/>
  <c r="H38"/>
  <c r="H39"/>
  <c r="G40"/>
  <c r="H25"/>
  <c r="H27"/>
  <c r="H28"/>
  <c r="F29"/>
  <c r="P8"/>
  <c r="P2" i="19"/>
  <c r="P5"/>
  <c r="J28" i="18"/>
  <c r="H48" i="14"/>
  <c r="I47"/>
  <c r="I49"/>
  <c r="L25" i="19"/>
  <c r="K25" i="18"/>
  <c r="N16" i="19"/>
  <c r="P12"/>
  <c r="P14"/>
  <c r="P15"/>
  <c r="M12" i="18"/>
  <c r="M14"/>
  <c r="M15"/>
  <c r="L16"/>
  <c r="L51" i="10"/>
  <c r="L5" i="14"/>
  <c r="M53" i="10"/>
  <c r="M54"/>
  <c r="T37" i="21"/>
  <c r="S37"/>
  <c r="S38"/>
  <c r="S39"/>
  <c r="V15"/>
  <c r="V16"/>
  <c r="U19"/>
  <c r="U20"/>
  <c r="T17"/>
  <c r="P21" i="18"/>
  <c r="P7" i="14"/>
  <c r="P45"/>
  <c r="P2" i="18"/>
  <c r="P5"/>
  <c r="P6"/>
  <c r="S49" i="17"/>
  <c r="S50"/>
  <c r="R35"/>
  <c r="S37"/>
  <c r="S38"/>
  <c r="S32"/>
  <c r="T31"/>
  <c r="S19"/>
  <c r="T21"/>
  <c r="T22"/>
  <c r="Q51"/>
  <c r="R53"/>
  <c r="R54"/>
  <c r="T16"/>
  <c r="U15"/>
  <c r="T17" i="13"/>
  <c r="T18"/>
  <c r="T16"/>
  <c r="U15"/>
  <c r="Q35"/>
  <c r="R37"/>
  <c r="R38"/>
  <c r="S51"/>
  <c r="T53"/>
  <c r="T54"/>
  <c r="S33"/>
  <c r="S34"/>
  <c r="S32"/>
  <c r="T31"/>
  <c r="T48"/>
  <c r="U47"/>
  <c r="N50" i="10"/>
  <c r="N48"/>
  <c r="O47"/>
  <c r="O49"/>
  <c r="M51"/>
  <c r="M5" i="14"/>
  <c r="V21" i="10"/>
  <c r="V22"/>
  <c r="V24"/>
  <c r="U23"/>
  <c r="U24"/>
  <c r="U25"/>
  <c r="U19"/>
  <c r="V16"/>
  <c r="S33"/>
  <c r="S34"/>
  <c r="S32"/>
  <c r="T31"/>
  <c r="S14" i="9"/>
  <c r="T13"/>
  <c r="R17"/>
  <c r="O35" i="11"/>
  <c r="O36"/>
  <c r="P32"/>
  <c r="M33"/>
  <c r="M3" i="14"/>
  <c r="O31" i="11"/>
  <c r="O30"/>
  <c r="P29"/>
  <c r="M33" i="9"/>
  <c r="M2" i="14"/>
  <c r="O35" i="9"/>
  <c r="O36"/>
  <c r="O31"/>
  <c r="O30"/>
  <c r="P29"/>
  <c r="H31" i="26"/>
  <c r="H36"/>
  <c r="I22" i="24"/>
  <c r="I27"/>
  <c r="I15" i="14"/>
  <c r="I50"/>
  <c r="G51"/>
  <c r="H37"/>
  <c r="H26"/>
  <c r="Q8"/>
  <c r="Q2" i="19"/>
  <c r="Q5"/>
  <c r="Q6"/>
  <c r="M13" i="18"/>
  <c r="M17"/>
  <c r="N53" i="10"/>
  <c r="N54"/>
  <c r="L6" i="19"/>
  <c r="L26"/>
  <c r="K26" i="18"/>
  <c r="K24"/>
  <c r="P13" i="19"/>
  <c r="U17" i="21"/>
  <c r="V19"/>
  <c r="V20"/>
  <c r="V14"/>
  <c r="R37"/>
  <c r="Q37"/>
  <c r="Q21" i="18"/>
  <c r="Q2"/>
  <c r="Q5"/>
  <c r="Q6"/>
  <c r="Q7" i="14"/>
  <c r="Q45"/>
  <c r="S53" i="17"/>
  <c r="S54"/>
  <c r="R51"/>
  <c r="R8" i="14"/>
  <c r="S48" i="17"/>
  <c r="T47"/>
  <c r="T33"/>
  <c r="T34"/>
  <c r="U17"/>
  <c r="U18"/>
  <c r="U49" i="13"/>
  <c r="S19"/>
  <c r="T21"/>
  <c r="T22"/>
  <c r="T33"/>
  <c r="T34"/>
  <c r="T32"/>
  <c r="U31"/>
  <c r="U17"/>
  <c r="U18"/>
  <c r="R35"/>
  <c r="S37"/>
  <c r="S38"/>
  <c r="O50" i="10"/>
  <c r="O48"/>
  <c r="P47"/>
  <c r="P49"/>
  <c r="V25"/>
  <c r="T33"/>
  <c r="T34"/>
  <c r="S37"/>
  <c r="S38"/>
  <c r="R35"/>
  <c r="R16" i="11"/>
  <c r="R14"/>
  <c r="S13"/>
  <c r="S15"/>
  <c r="T15" i="9"/>
  <c r="T16"/>
  <c r="P31" i="11"/>
  <c r="P30"/>
  <c r="Q29"/>
  <c r="O39"/>
  <c r="O38"/>
  <c r="N33"/>
  <c r="N3" i="14"/>
  <c r="P35" i="11"/>
  <c r="P36"/>
  <c r="Q32"/>
  <c r="T23" i="10"/>
  <c r="P31" i="9"/>
  <c r="P30"/>
  <c r="Q29"/>
  <c r="P35"/>
  <c r="P36"/>
  <c r="N33"/>
  <c r="N2" i="14"/>
  <c r="C40" i="26"/>
  <c r="I48" i="14"/>
  <c r="J47"/>
  <c r="I27" i="18"/>
  <c r="I4" i="14"/>
  <c r="I23"/>
  <c r="I25"/>
  <c r="R2" i="19"/>
  <c r="R5"/>
  <c r="N12" i="18"/>
  <c r="N14"/>
  <c r="N15"/>
  <c r="M16"/>
  <c r="J49" i="14"/>
  <c r="J27" i="19"/>
  <c r="J6" i="14"/>
  <c r="J12"/>
  <c r="J14"/>
  <c r="L24" i="19"/>
  <c r="K28" i="18"/>
  <c r="L23"/>
  <c r="Q12" i="19"/>
  <c r="Q14"/>
  <c r="P17"/>
  <c r="O16"/>
  <c r="O53" i="10"/>
  <c r="O54"/>
  <c r="V22" i="21"/>
  <c r="U21"/>
  <c r="Q38"/>
  <c r="Q39"/>
  <c r="R21" i="18"/>
  <c r="R2"/>
  <c r="R5"/>
  <c r="R6"/>
  <c r="R7" i="14"/>
  <c r="R45"/>
  <c r="N51" i="10"/>
  <c r="N5" i="14"/>
  <c r="U50" i="13"/>
  <c r="U48"/>
  <c r="V47"/>
  <c r="V49"/>
  <c r="T19" i="17"/>
  <c r="U21"/>
  <c r="U22"/>
  <c r="S35"/>
  <c r="T37"/>
  <c r="T38"/>
  <c r="T49"/>
  <c r="T50"/>
  <c r="T48"/>
  <c r="U47"/>
  <c r="U16"/>
  <c r="V15"/>
  <c r="T32"/>
  <c r="U31"/>
  <c r="T19" i="13"/>
  <c r="U21"/>
  <c r="U22"/>
  <c r="U16"/>
  <c r="V15"/>
  <c r="U33"/>
  <c r="U34"/>
  <c r="S35"/>
  <c r="S21" i="18"/>
  <c r="T37" i="13"/>
  <c r="T38"/>
  <c r="P50" i="10"/>
  <c r="P48"/>
  <c r="Q47"/>
  <c r="Q49"/>
  <c r="Q50"/>
  <c r="S35"/>
  <c r="T37"/>
  <c r="T38"/>
  <c r="T32"/>
  <c r="U31"/>
  <c r="S16" i="11"/>
  <c r="S14"/>
  <c r="T13"/>
  <c r="T15"/>
  <c r="Q17"/>
  <c r="R19"/>
  <c r="R20"/>
  <c r="T14" i="9"/>
  <c r="U13"/>
  <c r="T19"/>
  <c r="T20"/>
  <c r="S17"/>
  <c r="O33" i="11"/>
  <c r="O3" i="14"/>
  <c r="Q35" i="11"/>
  <c r="Q36"/>
  <c r="R32"/>
  <c r="Q31"/>
  <c r="Q30"/>
  <c r="R29"/>
  <c r="T24" i="10"/>
  <c r="T25"/>
  <c r="O33" i="9"/>
  <c r="O2" i="14"/>
  <c r="Q35" i="9"/>
  <c r="Q36"/>
  <c r="Q31"/>
  <c r="Q30"/>
  <c r="R29"/>
  <c r="D40" i="26"/>
  <c r="I34" i="14"/>
  <c r="I36"/>
  <c r="I38"/>
  <c r="I39"/>
  <c r="H40"/>
  <c r="J50"/>
  <c r="H51"/>
  <c r="J48"/>
  <c r="K47"/>
  <c r="N13" i="18"/>
  <c r="N17"/>
  <c r="J16" i="14"/>
  <c r="J17"/>
  <c r="I18"/>
  <c r="M23" i="19"/>
  <c r="L28"/>
  <c r="I27" i="14"/>
  <c r="I28"/>
  <c r="G29"/>
  <c r="L25" i="18"/>
  <c r="Q15" i="19"/>
  <c r="P16"/>
  <c r="O12" i="18"/>
  <c r="O14"/>
  <c r="O15"/>
  <c r="N16"/>
  <c r="T51" i="13"/>
  <c r="V23" i="21"/>
  <c r="U22"/>
  <c r="U23"/>
  <c r="P37"/>
  <c r="O37"/>
  <c r="S2" i="18"/>
  <c r="S5"/>
  <c r="S6"/>
  <c r="U53" i="13"/>
  <c r="U54"/>
  <c r="P53" i="10"/>
  <c r="P54"/>
  <c r="O51"/>
  <c r="O5" i="14"/>
  <c r="S7"/>
  <c r="S45"/>
  <c r="V50" i="13"/>
  <c r="U51"/>
  <c r="T21" i="18"/>
  <c r="U49" i="17"/>
  <c r="U50"/>
  <c r="U33"/>
  <c r="U34"/>
  <c r="S51"/>
  <c r="S8" i="14"/>
  <c r="T53" i="17"/>
  <c r="T54"/>
  <c r="V17"/>
  <c r="V18"/>
  <c r="V16"/>
  <c r="V17" i="13"/>
  <c r="V18"/>
  <c r="U37"/>
  <c r="U38"/>
  <c r="T35"/>
  <c r="U32"/>
  <c r="V31"/>
  <c r="V53"/>
  <c r="V54"/>
  <c r="Q53" i="10"/>
  <c r="Q54"/>
  <c r="P51"/>
  <c r="P5" i="14"/>
  <c r="Q48" i="10"/>
  <c r="R47"/>
  <c r="R49"/>
  <c r="U33"/>
  <c r="U34"/>
  <c r="U32"/>
  <c r="V31"/>
  <c r="R17" i="11"/>
  <c r="T16"/>
  <c r="T14"/>
  <c r="U13"/>
  <c r="S19"/>
  <c r="S20"/>
  <c r="U15" i="9"/>
  <c r="U16"/>
  <c r="Q39" i="11"/>
  <c r="Q38"/>
  <c r="R31"/>
  <c r="R30"/>
  <c r="S29"/>
  <c r="P33"/>
  <c r="P3" i="14"/>
  <c r="R35" i="11"/>
  <c r="R36"/>
  <c r="S32"/>
  <c r="S23" i="10"/>
  <c r="P33" i="9"/>
  <c r="P2" i="14"/>
  <c r="R35" i="9"/>
  <c r="R36"/>
  <c r="R31"/>
  <c r="R30"/>
  <c r="S29"/>
  <c r="T2" i="18"/>
  <c r="T5"/>
  <c r="T6"/>
  <c r="K49" i="14"/>
  <c r="S2" i="19"/>
  <c r="S5"/>
  <c r="M25"/>
  <c r="M26"/>
  <c r="K27"/>
  <c r="K6" i="14"/>
  <c r="K12"/>
  <c r="J15"/>
  <c r="I26"/>
  <c r="L26" i="18"/>
  <c r="L24"/>
  <c r="I37" i="14"/>
  <c r="Q13" i="19"/>
  <c r="Q17"/>
  <c r="S17" i="11"/>
  <c r="V48" i="13"/>
  <c r="O13" i="18"/>
  <c r="O17"/>
  <c r="T21" i="21"/>
  <c r="T22"/>
  <c r="O38"/>
  <c r="O39"/>
  <c r="T7" i="14"/>
  <c r="T45"/>
  <c r="U53" i="17"/>
  <c r="U54"/>
  <c r="T51"/>
  <c r="U48"/>
  <c r="V47"/>
  <c r="V21"/>
  <c r="V22"/>
  <c r="U19"/>
  <c r="U37"/>
  <c r="U38"/>
  <c r="T35"/>
  <c r="U32"/>
  <c r="V31"/>
  <c r="V56" i="13"/>
  <c r="V57"/>
  <c r="U19"/>
  <c r="V21"/>
  <c r="V22"/>
  <c r="V33"/>
  <c r="V34"/>
  <c r="V32"/>
  <c r="V16"/>
  <c r="R50" i="10"/>
  <c r="R48"/>
  <c r="S47"/>
  <c r="S49"/>
  <c r="S50"/>
  <c r="V33"/>
  <c r="V34"/>
  <c r="V32"/>
  <c r="U37"/>
  <c r="U38"/>
  <c r="T35"/>
  <c r="U15" i="11"/>
  <c r="U16"/>
  <c r="T17"/>
  <c r="T19"/>
  <c r="T20"/>
  <c r="U14" i="9"/>
  <c r="V13"/>
  <c r="U19"/>
  <c r="U20"/>
  <c r="T17"/>
  <c r="S35" i="11"/>
  <c r="S36"/>
  <c r="T32"/>
  <c r="Q33"/>
  <c r="Q3" i="14"/>
  <c r="S31" i="11"/>
  <c r="S30"/>
  <c r="T29"/>
  <c r="S24" i="10"/>
  <c r="S25"/>
  <c r="S30" i="9"/>
  <c r="T29"/>
  <c r="S31"/>
  <c r="S35"/>
  <c r="S36"/>
  <c r="Q33"/>
  <c r="Q2" i="14"/>
  <c r="E40" i="26"/>
  <c r="J27" i="18"/>
  <c r="J4" i="14"/>
  <c r="J34"/>
  <c r="J36"/>
  <c r="K50"/>
  <c r="K48"/>
  <c r="L47"/>
  <c r="T2" i="19"/>
  <c r="T5"/>
  <c r="K14" i="14"/>
  <c r="M24" i="19"/>
  <c r="N23"/>
  <c r="M28"/>
  <c r="M23" i="18"/>
  <c r="L28"/>
  <c r="R12" i="19"/>
  <c r="R14"/>
  <c r="R15"/>
  <c r="Q16"/>
  <c r="T23" i="21"/>
  <c r="S21"/>
  <c r="S22"/>
  <c r="S23"/>
  <c r="P12" i="18"/>
  <c r="R53" i="10"/>
  <c r="R54"/>
  <c r="N37" i="21"/>
  <c r="M37"/>
  <c r="M38"/>
  <c r="M39"/>
  <c r="T8" i="14"/>
  <c r="U21" i="18"/>
  <c r="V33" i="17"/>
  <c r="V34"/>
  <c r="V32"/>
  <c r="V49"/>
  <c r="V50"/>
  <c r="V24"/>
  <c r="V25"/>
  <c r="U55" i="13"/>
  <c r="U56"/>
  <c r="U57"/>
  <c r="V24"/>
  <c r="U23"/>
  <c r="U35"/>
  <c r="U2" i="18"/>
  <c r="U5"/>
  <c r="V37" i="13"/>
  <c r="V38"/>
  <c r="Q51" i="10"/>
  <c r="Q5" i="14"/>
  <c r="S53" i="10"/>
  <c r="S54"/>
  <c r="R51"/>
  <c r="R5" i="14"/>
  <c r="S48" i="10"/>
  <c r="V37"/>
  <c r="V38"/>
  <c r="U35"/>
  <c r="U14" i="11"/>
  <c r="V13"/>
  <c r="V15"/>
  <c r="V16"/>
  <c r="U19"/>
  <c r="U20"/>
  <c r="V15" i="9"/>
  <c r="V16"/>
  <c r="T35" i="11"/>
  <c r="T36"/>
  <c r="U32"/>
  <c r="R33"/>
  <c r="R3" i="14"/>
  <c r="T31" i="11"/>
  <c r="T30"/>
  <c r="U29"/>
  <c r="S39"/>
  <c r="S38"/>
  <c r="R23" i="10"/>
  <c r="T35" i="9"/>
  <c r="T36"/>
  <c r="R33"/>
  <c r="R2" i="14"/>
  <c r="T30" i="9"/>
  <c r="U29"/>
  <c r="T31"/>
  <c r="Q4" i="26"/>
  <c r="W31"/>
  <c r="W36"/>
  <c r="I31"/>
  <c r="I36"/>
  <c r="J23" i="14"/>
  <c r="J25"/>
  <c r="I51"/>
  <c r="L49"/>
  <c r="L37" i="21"/>
  <c r="K37"/>
  <c r="N25" i="19"/>
  <c r="K16" i="14"/>
  <c r="K17"/>
  <c r="J18"/>
  <c r="J38"/>
  <c r="J39"/>
  <c r="I40"/>
  <c r="J27"/>
  <c r="J28"/>
  <c r="H29"/>
  <c r="M25" i="18"/>
  <c r="R13" i="19"/>
  <c r="R17"/>
  <c r="R21" i="21"/>
  <c r="Q21"/>
  <c r="Q22"/>
  <c r="P14" i="18"/>
  <c r="P15"/>
  <c r="O16"/>
  <c r="K38" i="21"/>
  <c r="K39"/>
  <c r="U23" i="17"/>
  <c r="U24"/>
  <c r="U25"/>
  <c r="U7" i="14"/>
  <c r="U45"/>
  <c r="U51" i="17"/>
  <c r="V53"/>
  <c r="V54"/>
  <c r="U35"/>
  <c r="V37"/>
  <c r="V38"/>
  <c r="V48"/>
  <c r="V25" i="13"/>
  <c r="U24"/>
  <c r="U25"/>
  <c r="T55"/>
  <c r="V40"/>
  <c r="V41"/>
  <c r="T47" i="10"/>
  <c r="T49"/>
  <c r="T50"/>
  <c r="V40"/>
  <c r="U39"/>
  <c r="V14" i="9"/>
  <c r="U17"/>
  <c r="U2" i="14"/>
  <c r="V19" i="9"/>
  <c r="V20"/>
  <c r="U17" i="11"/>
  <c r="U3" i="14"/>
  <c r="V19" i="11"/>
  <c r="V20"/>
  <c r="S33"/>
  <c r="S3" i="14"/>
  <c r="U35" i="11"/>
  <c r="U36"/>
  <c r="V32"/>
  <c r="U30"/>
  <c r="V29"/>
  <c r="U31"/>
  <c r="V14"/>
  <c r="R24" i="10"/>
  <c r="R25"/>
  <c r="U31" i="9"/>
  <c r="U30"/>
  <c r="V29"/>
  <c r="U35"/>
  <c r="U36"/>
  <c r="S33"/>
  <c r="S2" i="14"/>
  <c r="L50"/>
  <c r="L48"/>
  <c r="M47"/>
  <c r="U2" i="19"/>
  <c r="U5"/>
  <c r="N6"/>
  <c r="N26"/>
  <c r="K15" i="14"/>
  <c r="J37"/>
  <c r="M26" i="18"/>
  <c r="M24"/>
  <c r="J26" i="14"/>
  <c r="S12" i="19"/>
  <c r="S14"/>
  <c r="S15"/>
  <c r="R16"/>
  <c r="Q23" i="21"/>
  <c r="P21"/>
  <c r="P22"/>
  <c r="P23"/>
  <c r="J37"/>
  <c r="I37"/>
  <c r="P13" i="18"/>
  <c r="P17"/>
  <c r="I38" i="21"/>
  <c r="I39"/>
  <c r="U8" i="14"/>
  <c r="T23" i="17"/>
  <c r="T24"/>
  <c r="T25"/>
  <c r="V40"/>
  <c r="V41"/>
  <c r="V56"/>
  <c r="U55"/>
  <c r="U39" i="13"/>
  <c r="U40"/>
  <c r="U41"/>
  <c r="T23"/>
  <c r="T56"/>
  <c r="T57"/>
  <c r="V41" i="10"/>
  <c r="S51"/>
  <c r="S5" i="14"/>
  <c r="T53" i="10"/>
  <c r="T54"/>
  <c r="T48"/>
  <c r="U47"/>
  <c r="U40"/>
  <c r="U41"/>
  <c r="V22" i="9"/>
  <c r="U21"/>
  <c r="Q23" i="10"/>
  <c r="V30" i="11"/>
  <c r="V31"/>
  <c r="V22"/>
  <c r="U21"/>
  <c r="U39"/>
  <c r="U38"/>
  <c r="V35"/>
  <c r="V36"/>
  <c r="T33"/>
  <c r="T3" i="14"/>
  <c r="V31" i="9"/>
  <c r="V30"/>
  <c r="T33"/>
  <c r="T2" i="14"/>
  <c r="V35" i="9"/>
  <c r="V36"/>
  <c r="J51" i="14"/>
  <c r="M49"/>
  <c r="H37" i="21"/>
  <c r="G37"/>
  <c r="F37"/>
  <c r="E37"/>
  <c r="D37"/>
  <c r="C37"/>
  <c r="C39"/>
  <c r="L27" i="19"/>
  <c r="L6" i="14"/>
  <c r="L12"/>
  <c r="L14"/>
  <c r="N24" i="19"/>
  <c r="K27" i="18"/>
  <c r="K4" i="14"/>
  <c r="N23" i="18"/>
  <c r="M28"/>
  <c r="S13" i="19"/>
  <c r="T12"/>
  <c r="T14"/>
  <c r="T15"/>
  <c r="S16"/>
  <c r="S6"/>
  <c r="Q12" i="18"/>
  <c r="Q14"/>
  <c r="Q15"/>
  <c r="P16"/>
  <c r="O21" i="21"/>
  <c r="U56" i="17"/>
  <c r="T55"/>
  <c r="U57"/>
  <c r="U39"/>
  <c r="S23"/>
  <c r="S24"/>
  <c r="S25"/>
  <c r="T56"/>
  <c r="T57"/>
  <c r="V57"/>
  <c r="S55" i="13"/>
  <c r="S56"/>
  <c r="T24"/>
  <c r="T25"/>
  <c r="T39"/>
  <c r="T39" i="10"/>
  <c r="T40"/>
  <c r="T41"/>
  <c r="U49"/>
  <c r="U50"/>
  <c r="V23" i="11"/>
  <c r="U22" i="9"/>
  <c r="U23"/>
  <c r="V23"/>
  <c r="Q24" i="10"/>
  <c r="Q25"/>
  <c r="U22" i="11"/>
  <c r="U23"/>
  <c r="V38"/>
  <c r="U37"/>
  <c r="T37"/>
  <c r="V38" i="9"/>
  <c r="V39"/>
  <c r="M50" i="14"/>
  <c r="M48"/>
  <c r="N47"/>
  <c r="N49"/>
  <c r="O22" i="21"/>
  <c r="O23"/>
  <c r="L16" i="14"/>
  <c r="L17"/>
  <c r="K18"/>
  <c r="N28" i="19"/>
  <c r="O23"/>
  <c r="K34" i="14"/>
  <c r="K36"/>
  <c r="K23"/>
  <c r="K25"/>
  <c r="K27"/>
  <c r="K28"/>
  <c r="N25" i="18"/>
  <c r="S17" i="19"/>
  <c r="T13"/>
  <c r="Q13" i="18"/>
  <c r="Q17"/>
  <c r="U40" i="17"/>
  <c r="U41"/>
  <c r="R23"/>
  <c r="R24"/>
  <c r="S55"/>
  <c r="T21" i="9"/>
  <c r="T22"/>
  <c r="T23"/>
  <c r="S57" i="13"/>
  <c r="R55"/>
  <c r="R56"/>
  <c r="R57"/>
  <c r="T40"/>
  <c r="T41"/>
  <c r="S23"/>
  <c r="S39" i="10"/>
  <c r="S40"/>
  <c r="S41"/>
  <c r="T51"/>
  <c r="T5" i="14"/>
  <c r="U53" i="10"/>
  <c r="U54"/>
  <c r="U48"/>
  <c r="V47"/>
  <c r="V39" i="11"/>
  <c r="P23" i="10"/>
  <c r="P24"/>
  <c r="P25"/>
  <c r="T38" i="11"/>
  <c r="T39"/>
  <c r="T21"/>
  <c r="U37" i="9"/>
  <c r="K51" i="14"/>
  <c r="N50"/>
  <c r="N48"/>
  <c r="O47"/>
  <c r="N21" i="21"/>
  <c r="N22"/>
  <c r="N23"/>
  <c r="L15" i="14"/>
  <c r="O25" i="19"/>
  <c r="O26"/>
  <c r="M27"/>
  <c r="M6" i="14"/>
  <c r="M12"/>
  <c r="K26"/>
  <c r="I29"/>
  <c r="N26" i="18"/>
  <c r="N24"/>
  <c r="K38" i="14"/>
  <c r="K39"/>
  <c r="J40"/>
  <c r="U12" i="19"/>
  <c r="U14"/>
  <c r="T17"/>
  <c r="R12" i="18"/>
  <c r="R14"/>
  <c r="R15"/>
  <c r="Q16"/>
  <c r="S56" i="17"/>
  <c r="S57"/>
  <c r="T39"/>
  <c r="T40"/>
  <c r="T41"/>
  <c r="R25"/>
  <c r="Q23"/>
  <c r="Q24"/>
  <c r="Q25"/>
  <c r="S39" i="13"/>
  <c r="S24"/>
  <c r="S25"/>
  <c r="Q55"/>
  <c r="R39" i="10"/>
  <c r="R40"/>
  <c r="R41"/>
  <c r="V49"/>
  <c r="V50"/>
  <c r="S21" i="9"/>
  <c r="O23" i="10"/>
  <c r="O24"/>
  <c r="O25"/>
  <c r="T22" i="11"/>
  <c r="T23"/>
  <c r="S37"/>
  <c r="R37"/>
  <c r="U38" i="9"/>
  <c r="U39"/>
  <c r="L51" i="14"/>
  <c r="O49"/>
  <c r="M21" i="21"/>
  <c r="L21"/>
  <c r="L22"/>
  <c r="L23"/>
  <c r="M14" i="14"/>
  <c r="O24" i="19"/>
  <c r="K37" i="14"/>
  <c r="L27" i="18"/>
  <c r="L4" i="14"/>
  <c r="N28" i="18"/>
  <c r="O23"/>
  <c r="U15" i="19"/>
  <c r="T16"/>
  <c r="U6"/>
  <c r="R13" i="18"/>
  <c r="R17"/>
  <c r="R55" i="17"/>
  <c r="S39"/>
  <c r="S40"/>
  <c r="S41"/>
  <c r="P23"/>
  <c r="P24"/>
  <c r="P25"/>
  <c r="P56"/>
  <c r="P57"/>
  <c r="S40" i="13"/>
  <c r="S41"/>
  <c r="Q56"/>
  <c r="Q57"/>
  <c r="R23"/>
  <c r="Q39" i="10"/>
  <c r="Q40"/>
  <c r="Q41"/>
  <c r="U51"/>
  <c r="U5" i="14"/>
  <c r="V53" i="10"/>
  <c r="V54"/>
  <c r="V48"/>
  <c r="S22" i="9"/>
  <c r="S23"/>
  <c r="N23" i="10"/>
  <c r="N24"/>
  <c r="N25"/>
  <c r="R38" i="11"/>
  <c r="R39"/>
  <c r="S21"/>
  <c r="T37" i="9"/>
  <c r="R38"/>
  <c r="R39"/>
  <c r="K21" i="21"/>
  <c r="K22"/>
  <c r="K23"/>
  <c r="O50" i="14"/>
  <c r="O48"/>
  <c r="P47"/>
  <c r="P49"/>
  <c r="M16"/>
  <c r="M17"/>
  <c r="L18"/>
  <c r="O28" i="19"/>
  <c r="P23"/>
  <c r="O25" i="18"/>
  <c r="L34" i="14"/>
  <c r="L36"/>
  <c r="L23"/>
  <c r="L25"/>
  <c r="U13" i="19"/>
  <c r="U17"/>
  <c r="S12" i="18"/>
  <c r="S14"/>
  <c r="S15"/>
  <c r="R16"/>
  <c r="R56" i="17"/>
  <c r="R57"/>
  <c r="R39"/>
  <c r="R40"/>
  <c r="R41"/>
  <c r="O23"/>
  <c r="O24"/>
  <c r="O25"/>
  <c r="P55" i="13"/>
  <c r="P56"/>
  <c r="P57"/>
  <c r="R24"/>
  <c r="R25"/>
  <c r="R39"/>
  <c r="P39" i="10"/>
  <c r="P40"/>
  <c r="P41"/>
  <c r="V56"/>
  <c r="U55"/>
  <c r="R21" i="9"/>
  <c r="S22" i="11"/>
  <c r="S23"/>
  <c r="Q37"/>
  <c r="P37"/>
  <c r="T38" i="9"/>
  <c r="T39"/>
  <c r="M23" i="10"/>
  <c r="M51" i="14"/>
  <c r="J21" i="21"/>
  <c r="P50" i="14"/>
  <c r="P48"/>
  <c r="Q47"/>
  <c r="Q49"/>
  <c r="P25" i="19"/>
  <c r="M15" i="14"/>
  <c r="L38"/>
  <c r="L39"/>
  <c r="K40"/>
  <c r="O26" i="18"/>
  <c r="O24"/>
  <c r="L27" i="14"/>
  <c r="L28"/>
  <c r="J29"/>
  <c r="V12" i="19"/>
  <c r="V14"/>
  <c r="V15"/>
  <c r="S13" i="18"/>
  <c r="S17"/>
  <c r="Q55" i="17"/>
  <c r="N57"/>
  <c r="N23"/>
  <c r="N24"/>
  <c r="N25"/>
  <c r="Q39"/>
  <c r="Q40"/>
  <c r="Q41"/>
  <c r="Q23" i="13"/>
  <c r="R40"/>
  <c r="R41"/>
  <c r="O55"/>
  <c r="O39" i="10"/>
  <c r="U56"/>
  <c r="U57"/>
  <c r="V57"/>
  <c r="R22" i="9"/>
  <c r="R23"/>
  <c r="P38" i="11"/>
  <c r="P39"/>
  <c r="R21"/>
  <c r="S37" i="9"/>
  <c r="S38"/>
  <c r="S39"/>
  <c r="M24" i="10"/>
  <c r="M25"/>
  <c r="P38" i="9"/>
  <c r="P39"/>
  <c r="J22" i="21"/>
  <c r="J23"/>
  <c r="I21"/>
  <c r="I22"/>
  <c r="I23"/>
  <c r="N51" i="14"/>
  <c r="Q50"/>
  <c r="Q48"/>
  <c r="R47"/>
  <c r="R49"/>
  <c r="T12" i="18"/>
  <c r="T14"/>
  <c r="T15"/>
  <c r="S16"/>
  <c r="P6" i="19"/>
  <c r="P26"/>
  <c r="L26" i="14"/>
  <c r="L37"/>
  <c r="M27" i="18"/>
  <c r="M4" i="14"/>
  <c r="O28" i="18"/>
  <c r="P23"/>
  <c r="O6"/>
  <c r="V13" i="19"/>
  <c r="V17"/>
  <c r="U16"/>
  <c r="U6" i="14"/>
  <c r="U12"/>
  <c r="Q56" i="17"/>
  <c r="Q57"/>
  <c r="M23"/>
  <c r="M24"/>
  <c r="M25"/>
  <c r="P39"/>
  <c r="P40"/>
  <c r="P41"/>
  <c r="Q24" i="13"/>
  <c r="Q25"/>
  <c r="O56"/>
  <c r="O57"/>
  <c r="Q39"/>
  <c r="O40" i="10"/>
  <c r="O41"/>
  <c r="T55"/>
  <c r="Q21" i="9"/>
  <c r="R22" i="11"/>
  <c r="R23"/>
  <c r="O37"/>
  <c r="N37"/>
  <c r="R37" i="9"/>
  <c r="Q37"/>
  <c r="Q38"/>
  <c r="Q39"/>
  <c r="L23" i="10"/>
  <c r="H21" i="21"/>
  <c r="H22"/>
  <c r="H23"/>
  <c r="O51" i="14"/>
  <c r="R50"/>
  <c r="P51"/>
  <c r="T13" i="18"/>
  <c r="T17"/>
  <c r="P55" i="17"/>
  <c r="O55"/>
  <c r="O56"/>
  <c r="N27" i="19"/>
  <c r="N6" i="14"/>
  <c r="N12"/>
  <c r="N14"/>
  <c r="N16"/>
  <c r="P24" i="19"/>
  <c r="M34" i="14"/>
  <c r="M36"/>
  <c r="M23"/>
  <c r="M25"/>
  <c r="P25" i="18"/>
  <c r="U12"/>
  <c r="G21" i="21"/>
  <c r="F21"/>
  <c r="E21"/>
  <c r="D21"/>
  <c r="C21"/>
  <c r="C23"/>
  <c r="O39" i="17"/>
  <c r="O40"/>
  <c r="L23"/>
  <c r="N55" i="13"/>
  <c r="N56"/>
  <c r="N57"/>
  <c r="Q40"/>
  <c r="Q41"/>
  <c r="P23"/>
  <c r="N39" i="10"/>
  <c r="N40"/>
  <c r="N41"/>
  <c r="T56"/>
  <c r="T57"/>
  <c r="Q22" i="9"/>
  <c r="Q23"/>
  <c r="N38" i="11"/>
  <c r="N39"/>
  <c r="Q21"/>
  <c r="P37" i="9"/>
  <c r="O37"/>
  <c r="O38"/>
  <c r="O39"/>
  <c r="L24" i="10"/>
  <c r="L25"/>
  <c r="N38" i="9"/>
  <c r="N39"/>
  <c r="R48" i="14"/>
  <c r="S47"/>
  <c r="O57" i="17"/>
  <c r="N55"/>
  <c r="S49" i="14"/>
  <c r="Q23" i="19"/>
  <c r="P28"/>
  <c r="N17" i="14"/>
  <c r="M18"/>
  <c r="M27"/>
  <c r="M28"/>
  <c r="K29"/>
  <c r="P26" i="18"/>
  <c r="P24"/>
  <c r="M38" i="14"/>
  <c r="M39"/>
  <c r="L40"/>
  <c r="U14" i="18"/>
  <c r="U15"/>
  <c r="T16"/>
  <c r="N56" i="17"/>
  <c r="L24"/>
  <c r="L25"/>
  <c r="O41"/>
  <c r="N39"/>
  <c r="N40"/>
  <c r="N41"/>
  <c r="S55" i="10"/>
  <c r="S56"/>
  <c r="S57"/>
  <c r="P39" i="13"/>
  <c r="P24"/>
  <c r="P25"/>
  <c r="M55"/>
  <c r="M39" i="10"/>
  <c r="M40"/>
  <c r="M41"/>
  <c r="P21" i="9"/>
  <c r="Q22" i="11"/>
  <c r="Q23"/>
  <c r="M37"/>
  <c r="L37"/>
  <c r="N37" i="9"/>
  <c r="M37"/>
  <c r="K23" i="10"/>
  <c r="S50" i="14"/>
  <c r="S48"/>
  <c r="T47"/>
  <c r="M55" i="17"/>
  <c r="Q25" i="19"/>
  <c r="Q26"/>
  <c r="O27"/>
  <c r="O6" i="14"/>
  <c r="O12"/>
  <c r="N15"/>
  <c r="M37"/>
  <c r="M26"/>
  <c r="N27" i="18"/>
  <c r="N4" i="14"/>
  <c r="P28" i="18"/>
  <c r="Q23"/>
  <c r="U13"/>
  <c r="U17"/>
  <c r="M56" i="17"/>
  <c r="M57"/>
  <c r="K23"/>
  <c r="K24"/>
  <c r="K25"/>
  <c r="O23" i="13"/>
  <c r="O24"/>
  <c r="O25"/>
  <c r="M39" i="17"/>
  <c r="P40" i="13"/>
  <c r="P41"/>
  <c r="M56"/>
  <c r="M57"/>
  <c r="L39" i="10"/>
  <c r="L40"/>
  <c r="L41"/>
  <c r="R55"/>
  <c r="P22" i="9"/>
  <c r="P23"/>
  <c r="L38" i="11"/>
  <c r="L39"/>
  <c r="P21"/>
  <c r="M38" i="9"/>
  <c r="M39"/>
  <c r="K24" i="10"/>
  <c r="K25"/>
  <c r="Q51" i="14"/>
  <c r="T49"/>
  <c r="O14"/>
  <c r="Q24" i="19"/>
  <c r="Q25" i="18"/>
  <c r="N34" i="14"/>
  <c r="N36"/>
  <c r="N23"/>
  <c r="N25"/>
  <c r="V12" i="18"/>
  <c r="V14"/>
  <c r="V15"/>
  <c r="U16"/>
  <c r="U4" i="14"/>
  <c r="U23"/>
  <c r="L55" i="17"/>
  <c r="K55"/>
  <c r="J23"/>
  <c r="N23" i="13"/>
  <c r="N24"/>
  <c r="N25"/>
  <c r="M40" i="17"/>
  <c r="M41"/>
  <c r="L55" i="13"/>
  <c r="O39"/>
  <c r="R56" i="10"/>
  <c r="R57"/>
  <c r="K39"/>
  <c r="K40"/>
  <c r="K41"/>
  <c r="O21" i="9"/>
  <c r="P22" i="11"/>
  <c r="P23"/>
  <c r="K37"/>
  <c r="J37"/>
  <c r="L37" i="9"/>
  <c r="J23" i="10"/>
  <c r="T50" i="14"/>
  <c r="T48"/>
  <c r="U47"/>
  <c r="V13" i="18"/>
  <c r="V17"/>
  <c r="U34" i="14"/>
  <c r="O16"/>
  <c r="O17"/>
  <c r="N18"/>
  <c r="Q28" i="19"/>
  <c r="R23"/>
  <c r="Q26" i="18"/>
  <c r="Q24"/>
  <c r="N38" i="14"/>
  <c r="N39"/>
  <c r="M40"/>
  <c r="N27"/>
  <c r="N28"/>
  <c r="L29"/>
  <c r="K56" i="17"/>
  <c r="K57"/>
  <c r="J24"/>
  <c r="J25"/>
  <c r="L39"/>
  <c r="M23" i="13"/>
  <c r="L56"/>
  <c r="L57"/>
  <c r="O40"/>
  <c r="O41"/>
  <c r="Q55" i="10"/>
  <c r="Q56"/>
  <c r="Q57"/>
  <c r="J39"/>
  <c r="J40"/>
  <c r="J41"/>
  <c r="O22" i="9"/>
  <c r="O23"/>
  <c r="J38" i="11"/>
  <c r="J39"/>
  <c r="O21"/>
  <c r="L38" i="9"/>
  <c r="L39"/>
  <c r="J24" i="10"/>
  <c r="J25"/>
  <c r="R51" i="14"/>
  <c r="J55" i="17"/>
  <c r="U49" i="14"/>
  <c r="N26"/>
  <c r="R25" i="19"/>
  <c r="O15" i="14"/>
  <c r="R23" i="18"/>
  <c r="Q28"/>
  <c r="O27"/>
  <c r="O4" i="14"/>
  <c r="N37"/>
  <c r="I23" i="17"/>
  <c r="L40"/>
  <c r="L41"/>
  <c r="M24" i="13"/>
  <c r="M25"/>
  <c r="N39"/>
  <c r="K55"/>
  <c r="P55" i="10"/>
  <c r="P56"/>
  <c r="P57"/>
  <c r="I39"/>
  <c r="I40"/>
  <c r="I41"/>
  <c r="N21" i="9"/>
  <c r="O22" i="11"/>
  <c r="O23"/>
  <c r="I37"/>
  <c r="H37"/>
  <c r="K37" i="9"/>
  <c r="I23" i="10"/>
  <c r="U50" i="14"/>
  <c r="S51"/>
  <c r="J56" i="17"/>
  <c r="J57"/>
  <c r="R6" i="19"/>
  <c r="R26"/>
  <c r="O23" i="14"/>
  <c r="O25"/>
  <c r="O34"/>
  <c r="O36"/>
  <c r="R25" i="18"/>
  <c r="I24" i="17"/>
  <c r="I25"/>
  <c r="K39"/>
  <c r="K40"/>
  <c r="K41"/>
  <c r="L23" i="13"/>
  <c r="L24"/>
  <c r="L25"/>
  <c r="N40"/>
  <c r="N41"/>
  <c r="K56"/>
  <c r="K57"/>
  <c r="O55" i="10"/>
  <c r="O56"/>
  <c r="O57"/>
  <c r="H39"/>
  <c r="N22" i="9"/>
  <c r="N23"/>
  <c r="H38" i="11"/>
  <c r="H39"/>
  <c r="N21"/>
  <c r="K38" i="9"/>
  <c r="K39"/>
  <c r="I24" i="10"/>
  <c r="I25"/>
  <c r="U48" i="14"/>
  <c r="V47"/>
  <c r="V49"/>
  <c r="I55" i="17"/>
  <c r="I56"/>
  <c r="I57"/>
  <c r="P27" i="19"/>
  <c r="P6" i="14"/>
  <c r="P12"/>
  <c r="P14"/>
  <c r="R24" i="19"/>
  <c r="O38" i="14"/>
  <c r="O39"/>
  <c r="N40"/>
  <c r="O27"/>
  <c r="O28"/>
  <c r="M29"/>
  <c r="R26" i="18"/>
  <c r="R24"/>
  <c r="H23" i="17"/>
  <c r="J39"/>
  <c r="J40"/>
  <c r="J41"/>
  <c r="K23" i="13"/>
  <c r="K24"/>
  <c r="K25"/>
  <c r="J55"/>
  <c r="M39"/>
  <c r="N55" i="10"/>
  <c r="N56"/>
  <c r="N57"/>
  <c r="H40"/>
  <c r="H41"/>
  <c r="M21" i="9"/>
  <c r="N22" i="11"/>
  <c r="N23"/>
  <c r="G37"/>
  <c r="F37"/>
  <c r="J37" i="9"/>
  <c r="F38"/>
  <c r="F39"/>
  <c r="H23" i="10"/>
  <c r="P27" i="18"/>
  <c r="P4" i="14"/>
  <c r="P34"/>
  <c r="H55" i="17"/>
  <c r="H56"/>
  <c r="H57"/>
  <c r="V50" i="14"/>
  <c r="T51"/>
  <c r="V48"/>
  <c r="P16"/>
  <c r="P17"/>
  <c r="O18"/>
  <c r="R28" i="19"/>
  <c r="S23"/>
  <c r="S23" i="18"/>
  <c r="R28"/>
  <c r="O37" i="14"/>
  <c r="O26"/>
  <c r="I39" i="17"/>
  <c r="I40"/>
  <c r="I41"/>
  <c r="H24"/>
  <c r="H25"/>
  <c r="J23" i="13"/>
  <c r="J24"/>
  <c r="J25"/>
  <c r="J56"/>
  <c r="J57"/>
  <c r="M40"/>
  <c r="M41"/>
  <c r="M55" i="10"/>
  <c r="G39"/>
  <c r="M22" i="9"/>
  <c r="M23"/>
  <c r="F38" i="11"/>
  <c r="F39"/>
  <c r="M21"/>
  <c r="J38" i="9"/>
  <c r="J39"/>
  <c r="H24" i="10"/>
  <c r="H25"/>
  <c r="P23" i="14"/>
  <c r="P25"/>
  <c r="G55" i="17"/>
  <c r="F55"/>
  <c r="E55"/>
  <c r="D55"/>
  <c r="C55"/>
  <c r="C57"/>
  <c r="P36" i="14"/>
  <c r="P38"/>
  <c r="P39"/>
  <c r="O40"/>
  <c r="P15"/>
  <c r="S25" i="19"/>
  <c r="S26"/>
  <c r="Q27"/>
  <c r="Q6" i="14"/>
  <c r="Q12"/>
  <c r="S25" i="18"/>
  <c r="S26"/>
  <c r="Q27"/>
  <c r="Q4" i="14"/>
  <c r="H39" i="17"/>
  <c r="H40"/>
  <c r="H41"/>
  <c r="G23"/>
  <c r="L21" i="9"/>
  <c r="I23" i="13"/>
  <c r="I24"/>
  <c r="I25"/>
  <c r="L39"/>
  <c r="I55"/>
  <c r="M56" i="10"/>
  <c r="M57"/>
  <c r="G40"/>
  <c r="G41"/>
  <c r="M22" i="11"/>
  <c r="M23"/>
  <c r="E37"/>
  <c r="D37"/>
  <c r="C37"/>
  <c r="C39"/>
  <c r="I37" i="9"/>
  <c r="G23"/>
  <c r="G23" i="10"/>
  <c r="F22" i="9"/>
  <c r="F23"/>
  <c r="S24" i="18"/>
  <c r="S28"/>
  <c r="Q14" i="14"/>
  <c r="S24" i="19"/>
  <c r="P37" i="14"/>
  <c r="T23" i="18"/>
  <c r="P27" i="14"/>
  <c r="P28"/>
  <c r="N29"/>
  <c r="Q34"/>
  <c r="Q23"/>
  <c r="G39" i="17"/>
  <c r="G40"/>
  <c r="G41"/>
  <c r="G24"/>
  <c r="G25"/>
  <c r="L22" i="9"/>
  <c r="L23"/>
  <c r="H23" i="13"/>
  <c r="H24"/>
  <c r="L40"/>
  <c r="L41"/>
  <c r="I56"/>
  <c r="I57"/>
  <c r="L55" i="10"/>
  <c r="F39"/>
  <c r="F40"/>
  <c r="F41"/>
  <c r="L21" i="11"/>
  <c r="I38" i="9"/>
  <c r="I39"/>
  <c r="G24" i="10"/>
  <c r="G25"/>
  <c r="Q36" i="14"/>
  <c r="Q38"/>
  <c r="Q39"/>
  <c r="P40"/>
  <c r="Q16"/>
  <c r="Q17"/>
  <c r="P18"/>
  <c r="T23" i="19"/>
  <c r="S28"/>
  <c r="T25" i="18"/>
  <c r="T26"/>
  <c r="R27"/>
  <c r="R4" i="14"/>
  <c r="P26"/>
  <c r="Q25"/>
  <c r="F39" i="17"/>
  <c r="E39"/>
  <c r="D39"/>
  <c r="C39"/>
  <c r="C41"/>
  <c r="F23"/>
  <c r="E23"/>
  <c r="D23"/>
  <c r="C23"/>
  <c r="C25"/>
  <c r="E39" i="10"/>
  <c r="D39"/>
  <c r="C39"/>
  <c r="C41"/>
  <c r="K21" i="9"/>
  <c r="K22"/>
  <c r="K23"/>
  <c r="H25" i="13"/>
  <c r="G23"/>
  <c r="G24"/>
  <c r="G25"/>
  <c r="H55"/>
  <c r="H56"/>
  <c r="H57"/>
  <c r="K39"/>
  <c r="L56" i="10"/>
  <c r="L57"/>
  <c r="L22" i="11"/>
  <c r="L23"/>
  <c r="H37" i="9"/>
  <c r="H38"/>
  <c r="H39"/>
  <c r="F23" i="10"/>
  <c r="T25" i="19"/>
  <c r="Q15" i="14"/>
  <c r="Q37"/>
  <c r="Q27"/>
  <c r="Q28"/>
  <c r="O29"/>
  <c r="R23"/>
  <c r="T24" i="18"/>
  <c r="J21" i="9"/>
  <c r="J22"/>
  <c r="J23"/>
  <c r="F23" i="13"/>
  <c r="F24"/>
  <c r="F25"/>
  <c r="G55"/>
  <c r="F55"/>
  <c r="E55"/>
  <c r="D55"/>
  <c r="C55"/>
  <c r="C57"/>
  <c r="K40"/>
  <c r="K41"/>
  <c r="K55" i="10"/>
  <c r="K21" i="11"/>
  <c r="G37" i="9"/>
  <c r="F24" i="10"/>
  <c r="F25"/>
  <c r="Q26" i="14"/>
  <c r="R25"/>
  <c r="R27"/>
  <c r="R28"/>
  <c r="T6" i="19"/>
  <c r="T26"/>
  <c r="U23" i="18"/>
  <c r="T28"/>
  <c r="I21" i="9"/>
  <c r="I22"/>
  <c r="I23"/>
  <c r="E23" i="13"/>
  <c r="D23"/>
  <c r="C23"/>
  <c r="C25"/>
  <c r="J39"/>
  <c r="K56" i="10"/>
  <c r="K57"/>
  <c r="H21" i="9"/>
  <c r="K22" i="11"/>
  <c r="K23"/>
  <c r="G38" i="9"/>
  <c r="G39"/>
  <c r="E23" i="10"/>
  <c r="D23"/>
  <c r="C23"/>
  <c r="C25"/>
  <c r="P29" i="14"/>
  <c r="R26"/>
  <c r="R27" i="19"/>
  <c r="R6" i="14"/>
  <c r="T24" i="19"/>
  <c r="U25" i="18"/>
  <c r="U26"/>
  <c r="S27"/>
  <c r="S4" i="14"/>
  <c r="U24" i="18"/>
  <c r="J40" i="13"/>
  <c r="J41"/>
  <c r="J55" i="10"/>
  <c r="H22" i="9"/>
  <c r="H23"/>
  <c r="J21" i="11"/>
  <c r="F37" i="9"/>
  <c r="E37"/>
  <c r="D37"/>
  <c r="C37"/>
  <c r="C39"/>
  <c r="U23" i="19"/>
  <c r="T28"/>
  <c r="R12" i="14"/>
  <c r="R14"/>
  <c r="R16"/>
  <c r="R17"/>
  <c r="R34"/>
  <c r="R36"/>
  <c r="S23"/>
  <c r="S25"/>
  <c r="U28" i="18"/>
  <c r="U6"/>
  <c r="V23"/>
  <c r="I39" i="13"/>
  <c r="I40"/>
  <c r="I41"/>
  <c r="J56" i="10"/>
  <c r="J57"/>
  <c r="G21" i="9"/>
  <c r="J22" i="11"/>
  <c r="J23"/>
  <c r="U25" i="19"/>
  <c r="U26"/>
  <c r="S27"/>
  <c r="S6" i="14"/>
  <c r="Q18"/>
  <c r="R38"/>
  <c r="R39"/>
  <c r="Q40"/>
  <c r="S27"/>
  <c r="S28"/>
  <c r="Q29"/>
  <c r="V25" i="18"/>
  <c r="V26"/>
  <c r="T27"/>
  <c r="T4" i="14"/>
  <c r="H39" i="13"/>
  <c r="H40"/>
  <c r="H41"/>
  <c r="I55" i="10"/>
  <c r="G22" i="9"/>
  <c r="F21"/>
  <c r="E21"/>
  <c r="D21"/>
  <c r="C21"/>
  <c r="C23"/>
  <c r="I21" i="11"/>
  <c r="V24" i="18"/>
  <c r="V28"/>
  <c r="S12" i="14"/>
  <c r="S34"/>
  <c r="R37"/>
  <c r="U24" i="19"/>
  <c r="R15" i="14"/>
  <c r="T23"/>
  <c r="S26"/>
  <c r="G39" i="13"/>
  <c r="I56" i="10"/>
  <c r="I57"/>
  <c r="F56"/>
  <c r="F57"/>
  <c r="I22" i="11"/>
  <c r="I23"/>
  <c r="S14" i="14"/>
  <c r="S16"/>
  <c r="S36"/>
  <c r="S38"/>
  <c r="S39"/>
  <c r="R40"/>
  <c r="T25"/>
  <c r="T27"/>
  <c r="T28"/>
  <c r="R29"/>
  <c r="U28" i="19"/>
  <c r="V23"/>
  <c r="G40" i="13"/>
  <c r="G41"/>
  <c r="H55" i="10"/>
  <c r="H21" i="11"/>
  <c r="S37" i="14"/>
  <c r="S17"/>
  <c r="R18"/>
  <c r="V25" i="19"/>
  <c r="V26"/>
  <c r="T27"/>
  <c r="T6" i="14"/>
  <c r="T26"/>
  <c r="U25"/>
  <c r="F39" i="13"/>
  <c r="E39"/>
  <c r="D39"/>
  <c r="C39"/>
  <c r="C41"/>
  <c r="H56" i="10"/>
  <c r="G55"/>
  <c r="G56"/>
  <c r="G57"/>
  <c r="H57"/>
  <c r="H22" i="11"/>
  <c r="H23"/>
  <c r="S15" i="14"/>
  <c r="T12"/>
  <c r="T34"/>
  <c r="T36"/>
  <c r="V24" i="19"/>
  <c r="V28"/>
  <c r="U27" i="14"/>
  <c r="U28"/>
  <c r="S29"/>
  <c r="F55" i="10"/>
  <c r="E55"/>
  <c r="D55"/>
  <c r="C55"/>
  <c r="C57"/>
  <c r="G21" i="11"/>
  <c r="T14" i="14"/>
  <c r="T16"/>
  <c r="T17"/>
  <c r="S18"/>
  <c r="T38"/>
  <c r="T39"/>
  <c r="S40"/>
  <c r="U26"/>
  <c r="V25"/>
  <c r="G22" i="11"/>
  <c r="G23"/>
  <c r="T15" i="14"/>
  <c r="U14"/>
  <c r="U16"/>
  <c r="U17"/>
  <c r="T37"/>
  <c r="U36"/>
  <c r="V27"/>
  <c r="V28"/>
  <c r="T29"/>
  <c r="F21" i="11"/>
  <c r="U38" i="14"/>
  <c r="U39"/>
  <c r="T40"/>
  <c r="U15"/>
  <c r="V14"/>
  <c r="T18"/>
  <c r="V26"/>
  <c r="F22" i="11"/>
  <c r="F23"/>
  <c r="V16" i="14"/>
  <c r="V17"/>
  <c r="U18"/>
  <c r="U37"/>
  <c r="V36"/>
  <c r="E21" i="11"/>
  <c r="D21"/>
  <c r="C21"/>
  <c r="C23"/>
  <c r="V38" i="14"/>
  <c r="V39"/>
  <c r="U40"/>
  <c r="V15"/>
  <c r="V37"/>
  <c r="Q7" i="26"/>
  <c r="Q11"/>
  <c r="Q34"/>
  <c r="R11"/>
  <c r="R34"/>
  <c r="S11"/>
  <c r="S34"/>
  <c r="T11"/>
  <c r="T34"/>
  <c r="T39"/>
  <c r="X26"/>
  <c r="AF4"/>
  <c r="AF11"/>
  <c r="AF34"/>
  <c r="AG11"/>
  <c r="AG34"/>
  <c r="AH11"/>
  <c r="AH34"/>
  <c r="AI11"/>
  <c r="AI34"/>
  <c r="AI39"/>
  <c r="AM26"/>
  <c r="AU4"/>
  <c r="AU11"/>
  <c r="AU34"/>
  <c r="AV11"/>
  <c r="AV34"/>
  <c r="AW11"/>
  <c r="AW34"/>
  <c r="AX11"/>
  <c r="AX34"/>
  <c r="AX39"/>
  <c r="BB26"/>
  <c r="BB31"/>
  <c r="BB36"/>
  <c r="AX40"/>
  <c r="AW40"/>
  <c r="AV40"/>
  <c r="AM31"/>
  <c r="AM36"/>
  <c r="AU40"/>
  <c r="BA26"/>
  <c r="BA31"/>
  <c r="BA36"/>
  <c r="AI40"/>
  <c r="AH40"/>
  <c r="AG40"/>
  <c r="AF40"/>
  <c r="AL26"/>
  <c r="AL31"/>
  <c r="AL36"/>
  <c r="X31"/>
  <c r="X36"/>
  <c r="T40"/>
  <c r="S40"/>
  <c r="R40"/>
  <c r="Q40"/>
  <c r="Z34"/>
  <c r="AA33"/>
  <c r="AO33"/>
  <c r="AP33"/>
  <c r="AP35"/>
  <c r="AP36"/>
  <c r="AU2"/>
  <c r="AU41"/>
  <c r="BD33"/>
  <c r="BD35"/>
  <c r="BD36"/>
  <c r="BE33"/>
  <c r="BE35"/>
  <c r="BE36"/>
  <c r="AA35"/>
  <c r="AF2"/>
  <c r="AX42"/>
  <c r="AW42"/>
  <c r="AG42"/>
  <c r="AF42"/>
  <c r="AF41"/>
  <c r="AI42"/>
  <c r="AH42"/>
  <c r="AV42"/>
  <c r="AU42"/>
  <c r="AA36"/>
  <c r="AO35"/>
  <c r="AO36"/>
  <c r="T42"/>
  <c r="S42"/>
  <c r="Z29"/>
  <c r="Z31"/>
  <c r="Z35"/>
  <c r="Z36"/>
  <c r="L31"/>
  <c r="L36"/>
  <c r="Q41"/>
  <c r="Q42"/>
</calcChain>
</file>

<file path=xl/sharedStrings.xml><?xml version="1.0" encoding="utf-8"?>
<sst xmlns="http://schemas.openxmlformats.org/spreadsheetml/2006/main" count="8590" uniqueCount="1246">
  <si>
    <t>名称</t>
  </si>
  <si>
    <t>分值</t>
  </si>
  <si>
    <t>手工线</t>
  </si>
  <si>
    <t>4 年</t>
  </si>
  <si>
    <t>自动线</t>
  </si>
  <si>
    <t>5 年</t>
  </si>
  <si>
    <t>柔性线</t>
  </si>
  <si>
    <t>一.生产线</t>
    <phoneticPr fontId="2" type="noConversion"/>
  </si>
  <si>
    <t>二.厂房</t>
    <phoneticPr fontId="2" type="noConversion"/>
  </si>
  <si>
    <t>大厂房</t>
  </si>
  <si>
    <t>中厂房</t>
  </si>
  <si>
    <t>小厂房</t>
  </si>
  <si>
    <t>三.市场开拓</t>
    <phoneticPr fontId="2" type="noConversion"/>
  </si>
  <si>
    <t>本地</t>
  </si>
  <si>
    <t>区域</t>
  </si>
  <si>
    <t>国内</t>
  </si>
  <si>
    <t>亚洲</t>
  </si>
  <si>
    <t>国际</t>
  </si>
  <si>
    <t>10 W</t>
  </si>
  <si>
    <t>0 W</t>
  </si>
  <si>
    <t>-70 W</t>
  </si>
  <si>
    <t>0 年</t>
  </si>
  <si>
    <t>28 W</t>
  </si>
  <si>
    <t>36 W</t>
  </si>
  <si>
    <t>投资总额(W)</t>
    <phoneticPr fontId="2" type="noConversion"/>
  </si>
  <si>
    <t>每季投资额(W)</t>
    <phoneticPr fontId="2" type="noConversion"/>
  </si>
  <si>
    <t>安装周期(季)</t>
    <phoneticPr fontId="2" type="noConversion"/>
  </si>
  <si>
    <t>每季转产费(W)</t>
    <phoneticPr fontId="2" type="noConversion"/>
  </si>
  <si>
    <t>残值(W)</t>
    <phoneticPr fontId="2" type="noConversion"/>
  </si>
  <si>
    <t>生产周期(季)</t>
    <phoneticPr fontId="2" type="noConversion"/>
  </si>
  <si>
    <t>转产周期(季)</t>
    <phoneticPr fontId="2" type="noConversion"/>
  </si>
  <si>
    <t>折旧时间(年)</t>
    <phoneticPr fontId="2" type="noConversion"/>
  </si>
  <si>
    <t>备注：①厂房出售得到4个账期的应收款，紧急情况下可厂房贴现得到现金；②厂房租入一年后可作租转买、退租等处理，续租由系统自动处理；③若管理费与厂房数量无关，则每季收取基本管理费（见参数）；若有关，则当厂房数量为0、1、2时，每季管理费为基本管理费；厂房数量为3、4时，每季管理费=基本管理费*2 。</t>
    <phoneticPr fontId="2" type="noConversion"/>
  </si>
  <si>
    <t>每年维护费(W)</t>
    <phoneticPr fontId="2" type="noConversion"/>
  </si>
  <si>
    <t>每年折旧费(W)</t>
    <phoneticPr fontId="2" type="noConversion"/>
  </si>
  <si>
    <t>购买价格(W)</t>
    <phoneticPr fontId="2" type="noConversion"/>
  </si>
  <si>
    <t>出售价格(W)</t>
    <phoneticPr fontId="2" type="noConversion"/>
  </si>
  <si>
    <t>每年租用价格(W)</t>
    <phoneticPr fontId="2" type="noConversion"/>
  </si>
  <si>
    <t>生产线容量(个)</t>
    <phoneticPr fontId="2" type="noConversion"/>
  </si>
  <si>
    <t>使用上限(个)</t>
    <phoneticPr fontId="2" type="noConversion"/>
  </si>
  <si>
    <t>每年开发费(W)</t>
    <phoneticPr fontId="2" type="noConversion"/>
  </si>
  <si>
    <t>开发时间(年)</t>
    <phoneticPr fontId="2" type="noConversion"/>
  </si>
  <si>
    <t>ISO9000</t>
  </si>
  <si>
    <t>ISO14000</t>
  </si>
  <si>
    <t>四.ISO认证</t>
    <phoneticPr fontId="2" type="noConversion"/>
  </si>
  <si>
    <t>R1</t>
  </si>
  <si>
    <t>R2</t>
  </si>
  <si>
    <t>R3</t>
  </si>
  <si>
    <t>R4</t>
  </si>
  <si>
    <t>产品组成</t>
  </si>
  <si>
    <t>P1</t>
  </si>
  <si>
    <t>P2</t>
  </si>
  <si>
    <t>R2R3</t>
  </si>
  <si>
    <t>P3</t>
  </si>
  <si>
    <t>R1R3R3</t>
  </si>
  <si>
    <t>P4</t>
  </si>
  <si>
    <t>P2R4</t>
  </si>
  <si>
    <t>P5</t>
  </si>
  <si>
    <t>P3R3</t>
  </si>
  <si>
    <t>加工费(W)</t>
    <phoneticPr fontId="2" type="noConversion"/>
  </si>
  <si>
    <t>每季开发费(W)</t>
    <phoneticPr fontId="2" type="noConversion"/>
  </si>
  <si>
    <t>直接成本(W)</t>
    <phoneticPr fontId="2" type="noConversion"/>
  </si>
  <si>
    <t>开发时间(季)</t>
    <phoneticPr fontId="2" type="noConversion"/>
  </si>
  <si>
    <t>五.产品研发</t>
    <phoneticPr fontId="2" type="noConversion"/>
  </si>
  <si>
    <t>租赁线(自动)</t>
    <phoneticPr fontId="2" type="noConversion"/>
  </si>
  <si>
    <t>购买单价(W)</t>
    <phoneticPr fontId="2" type="noConversion"/>
  </si>
  <si>
    <t>提前期(季)</t>
    <phoneticPr fontId="2" type="noConversion"/>
  </si>
  <si>
    <t>备注：紧急采购时付款即到货，原材料价格为直接成本的 2 倍；成品价格为直接成本的 3 倍。</t>
    <phoneticPr fontId="2" type="noConversion"/>
  </si>
  <si>
    <t>六.原料设置</t>
    <phoneticPr fontId="2" type="noConversion"/>
  </si>
  <si>
    <t>备注：①安装周期为0表示即买即用；②计算投资总额时若安装周期为0则按1算，计算转产费时若转产周期为0也按1算；③不论何时出售生产线，价格为残值，净值与残值之差计入损失；④只有空生产线方可转产；⑤当年建成生产线需要交维护费；⑥折旧(平均年限法)：建成当年不提折旧，折至残值时不再计提折旧；故表中折旧时间比实际计提折旧年份多一年。</t>
    <phoneticPr fontId="2" type="noConversion"/>
  </si>
  <si>
    <t>备注：市场开拓和ISO认证的开发费用均年末平均支付，不允许加速投资，但可以中断投资。</t>
    <phoneticPr fontId="2" type="noConversion"/>
  </si>
  <si>
    <t>七.产品结构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</si>
  <si>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</si>
  <si>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</si>
  <si>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</si>
  <si>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R4</t>
    <phoneticPr fontId="2" type="noConversion"/>
  </si>
  <si>
    <t>P2</t>
    <phoneticPr fontId="2" type="noConversion"/>
  </si>
  <si>
    <t>P3</t>
    <phoneticPr fontId="2" type="noConversion"/>
  </si>
  <si>
    <t>产品    子件</t>
    <phoneticPr fontId="2" type="noConversion"/>
  </si>
  <si>
    <t>违约金扣除</t>
    <phoneticPr fontId="2" type="noConversion"/>
  </si>
  <si>
    <t>四舍五入</t>
    <phoneticPr fontId="2" type="noConversion"/>
  </si>
  <si>
    <t>库存拍卖所得现金</t>
    <phoneticPr fontId="2" type="noConversion"/>
  </si>
  <si>
    <t>向下取整</t>
    <phoneticPr fontId="2" type="noConversion"/>
  </si>
  <si>
    <t>贴现费用</t>
    <phoneticPr fontId="2" type="noConversion"/>
  </si>
  <si>
    <t>向上取整</t>
  </si>
  <si>
    <t>扣税</t>
    <phoneticPr fontId="2" type="noConversion"/>
  </si>
  <si>
    <t>长短贷利息</t>
    <phoneticPr fontId="2" type="noConversion"/>
  </si>
  <si>
    <t>八.取整规则</t>
    <phoneticPr fontId="2" type="noConversion"/>
  </si>
  <si>
    <t>九.重要参数</t>
  </si>
  <si>
    <t>违约金比例</t>
  </si>
  <si>
    <t>贷款额倍数</t>
  </si>
  <si>
    <t>产品折价率</t>
  </si>
  <si>
    <t>原料折价率</t>
  </si>
  <si>
    <t>长贷利率</t>
  </si>
  <si>
    <t>短贷利率</t>
  </si>
  <si>
    <t>1，2期贴现率</t>
  </si>
  <si>
    <t>3，4期贴现率</t>
  </si>
  <si>
    <t>所得税率</t>
  </si>
  <si>
    <t>无</t>
  </si>
  <si>
    <t>竞单同竞数</t>
  </si>
  <si>
    <t>最大厂房数量</t>
  </si>
  <si>
    <r>
      <rPr>
        <sz val="11"/>
        <color theme="1"/>
        <rFont val="宋体"/>
        <family val="2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 xml:space="preserve"> 个</t>
    </r>
  </si>
  <si>
    <t>管理费设置</t>
  </si>
  <si>
    <t>与厂房数无关</t>
  </si>
  <si>
    <t>用户端还原本年</t>
  </si>
  <si>
    <t>关</t>
  </si>
  <si>
    <t>用户端还原本季</t>
  </si>
  <si>
    <t>贴现方式</t>
  </si>
  <si>
    <t>联合</t>
  </si>
  <si>
    <t>预测表查看</t>
  </si>
  <si>
    <t>开</t>
  </si>
  <si>
    <t>最大抢单数</t>
  </si>
  <si>
    <t>不启用</t>
  </si>
  <si>
    <t>初始现金(W)</t>
    <phoneticPr fontId="2" type="noConversion"/>
  </si>
  <si>
    <t>信息费(W)</t>
    <phoneticPr fontId="2" type="noConversion"/>
  </si>
  <si>
    <t>管理费(W)</t>
    <phoneticPr fontId="2" type="noConversion"/>
  </si>
  <si>
    <t>最大长贷年限(年)</t>
    <phoneticPr fontId="2" type="noConversion"/>
  </si>
  <si>
    <t>年开发费(W)</t>
    <phoneticPr fontId="2" type="noConversion"/>
  </si>
  <si>
    <t>最小得单广告额(W)</t>
    <phoneticPr fontId="2" type="noConversion"/>
  </si>
  <si>
    <t>产品紧急采购倍数(倍)</t>
    <phoneticPr fontId="2" type="noConversion"/>
  </si>
  <si>
    <t>原料紧急采购倍数(倍)</t>
    <phoneticPr fontId="2" type="noConversion"/>
  </si>
  <si>
    <t>选单时间(秒)</t>
    <phoneticPr fontId="2" type="noConversion"/>
  </si>
  <si>
    <t>首位选单补时(秒)</t>
    <phoneticPr fontId="2" type="noConversion"/>
  </si>
  <si>
    <t>市场同开数量</t>
    <phoneticPr fontId="2" type="noConversion"/>
  </si>
  <si>
    <t>市场老大</t>
    <phoneticPr fontId="2" type="noConversion"/>
  </si>
  <si>
    <t>竞单时间(秒)</t>
    <phoneticPr fontId="2" type="noConversion"/>
  </si>
  <si>
    <t>抢单时间(秒)</t>
    <phoneticPr fontId="2" type="noConversion"/>
  </si>
  <si>
    <t>市场预测表——均价</t>
  </si>
  <si>
    <t>序号</t>
  </si>
  <si>
    <t>年份</t>
  </si>
  <si>
    <t>产品</t>
  </si>
  <si>
    <t>第2年</t>
  </si>
  <si>
    <t>第3年</t>
  </si>
  <si>
    <t>第4年</t>
  </si>
  <si>
    <t>第5年</t>
  </si>
  <si>
    <t>市场预测表——平均利润</t>
    <phoneticPr fontId="2" type="noConversion"/>
  </si>
  <si>
    <t>产品汇总</t>
    <phoneticPr fontId="2" type="noConversion"/>
  </si>
  <si>
    <t>年汇总</t>
    <phoneticPr fontId="2" type="noConversion"/>
  </si>
  <si>
    <t>市场预测表——需求量（个）</t>
    <phoneticPr fontId="2" type="noConversion"/>
  </si>
  <si>
    <t>组均的分产品/分市场和汇总产品/汇总年份的需求量（个）</t>
    <phoneticPr fontId="2" type="noConversion"/>
  </si>
  <si>
    <t>市场预测表——订单张数（张）</t>
    <phoneticPr fontId="2" type="noConversion"/>
  </si>
  <si>
    <t>组均的分产品/分市场和汇总产品/汇总年份的订单张数（张）</t>
    <phoneticPr fontId="2" type="noConversion"/>
  </si>
  <si>
    <t>Past</t>
  </si>
  <si>
    <t>逾期</t>
    <phoneticPr fontId="16" type="noConversion"/>
  </si>
  <si>
    <t>毛需求GR</t>
    <phoneticPr fontId="15" type="noConversion"/>
  </si>
  <si>
    <t>在途量SR</t>
    <phoneticPr fontId="15" type="noConversion"/>
  </si>
  <si>
    <t>预计在库量POH</t>
    <phoneticPr fontId="16" type="noConversion"/>
  </si>
  <si>
    <t>预计可用量PAB</t>
    <phoneticPr fontId="16" type="noConversion"/>
  </si>
  <si>
    <t>净需求NR</t>
    <phoneticPr fontId="15" type="noConversion"/>
  </si>
  <si>
    <t>计划订单收料PORC</t>
    <phoneticPr fontId="15" type="noConversion"/>
  </si>
  <si>
    <t>计划订单发出POR</t>
    <phoneticPr fontId="16" type="noConversion"/>
  </si>
  <si>
    <t>mps_period</t>
    <phoneticPr fontId="15" type="noConversion"/>
  </si>
  <si>
    <t>acc-co</t>
    <phoneticPr fontId="15" type="noConversion"/>
  </si>
  <si>
    <t>insufficient</t>
    <phoneticPr fontId="15" type="noConversion"/>
  </si>
  <si>
    <t>OH(1)=</t>
    <phoneticPr fontId="2" type="noConversion"/>
  </si>
  <si>
    <t>SS(1)=</t>
    <phoneticPr fontId="2" type="noConversion"/>
  </si>
  <si>
    <r>
      <t>1季出产生产线上P1拟获/实获订单CO</t>
    </r>
    <r>
      <rPr>
        <sz val="10"/>
        <rFont val="Arial"/>
        <family val="2"/>
      </rPr>
      <t/>
    </r>
    <phoneticPr fontId="2" type="noConversion"/>
  </si>
  <si>
    <r>
      <t>2季出产生产线上P1拟获/实获订单CO</t>
    </r>
    <r>
      <rPr>
        <sz val="10"/>
        <rFont val="Arial"/>
        <family val="2"/>
      </rPr>
      <t/>
    </r>
    <phoneticPr fontId="2" type="noConversion"/>
  </si>
  <si>
    <t>SS(3)=</t>
    <phoneticPr fontId="16" type="noConversion"/>
  </si>
  <si>
    <t>SS(2)=</t>
    <phoneticPr fontId="2" type="noConversion"/>
  </si>
  <si>
    <t>OH(2)=</t>
    <phoneticPr fontId="2" type="noConversion"/>
  </si>
  <si>
    <t>SS(4)=</t>
    <phoneticPr fontId="16" type="noConversion"/>
  </si>
  <si>
    <t>DFT=4</t>
    <phoneticPr fontId="15" type="noConversion"/>
  </si>
  <si>
    <t>PFT=8</t>
    <phoneticPr fontId="15" type="noConversion"/>
  </si>
  <si>
    <r>
      <t>1季出产生产线上P2拟获/实获订单CO</t>
    </r>
    <r>
      <rPr>
        <sz val="10"/>
        <rFont val="Arial"/>
        <family val="2"/>
      </rPr>
      <t/>
    </r>
    <phoneticPr fontId="2" type="noConversion"/>
  </si>
  <si>
    <r>
      <t>2季出产生产线上P2拟获/实获订单CO</t>
    </r>
    <r>
      <rPr>
        <sz val="10"/>
        <rFont val="Arial"/>
        <family val="2"/>
      </rPr>
      <t/>
    </r>
    <phoneticPr fontId="2" type="noConversion"/>
  </si>
  <si>
    <r>
      <t>1季出产自动线上P3拟获/实获订单CO</t>
    </r>
    <r>
      <rPr>
        <sz val="10"/>
        <rFont val="Arial"/>
        <family val="2"/>
      </rPr>
      <t/>
    </r>
    <phoneticPr fontId="2" type="noConversion"/>
  </si>
  <si>
    <r>
      <t>1季出产柔性线上P3拟获/实获订单CO</t>
    </r>
    <r>
      <rPr>
        <sz val="10"/>
        <rFont val="Arial"/>
        <family val="2"/>
      </rPr>
      <t/>
    </r>
    <phoneticPr fontId="2" type="noConversion"/>
  </si>
  <si>
    <t>1季出产生产线上P1期望/预测的产出</t>
    <phoneticPr fontId="15" type="noConversion"/>
  </si>
  <si>
    <t>2季出产生产线上P1期望/预测的产出</t>
    <phoneticPr fontId="2" type="noConversion"/>
  </si>
  <si>
    <t>2季出产生产线上P2期望/预测的产出</t>
    <phoneticPr fontId="2" type="noConversion"/>
  </si>
  <si>
    <t>1季出产自动线上P3期望/预测的产出</t>
    <phoneticPr fontId="15" type="noConversion"/>
  </si>
  <si>
    <t>1季出产柔性线上P3期望/预测的产出</t>
    <phoneticPr fontId="2" type="noConversion"/>
  </si>
  <si>
    <t>1季出产租赁线上P3期望/预测的产出</t>
    <phoneticPr fontId="2" type="noConversion"/>
  </si>
  <si>
    <r>
      <t>1季出产租赁线上P3拟获/实获订单CO</t>
    </r>
    <r>
      <rPr>
        <sz val="10"/>
        <rFont val="Arial"/>
        <family val="2"/>
      </rPr>
      <t/>
    </r>
    <phoneticPr fontId="2" type="noConversion"/>
  </si>
  <si>
    <r>
      <t>1季出产自动线上P4拟获/实获订单CO</t>
    </r>
    <r>
      <rPr>
        <sz val="10"/>
        <rFont val="Arial"/>
        <family val="2"/>
      </rPr>
      <t/>
    </r>
    <phoneticPr fontId="2" type="noConversion"/>
  </si>
  <si>
    <r>
      <t>1季出产柔性线上P4拟获/实获订单CO</t>
    </r>
    <r>
      <rPr>
        <sz val="10"/>
        <rFont val="Arial"/>
        <family val="2"/>
      </rPr>
      <t/>
    </r>
    <phoneticPr fontId="2" type="noConversion"/>
  </si>
  <si>
    <r>
      <t>1季出产租赁线上P4拟获/实获订单CO</t>
    </r>
    <r>
      <rPr>
        <sz val="10"/>
        <rFont val="Arial"/>
        <family val="2"/>
      </rPr>
      <t/>
    </r>
    <phoneticPr fontId="2" type="noConversion"/>
  </si>
  <si>
    <t>1季出产柔性线上P4期望/预测的产出</t>
    <phoneticPr fontId="2" type="noConversion"/>
  </si>
  <si>
    <t>1季出产租赁线上P4期望/预测的产出</t>
    <phoneticPr fontId="2" type="noConversion"/>
  </si>
  <si>
    <r>
      <rPr>
        <b/>
        <sz val="11"/>
        <rFont val="宋体"/>
        <family val="3"/>
        <charset val="134"/>
      </rPr>
      <t>原料</t>
    </r>
    <r>
      <rPr>
        <b/>
        <sz val="11"/>
        <rFont val="Arial"/>
        <family val="2"/>
      </rPr>
      <t>R1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</si>
  <si>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Periods</t>
    </r>
    <r>
      <rPr>
        <b/>
        <sz val="11"/>
        <rFont val="宋体"/>
        <family val="3"/>
        <charset val="134"/>
      </rPr>
      <t>（期别）</t>
    </r>
    <phoneticPr fontId="16" type="noConversion"/>
  </si>
  <si>
    <r>
      <t>1季出产自动线上P5拟获/实获订单CO</t>
    </r>
    <r>
      <rPr>
        <sz val="10"/>
        <rFont val="Arial"/>
        <family val="2"/>
      </rPr>
      <t/>
    </r>
    <phoneticPr fontId="2" type="noConversion"/>
  </si>
  <si>
    <r>
      <t>1季出产柔性线上P5拟获/实获订单CO</t>
    </r>
    <r>
      <rPr>
        <sz val="10"/>
        <rFont val="Arial"/>
        <family val="2"/>
      </rPr>
      <t/>
    </r>
    <phoneticPr fontId="2" type="noConversion"/>
  </si>
  <si>
    <r>
      <t>1季出产租赁线上P5拟获/实获订单CO</t>
    </r>
    <r>
      <rPr>
        <sz val="10"/>
        <rFont val="Arial"/>
        <family val="2"/>
      </rPr>
      <t/>
    </r>
    <phoneticPr fontId="2" type="noConversion"/>
  </si>
  <si>
    <t>1季出产自动线上P5期望/预测的产出</t>
    <phoneticPr fontId="15" type="noConversion"/>
  </si>
  <si>
    <t>1季出产柔性线上P5期望/预测的产出</t>
    <phoneticPr fontId="2" type="noConversion"/>
  </si>
  <si>
    <t>1季出产租赁线上P5期望/预测的产出</t>
    <phoneticPr fontId="2" type="noConversion"/>
  </si>
  <si>
    <t>1季出产生产线上子件P2期望的产出</t>
    <phoneticPr fontId="15" type="noConversion"/>
  </si>
  <si>
    <t>2季出产生产线上子件P2期望的产出</t>
    <phoneticPr fontId="2" type="noConversion"/>
  </si>
  <si>
    <t>1季出产生产线上子件P3期望的产出</t>
    <phoneticPr fontId="15" type="noConversion"/>
  </si>
  <si>
    <t>2季出产生产线上子件P3期望的产出</t>
    <phoneticPr fontId="2" type="noConversion"/>
  </si>
  <si>
    <t>产品P1的POR</t>
    <phoneticPr fontId="2" type="noConversion"/>
  </si>
  <si>
    <t>独立需求的产品P2的POR</t>
    <phoneticPr fontId="2" type="noConversion"/>
  </si>
  <si>
    <t>相关需求半成品P2的POR</t>
    <phoneticPr fontId="2" type="noConversion"/>
  </si>
  <si>
    <t>独立需求的产品P3的POR</t>
    <phoneticPr fontId="2" type="noConversion"/>
  </si>
  <si>
    <t>相关需求半成品P3的POR</t>
    <phoneticPr fontId="2" type="noConversion"/>
  </si>
  <si>
    <t>产品P4的POR</t>
    <phoneticPr fontId="2" type="noConversion"/>
  </si>
  <si>
    <t>产品P5的POR</t>
    <phoneticPr fontId="2" type="noConversion"/>
  </si>
  <si>
    <t>LSR=</t>
    <phoneticPr fontId="2" type="noConversion"/>
  </si>
  <si>
    <t>MOQ</t>
    <phoneticPr fontId="2" type="noConversion"/>
  </si>
  <si>
    <r>
      <rPr>
        <b/>
        <sz val="11"/>
        <rFont val="宋体"/>
        <family val="3"/>
        <charset val="134"/>
      </rPr>
      <t>原料</t>
    </r>
    <r>
      <rPr>
        <b/>
        <sz val="11"/>
        <rFont val="Arial"/>
        <family val="2"/>
      </rPr>
      <t>R2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  <phoneticPr fontId="15" type="noConversion"/>
  </si>
  <si>
    <r>
      <rPr>
        <b/>
        <sz val="11"/>
        <rFont val="宋体"/>
        <family val="3"/>
        <charset val="134"/>
      </rPr>
      <t>原料</t>
    </r>
    <r>
      <rPr>
        <b/>
        <sz val="11"/>
        <rFont val="Arial"/>
        <family val="2"/>
      </rPr>
      <t>R3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</si>
  <si>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rPr>
        <b/>
        <sz val="11"/>
        <rFont val="宋体"/>
        <family val="3"/>
        <charset val="134"/>
      </rPr>
      <t>原料</t>
    </r>
    <r>
      <rPr>
        <b/>
        <sz val="11"/>
        <rFont val="Arial"/>
        <family val="2"/>
      </rPr>
      <t>R4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  <phoneticPr fontId="15" type="noConversion"/>
  </si>
  <si>
    <t>计划订单发出POR(逾期急采)</t>
    <phoneticPr fontId="16" type="noConversion"/>
  </si>
  <si>
    <t>订单编号</t>
  </si>
  <si>
    <t>类型</t>
  </si>
  <si>
    <t>市场</t>
  </si>
  <si>
    <t>数量</t>
  </si>
  <si>
    <t>总价</t>
  </si>
  <si>
    <t>交货期</t>
  </si>
  <si>
    <t>账期</t>
  </si>
  <si>
    <t>ISO</t>
  </si>
  <si>
    <t>所属用户</t>
  </si>
  <si>
    <t xml:space="preserve">   状态   </t>
  </si>
  <si>
    <t>每单毛利</t>
    <phoneticPr fontId="28" type="noConversion"/>
  </si>
  <si>
    <t>X21-0001</t>
  </si>
  <si>
    <t>选单</t>
  </si>
  <si>
    <t>-</t>
  </si>
  <si>
    <t>X21-0002</t>
  </si>
  <si>
    <t>X21-0003</t>
  </si>
  <si>
    <t>X21-0004</t>
  </si>
  <si>
    <t>X21-0005</t>
  </si>
  <si>
    <t>X21-0006</t>
  </si>
  <si>
    <t>X21-0007</t>
  </si>
  <si>
    <t>X21-0008</t>
  </si>
  <si>
    <t>X21-0009</t>
  </si>
  <si>
    <t>X21-0010</t>
  </si>
  <si>
    <t>X21-0011</t>
  </si>
  <si>
    <t>X21-0012</t>
  </si>
  <si>
    <t>X21-0013</t>
  </si>
  <si>
    <t>X21-0014</t>
  </si>
  <si>
    <t>X21-0015</t>
  </si>
  <si>
    <t>X21-0016</t>
  </si>
  <si>
    <t>X21-0017</t>
  </si>
  <si>
    <t>X21-0018</t>
  </si>
  <si>
    <t>X21-0019</t>
  </si>
  <si>
    <t>X21-0020</t>
  </si>
  <si>
    <t>X21-0021</t>
  </si>
  <si>
    <t>X21-0022</t>
  </si>
  <si>
    <t>X21-0023</t>
  </si>
  <si>
    <t>X21-0024</t>
  </si>
  <si>
    <t>X21-0025</t>
  </si>
  <si>
    <t>X21-0026</t>
  </si>
  <si>
    <t>X21-0027</t>
  </si>
  <si>
    <t>X21-0028</t>
  </si>
  <si>
    <t>X21-0029</t>
  </si>
  <si>
    <t>X21-0030</t>
  </si>
  <si>
    <t>X21-0031</t>
  </si>
  <si>
    <t>X21-0032</t>
  </si>
  <si>
    <t>X21-0033</t>
  </si>
  <si>
    <t>X21-0034</t>
  </si>
  <si>
    <t>X21-0035</t>
  </si>
  <si>
    <t>X21-0036</t>
  </si>
  <si>
    <t>X21-0037</t>
  </si>
  <si>
    <t>X21-0038</t>
  </si>
  <si>
    <t>X21-0039</t>
  </si>
  <si>
    <t>X21-0040</t>
  </si>
  <si>
    <t>X21-0041</t>
  </si>
  <si>
    <t>X21-0042</t>
  </si>
  <si>
    <t>X21-0043</t>
  </si>
  <si>
    <t>X21-0044</t>
  </si>
  <si>
    <t>X21-0045</t>
  </si>
  <si>
    <t>X21-0046</t>
  </si>
  <si>
    <t>X21-0047</t>
  </si>
  <si>
    <t>X21-0048</t>
  </si>
  <si>
    <t>X22-0049</t>
  </si>
  <si>
    <t>X22-0050</t>
  </si>
  <si>
    <t>X22-0051</t>
  </si>
  <si>
    <t>X22-0052</t>
  </si>
  <si>
    <t>X22-0053</t>
  </si>
  <si>
    <t>X22-0054</t>
  </si>
  <si>
    <t>X22-0055</t>
  </si>
  <si>
    <t>X22-0056</t>
  </si>
  <si>
    <t>X22-0057</t>
  </si>
  <si>
    <t>X22-0058</t>
  </si>
  <si>
    <t>X22-0059</t>
  </si>
  <si>
    <t>X22-0060</t>
  </si>
  <si>
    <t>X22-0061</t>
  </si>
  <si>
    <t>X22-0062</t>
  </si>
  <si>
    <t>X22-0063</t>
  </si>
  <si>
    <t>X22-0064</t>
  </si>
  <si>
    <t>X22-0065</t>
  </si>
  <si>
    <t>X22-0066</t>
  </si>
  <si>
    <t>X22-0067</t>
  </si>
  <si>
    <t>X22-0068</t>
  </si>
  <si>
    <t>X22-0069</t>
  </si>
  <si>
    <t>X22-0070</t>
  </si>
  <si>
    <t>X22-0071</t>
  </si>
  <si>
    <t>X22-0072</t>
  </si>
  <si>
    <t>X22-0073</t>
  </si>
  <si>
    <t>X22-0074</t>
  </si>
  <si>
    <t>X22-0075</t>
  </si>
  <si>
    <t>X22-0076</t>
  </si>
  <si>
    <t>X22-0077</t>
  </si>
  <si>
    <t>X22-0078</t>
  </si>
  <si>
    <t>X22-0079</t>
  </si>
  <si>
    <t>X22-0080</t>
  </si>
  <si>
    <t>X22-0081</t>
  </si>
  <si>
    <t>X22-0082</t>
  </si>
  <si>
    <t>X22-0083</t>
  </si>
  <si>
    <t>X22-0084</t>
  </si>
  <si>
    <t>X22-0085</t>
  </si>
  <si>
    <t>X22-0086</t>
  </si>
  <si>
    <t>X22-0087</t>
  </si>
  <si>
    <t>X22-0088</t>
  </si>
  <si>
    <t>X22-0089</t>
  </si>
  <si>
    <t>X22-0090</t>
  </si>
  <si>
    <t>X22-0091</t>
  </si>
  <si>
    <t>X22-0092</t>
  </si>
  <si>
    <t>X22-0093</t>
  </si>
  <si>
    <t>X22-0094</t>
  </si>
  <si>
    <t>X22-0095</t>
  </si>
  <si>
    <t>X22-0096</t>
  </si>
  <si>
    <t>X22-0097</t>
  </si>
  <si>
    <t>X22-0098</t>
  </si>
  <si>
    <t>X22-0099</t>
  </si>
  <si>
    <t>X22-0100</t>
  </si>
  <si>
    <t>X22-0101</t>
  </si>
  <si>
    <t>X22-0102</t>
  </si>
  <si>
    <t>X22-0103</t>
  </si>
  <si>
    <t>X22-0104</t>
  </si>
  <si>
    <t>X22-0105</t>
  </si>
  <si>
    <t>X22-0106</t>
  </si>
  <si>
    <t>X22-0107</t>
  </si>
  <si>
    <t>X22-0108</t>
  </si>
  <si>
    <t>X22-0109</t>
  </si>
  <si>
    <t>X22-0110</t>
  </si>
  <si>
    <t>X22-0111</t>
  </si>
  <si>
    <t>X22-0112</t>
  </si>
  <si>
    <t>X22-0113</t>
  </si>
  <si>
    <t>X22-0114</t>
  </si>
  <si>
    <t>X22-0115</t>
  </si>
  <si>
    <t>X22-0116</t>
  </si>
  <si>
    <t>X22-0117</t>
  </si>
  <si>
    <t>X22-0118</t>
  </si>
  <si>
    <t>X22-0119</t>
  </si>
  <si>
    <t>X22-0120</t>
  </si>
  <si>
    <t>X23-0121</t>
  </si>
  <si>
    <t>X23-0122</t>
  </si>
  <si>
    <t>X23-0123</t>
  </si>
  <si>
    <t>X23-0124</t>
  </si>
  <si>
    <t>X23-0125</t>
  </si>
  <si>
    <t>X23-0126</t>
  </si>
  <si>
    <t>X23-0127</t>
  </si>
  <si>
    <t>X23-0128</t>
  </si>
  <si>
    <t>X23-0129</t>
  </si>
  <si>
    <t>X23-0130</t>
  </si>
  <si>
    <t>X23-0131</t>
  </si>
  <si>
    <t>X23-0132</t>
  </si>
  <si>
    <t>X23-0133</t>
  </si>
  <si>
    <t>X23-0134</t>
  </si>
  <si>
    <t>X23-0135</t>
  </si>
  <si>
    <t>X23-0136</t>
  </si>
  <si>
    <t>X23-0137</t>
  </si>
  <si>
    <t>X23-0138</t>
  </si>
  <si>
    <t>X23-0139</t>
  </si>
  <si>
    <t>X23-0140</t>
  </si>
  <si>
    <t>X23-0141</t>
  </si>
  <si>
    <t>X23-0142</t>
  </si>
  <si>
    <t>X23-0143</t>
  </si>
  <si>
    <t>X23-0144</t>
  </si>
  <si>
    <t>X23-0145</t>
  </si>
  <si>
    <t>X23-0146</t>
  </si>
  <si>
    <t>X23-0147</t>
  </si>
  <si>
    <t>X23-0148</t>
  </si>
  <si>
    <t>X23-0149</t>
  </si>
  <si>
    <t>X23-0150</t>
  </si>
  <si>
    <t>X23-0151</t>
  </si>
  <si>
    <t>X23-0152</t>
  </si>
  <si>
    <t>X23-0153</t>
  </si>
  <si>
    <t>X23-0154</t>
  </si>
  <si>
    <t>X23-0155</t>
  </si>
  <si>
    <t>X23-0156</t>
  </si>
  <si>
    <t>X23-0157</t>
  </si>
  <si>
    <t>X23-0158</t>
  </si>
  <si>
    <t>X23-0159</t>
  </si>
  <si>
    <t>X23-0160</t>
  </si>
  <si>
    <t>X23-0161</t>
  </si>
  <si>
    <t>X23-0162</t>
  </si>
  <si>
    <t>X23-0163</t>
  </si>
  <si>
    <t>X23-0164</t>
  </si>
  <si>
    <t>X23-0165</t>
  </si>
  <si>
    <t>X23-0166</t>
  </si>
  <si>
    <t>X23-0167</t>
  </si>
  <si>
    <t>X23-0168</t>
  </si>
  <si>
    <t>X23-0169</t>
  </si>
  <si>
    <t>X31-0170</t>
  </si>
  <si>
    <t>X31-0171</t>
  </si>
  <si>
    <t>9K</t>
  </si>
  <si>
    <t>X31-0172</t>
  </si>
  <si>
    <t>X31-0173</t>
  </si>
  <si>
    <t>X31-0174</t>
  </si>
  <si>
    <t>X31-0175</t>
  </si>
  <si>
    <t>X31-0176</t>
  </si>
  <si>
    <t>X31-0177</t>
  </si>
  <si>
    <t>X31-0178</t>
  </si>
  <si>
    <t>X31-0179</t>
  </si>
  <si>
    <t>X31-0180</t>
  </si>
  <si>
    <t>X31-0181</t>
  </si>
  <si>
    <t>X31-0182</t>
  </si>
  <si>
    <t>X31-0183</t>
  </si>
  <si>
    <t>X31-0184</t>
  </si>
  <si>
    <t>X31-0185</t>
  </si>
  <si>
    <t>X31-0186</t>
  </si>
  <si>
    <t>X31-0187</t>
  </si>
  <si>
    <t>X31-0188</t>
  </si>
  <si>
    <t>X31-0189</t>
  </si>
  <si>
    <t>X31-0190</t>
  </si>
  <si>
    <t>X31-0191</t>
  </si>
  <si>
    <t>X31-0192</t>
  </si>
  <si>
    <t>X31-0193</t>
  </si>
  <si>
    <t>X31-0194</t>
  </si>
  <si>
    <t>X31-0195</t>
  </si>
  <si>
    <t>X31-0196</t>
  </si>
  <si>
    <t>X31-0197</t>
  </si>
  <si>
    <t>X31-0198</t>
  </si>
  <si>
    <t>X31-0199</t>
  </si>
  <si>
    <t>X31-0200</t>
  </si>
  <si>
    <t>X31-0201</t>
  </si>
  <si>
    <t>X31-0202</t>
  </si>
  <si>
    <t>X31-0203</t>
  </si>
  <si>
    <t>X31-0204</t>
  </si>
  <si>
    <t>X31-0205</t>
  </si>
  <si>
    <t>X31-0206</t>
  </si>
  <si>
    <t>X31-0207</t>
  </si>
  <si>
    <t>X31-0208</t>
  </si>
  <si>
    <t>X31-0209</t>
  </si>
  <si>
    <t>X31-0210</t>
  </si>
  <si>
    <t>X31-0211</t>
  </si>
  <si>
    <t>X31-0212</t>
  </si>
  <si>
    <t>X31-0213</t>
  </si>
  <si>
    <t>X31-0214</t>
  </si>
  <si>
    <t>X31-0215</t>
  </si>
  <si>
    <t>X31-0216</t>
  </si>
  <si>
    <t>X31-0217</t>
  </si>
  <si>
    <t>X31-0218</t>
  </si>
  <si>
    <t>X31-0219</t>
  </si>
  <si>
    <t>X31-0220</t>
  </si>
  <si>
    <t>X31-0221</t>
  </si>
  <si>
    <t>X31-0222</t>
  </si>
  <si>
    <t>X32-0223</t>
  </si>
  <si>
    <t>X32-0224</t>
  </si>
  <si>
    <t>X32-0225</t>
  </si>
  <si>
    <t>X32-0226</t>
  </si>
  <si>
    <t>X32-0227</t>
  </si>
  <si>
    <t>X32-0228</t>
  </si>
  <si>
    <t>X32-0229</t>
  </si>
  <si>
    <t>X32-0230</t>
  </si>
  <si>
    <t>X32-0231</t>
  </si>
  <si>
    <t>X32-0232</t>
  </si>
  <si>
    <t>X32-0233</t>
  </si>
  <si>
    <t>X32-0234</t>
  </si>
  <si>
    <t>X32-0235</t>
  </si>
  <si>
    <t>X32-0236</t>
  </si>
  <si>
    <t>X32-0237</t>
  </si>
  <si>
    <t>X32-0238</t>
  </si>
  <si>
    <t>X32-0239</t>
  </si>
  <si>
    <t>X32-0240</t>
  </si>
  <si>
    <t>X32-0241</t>
  </si>
  <si>
    <t>X32-0242</t>
  </si>
  <si>
    <t>X32-0243</t>
  </si>
  <si>
    <t>X32-0244</t>
  </si>
  <si>
    <t>X32-0245</t>
  </si>
  <si>
    <t>X32-0246</t>
  </si>
  <si>
    <t>X32-0247</t>
  </si>
  <si>
    <t>X32-0248</t>
  </si>
  <si>
    <t>X32-0249</t>
  </si>
  <si>
    <t>X32-0250</t>
  </si>
  <si>
    <t>X32-0251</t>
  </si>
  <si>
    <t>X32-0252</t>
  </si>
  <si>
    <t>X32-0253</t>
  </si>
  <si>
    <t>X32-0254</t>
  </si>
  <si>
    <t>X32-0255</t>
  </si>
  <si>
    <t>X32-0256</t>
  </si>
  <si>
    <t>X32-0257</t>
  </si>
  <si>
    <t>X32-0258</t>
  </si>
  <si>
    <t>X32-0259</t>
  </si>
  <si>
    <t>X32-0260</t>
  </si>
  <si>
    <t>X32-0261</t>
  </si>
  <si>
    <t>X32-0262</t>
  </si>
  <si>
    <t>X32-0263</t>
  </si>
  <si>
    <t>X32-0264</t>
  </si>
  <si>
    <t>X32-0265</t>
  </si>
  <si>
    <t>X32-0266</t>
  </si>
  <si>
    <t>X32-0267</t>
  </si>
  <si>
    <t>X32-0268</t>
  </si>
  <si>
    <t>14K</t>
  </si>
  <si>
    <t>X32-0269</t>
  </si>
  <si>
    <t>X32-0270</t>
  </si>
  <si>
    <t>X32-0271</t>
  </si>
  <si>
    <t>X32-0272</t>
  </si>
  <si>
    <t>X32-0273</t>
  </si>
  <si>
    <t>X32-0274</t>
  </si>
  <si>
    <t>X32-0275</t>
  </si>
  <si>
    <t>X32-0276</t>
  </si>
  <si>
    <t>X32-0277</t>
  </si>
  <si>
    <t>X32-0278</t>
  </si>
  <si>
    <t>X32-0279</t>
  </si>
  <si>
    <t>X32-0280</t>
  </si>
  <si>
    <t>X32-0281</t>
  </si>
  <si>
    <t>X32-0282</t>
  </si>
  <si>
    <t>X32-0283</t>
  </si>
  <si>
    <t>X32-0284</t>
  </si>
  <si>
    <t>X33-0285</t>
  </si>
  <si>
    <t>X33-0286</t>
  </si>
  <si>
    <t>X33-0287</t>
  </si>
  <si>
    <t>X33-0288</t>
  </si>
  <si>
    <t>X33-0289</t>
  </si>
  <si>
    <t>X33-0290</t>
  </si>
  <si>
    <t>X33-0291</t>
  </si>
  <si>
    <t>X33-0292</t>
  </si>
  <si>
    <t>X33-0293</t>
  </si>
  <si>
    <t>X33-0294</t>
  </si>
  <si>
    <t>X33-0295</t>
  </si>
  <si>
    <t>X33-0296</t>
  </si>
  <si>
    <t>X33-0297</t>
  </si>
  <si>
    <t>X33-0298</t>
  </si>
  <si>
    <t>X33-0299</t>
  </si>
  <si>
    <t>X33-0300</t>
  </si>
  <si>
    <t>X33-0301</t>
  </si>
  <si>
    <t>X33-0302</t>
  </si>
  <si>
    <t>X33-0303</t>
  </si>
  <si>
    <t>X33-0304</t>
  </si>
  <si>
    <t>X33-0305</t>
  </si>
  <si>
    <t>X33-0306</t>
  </si>
  <si>
    <t>X33-0307</t>
  </si>
  <si>
    <t>X33-0308</t>
  </si>
  <si>
    <t>X33-0309</t>
  </si>
  <si>
    <t>X33-0310</t>
  </si>
  <si>
    <t>X33-0311</t>
  </si>
  <si>
    <t>X33-0312</t>
  </si>
  <si>
    <t>X33-0313</t>
  </si>
  <si>
    <t>X33-0314</t>
  </si>
  <si>
    <t>X33-0315</t>
  </si>
  <si>
    <t>X33-0316</t>
  </si>
  <si>
    <t>X33-0317</t>
  </si>
  <si>
    <t>X33-0318</t>
  </si>
  <si>
    <t>X33-0319</t>
  </si>
  <si>
    <t>X33-0320</t>
  </si>
  <si>
    <t>X33-0321</t>
  </si>
  <si>
    <t>X33-0322</t>
  </si>
  <si>
    <t>X33-0323</t>
  </si>
  <si>
    <t>X33-0324</t>
  </si>
  <si>
    <t>X33-0325</t>
  </si>
  <si>
    <t>X33-0326</t>
  </si>
  <si>
    <t>X33-0327</t>
  </si>
  <si>
    <t>X33-0328</t>
  </si>
  <si>
    <t>X33-0329</t>
  </si>
  <si>
    <t>X33-0330</t>
  </si>
  <si>
    <t>X41-0331</t>
  </si>
  <si>
    <t>X41-0332</t>
  </si>
  <si>
    <t>X41-0333</t>
  </si>
  <si>
    <t>X41-0334</t>
  </si>
  <si>
    <t>X41-0335</t>
  </si>
  <si>
    <t>X41-0336</t>
  </si>
  <si>
    <t>X41-0337</t>
  </si>
  <si>
    <t>X41-0338</t>
  </si>
  <si>
    <t>X41-0339</t>
  </si>
  <si>
    <t>X41-0340</t>
  </si>
  <si>
    <t>X41-0341</t>
  </si>
  <si>
    <t>X41-0342</t>
  </si>
  <si>
    <t>X41-0343</t>
  </si>
  <si>
    <t>X41-0344</t>
  </si>
  <si>
    <t>X41-0345</t>
  </si>
  <si>
    <t>X41-0346</t>
  </si>
  <si>
    <t>X41-0347</t>
  </si>
  <si>
    <t>X41-0348</t>
  </si>
  <si>
    <t>X41-0349</t>
  </si>
  <si>
    <t>X41-0350</t>
  </si>
  <si>
    <t>X41-0351</t>
  </si>
  <si>
    <t>X41-0352</t>
  </si>
  <si>
    <t>X41-0353</t>
  </si>
  <si>
    <t>X41-0354</t>
  </si>
  <si>
    <t>X41-0355</t>
  </si>
  <si>
    <t>X41-0356</t>
  </si>
  <si>
    <t>X41-0357</t>
  </si>
  <si>
    <t>X41-0358</t>
  </si>
  <si>
    <t>X41-0359</t>
  </si>
  <si>
    <t>X41-0360</t>
  </si>
  <si>
    <t>X41-0361</t>
  </si>
  <si>
    <t>X41-0362</t>
  </si>
  <si>
    <t>X41-0363</t>
  </si>
  <si>
    <t>X41-0364</t>
  </si>
  <si>
    <t>X41-0365</t>
  </si>
  <si>
    <t>X41-0366</t>
  </si>
  <si>
    <t>X41-0367</t>
  </si>
  <si>
    <t>X41-0368</t>
  </si>
  <si>
    <t>X41-0369</t>
  </si>
  <si>
    <t>X41-0370</t>
  </si>
  <si>
    <t>X41-0371</t>
  </si>
  <si>
    <t>X41-0372</t>
  </si>
  <si>
    <t>X41-0373</t>
  </si>
  <si>
    <t>X41-0374</t>
  </si>
  <si>
    <t>X41-0375</t>
  </si>
  <si>
    <t>X41-0376</t>
  </si>
  <si>
    <t>X41-0377</t>
  </si>
  <si>
    <t>X41-0378</t>
  </si>
  <si>
    <t>X42-0379</t>
  </si>
  <si>
    <t>X42-0380</t>
  </si>
  <si>
    <t>X42-0381</t>
  </si>
  <si>
    <t>X42-0382</t>
  </si>
  <si>
    <t>X42-0383</t>
  </si>
  <si>
    <t>X42-0384</t>
  </si>
  <si>
    <t>X42-0385</t>
  </si>
  <si>
    <t>X42-0386</t>
  </si>
  <si>
    <t>X42-0387</t>
  </si>
  <si>
    <t>X42-0388</t>
  </si>
  <si>
    <t>X42-0389</t>
  </si>
  <si>
    <t>X42-0390</t>
  </si>
  <si>
    <t>X42-0391</t>
  </si>
  <si>
    <t>X42-0392</t>
  </si>
  <si>
    <t>X42-0393</t>
  </si>
  <si>
    <t>X42-0394</t>
  </si>
  <si>
    <t>X42-0395</t>
  </si>
  <si>
    <t>X42-0396</t>
  </si>
  <si>
    <t>X42-0397</t>
  </si>
  <si>
    <t>X42-0398</t>
  </si>
  <si>
    <t>X42-0399</t>
  </si>
  <si>
    <t>X42-0400</t>
  </si>
  <si>
    <t>X42-0401</t>
  </si>
  <si>
    <t>X42-0402</t>
  </si>
  <si>
    <t>X42-0403</t>
  </si>
  <si>
    <t>X42-0404</t>
  </si>
  <si>
    <t>X42-0405</t>
  </si>
  <si>
    <t>X42-0406</t>
  </si>
  <si>
    <t>X42-0407</t>
  </si>
  <si>
    <t>X42-0408</t>
  </si>
  <si>
    <t>X42-0409</t>
  </si>
  <si>
    <t>X42-0410</t>
  </si>
  <si>
    <t>X42-0411</t>
  </si>
  <si>
    <t>X42-0412</t>
  </si>
  <si>
    <t>9K 14K</t>
  </si>
  <si>
    <t>X42-0413</t>
  </si>
  <si>
    <t>X42-0414</t>
  </si>
  <si>
    <t>X42-0415</t>
  </si>
  <si>
    <t>X42-0416</t>
  </si>
  <si>
    <t>X42-0417</t>
  </si>
  <si>
    <t>X42-0418</t>
  </si>
  <si>
    <t>X42-0419</t>
  </si>
  <si>
    <t>X42-0420</t>
  </si>
  <si>
    <t>X43-0421</t>
  </si>
  <si>
    <t>X43-0422</t>
  </si>
  <si>
    <t>X43-0423</t>
  </si>
  <si>
    <t>X43-0424</t>
  </si>
  <si>
    <t>X43-0425</t>
  </si>
  <si>
    <t>X43-0426</t>
  </si>
  <si>
    <t>X43-0427</t>
  </si>
  <si>
    <t>X43-0428</t>
  </si>
  <si>
    <t>X43-0429</t>
  </si>
  <si>
    <t>X43-0430</t>
  </si>
  <si>
    <t>X43-0431</t>
  </si>
  <si>
    <t>X43-0432</t>
  </si>
  <si>
    <t>X43-0433</t>
  </si>
  <si>
    <t>X43-0434</t>
  </si>
  <si>
    <t>X43-0435</t>
  </si>
  <si>
    <t>X43-0436</t>
  </si>
  <si>
    <t>X43-0437</t>
  </si>
  <si>
    <t>X43-0438</t>
  </si>
  <si>
    <t>X43-0439</t>
  </si>
  <si>
    <t>X43-0440</t>
  </si>
  <si>
    <t>X43-0441</t>
  </si>
  <si>
    <t>X43-0442</t>
  </si>
  <si>
    <t>X43-0443</t>
  </si>
  <si>
    <t>X43-0444</t>
  </si>
  <si>
    <t>X43-0445</t>
  </si>
  <si>
    <t>X43-0446</t>
  </si>
  <si>
    <t>X43-0447</t>
  </si>
  <si>
    <t>X43-0448</t>
  </si>
  <si>
    <t>X43-0449</t>
  </si>
  <si>
    <t>X43-0450</t>
  </si>
  <si>
    <t>X43-0451</t>
  </si>
  <si>
    <t>X43-0452</t>
  </si>
  <si>
    <t>X43-0453</t>
  </si>
  <si>
    <t>X43-0454</t>
  </si>
  <si>
    <t>X43-0455</t>
  </si>
  <si>
    <t>X43-0456</t>
  </si>
  <si>
    <t>X43-0457</t>
  </si>
  <si>
    <t>X43-0458</t>
  </si>
  <si>
    <t>X43-0459</t>
  </si>
  <si>
    <t>X43-0460</t>
  </si>
  <si>
    <t>X43-0461</t>
  </si>
  <si>
    <t>X43-0462</t>
  </si>
  <si>
    <t>X43-0463</t>
  </si>
  <si>
    <t>X43-0464</t>
  </si>
  <si>
    <t>X43-0465</t>
  </si>
  <si>
    <t>X43-0466</t>
  </si>
  <si>
    <t>X43-0467</t>
  </si>
  <si>
    <t>X43-0468</t>
  </si>
  <si>
    <t>X43-0469</t>
  </si>
  <si>
    <t>X43-0470</t>
  </si>
  <si>
    <t>X43-0471</t>
  </si>
  <si>
    <t>X43-0472</t>
  </si>
  <si>
    <t>X43-0473</t>
  </si>
  <si>
    <t>X43-0474</t>
  </si>
  <si>
    <t>X44-0475</t>
  </si>
  <si>
    <t>X44-0476</t>
  </si>
  <si>
    <t>X44-0477</t>
  </si>
  <si>
    <t>X44-0478</t>
  </si>
  <si>
    <t>X44-0479</t>
  </si>
  <si>
    <t>X44-0480</t>
  </si>
  <si>
    <t>X44-0481</t>
  </si>
  <si>
    <t>X44-0482</t>
  </si>
  <si>
    <t>X44-0483</t>
  </si>
  <si>
    <t>X44-0484</t>
  </si>
  <si>
    <t>X44-0485</t>
  </si>
  <si>
    <t>X44-0486</t>
  </si>
  <si>
    <t>X44-0487</t>
  </si>
  <si>
    <t>X44-0488</t>
  </si>
  <si>
    <t>X44-0489</t>
  </si>
  <si>
    <t>X44-0490</t>
  </si>
  <si>
    <t>X44-0491</t>
  </si>
  <si>
    <t>X44-0492</t>
  </si>
  <si>
    <t>X44-0493</t>
  </si>
  <si>
    <t>X44-0494</t>
  </si>
  <si>
    <t>X44-0495</t>
  </si>
  <si>
    <t>X44-0496</t>
  </si>
  <si>
    <t>X44-0497</t>
  </si>
  <si>
    <t>X44-0498</t>
  </si>
  <si>
    <t>X44-0499</t>
  </si>
  <si>
    <t>X44-0500</t>
  </si>
  <si>
    <t>X44-0501</t>
  </si>
  <si>
    <t>X44-0502</t>
  </si>
  <si>
    <t>X44-0503</t>
  </si>
  <si>
    <t>X44-0504</t>
  </si>
  <si>
    <t>X44-0505</t>
  </si>
  <si>
    <t>X44-0506</t>
  </si>
  <si>
    <t>X44-0507</t>
  </si>
  <si>
    <t>X44-0508</t>
  </si>
  <si>
    <t>X44-0509</t>
  </si>
  <si>
    <t>X44-0510</t>
  </si>
  <si>
    <t>X44-0511</t>
  </si>
  <si>
    <t>X44-0512</t>
  </si>
  <si>
    <t>X45-0513</t>
  </si>
  <si>
    <t>X45-0514</t>
  </si>
  <si>
    <t>X45-0515</t>
  </si>
  <si>
    <t>X45-0516</t>
  </si>
  <si>
    <t>X45-0517</t>
  </si>
  <si>
    <t>X45-0518</t>
  </si>
  <si>
    <t>X45-0519</t>
  </si>
  <si>
    <t>X45-0520</t>
  </si>
  <si>
    <t>X45-0521</t>
  </si>
  <si>
    <t>X45-0522</t>
  </si>
  <si>
    <t>X45-0523</t>
  </si>
  <si>
    <t>X45-0524</t>
  </si>
  <si>
    <t>X45-0525</t>
  </si>
  <si>
    <t>X45-0526</t>
  </si>
  <si>
    <t>X45-0527</t>
  </si>
  <si>
    <t>X45-0528</t>
  </si>
  <si>
    <t>X45-0529</t>
  </si>
  <si>
    <t>X45-0530</t>
  </si>
  <si>
    <t>X45-0531</t>
  </si>
  <si>
    <t>X45-0532</t>
  </si>
  <si>
    <t>X45-0533</t>
  </si>
  <si>
    <t>X45-0534</t>
  </si>
  <si>
    <t>X45-0535</t>
  </si>
  <si>
    <t>X45-0536</t>
  </si>
  <si>
    <t>X45-0537</t>
  </si>
  <si>
    <t>X45-0538</t>
  </si>
  <si>
    <t>X45-0539</t>
  </si>
  <si>
    <t>X45-0540</t>
  </si>
  <si>
    <t>X45-0541</t>
  </si>
  <si>
    <t>X45-0542</t>
  </si>
  <si>
    <t>X45-0543</t>
  </si>
  <si>
    <t>X45-0544</t>
  </si>
  <si>
    <t>X51-0545</t>
  </si>
  <si>
    <t>X51-0546</t>
  </si>
  <si>
    <t>X51-0547</t>
  </si>
  <si>
    <t>X51-0548</t>
  </si>
  <si>
    <t>X51-0549</t>
  </si>
  <si>
    <t>X51-0550</t>
  </si>
  <si>
    <t>X51-0551</t>
  </si>
  <si>
    <t>X51-0552</t>
  </si>
  <si>
    <t>X51-0553</t>
  </si>
  <si>
    <t>X51-0554</t>
  </si>
  <si>
    <t>X51-0555</t>
  </si>
  <si>
    <t>X51-0556</t>
  </si>
  <si>
    <t>X51-0557</t>
  </si>
  <si>
    <t>X51-0558</t>
  </si>
  <si>
    <t>X51-0559</t>
  </si>
  <si>
    <t>X51-0560</t>
  </si>
  <si>
    <t>X51-0561</t>
  </si>
  <si>
    <t>X51-0562</t>
  </si>
  <si>
    <t>X51-0563</t>
  </si>
  <si>
    <t>X51-0564</t>
  </si>
  <si>
    <t>X51-0565</t>
  </si>
  <si>
    <t>X51-0566</t>
  </si>
  <si>
    <t>X51-0567</t>
  </si>
  <si>
    <t>X51-0568</t>
  </si>
  <si>
    <t>X51-0569</t>
  </si>
  <si>
    <t>X51-0570</t>
  </si>
  <si>
    <t>X51-0571</t>
  </si>
  <si>
    <t>X51-0572</t>
  </si>
  <si>
    <t>X51-0573</t>
  </si>
  <si>
    <t>X51-0574</t>
  </si>
  <si>
    <t>X51-0575</t>
  </si>
  <si>
    <t>X51-0576</t>
  </si>
  <si>
    <t>X51-0577</t>
  </si>
  <si>
    <t>X51-0578</t>
  </si>
  <si>
    <t>X51-0579</t>
  </si>
  <si>
    <t>X51-0580</t>
  </si>
  <si>
    <t>X51-0581</t>
  </si>
  <si>
    <t>X51-0582</t>
  </si>
  <si>
    <t>X51-0583</t>
  </si>
  <si>
    <t>X51-0584</t>
  </si>
  <si>
    <t>X51-0585</t>
  </si>
  <si>
    <t>X51-0586</t>
  </si>
  <si>
    <t>X51-0587</t>
  </si>
  <si>
    <t>X51-0588</t>
  </si>
  <si>
    <t>X51-0589</t>
  </si>
  <si>
    <t>X51-0590</t>
  </si>
  <si>
    <t>X51-0591</t>
  </si>
  <si>
    <t>X51-0592</t>
  </si>
  <si>
    <t>X51-0593</t>
  </si>
  <si>
    <t>X51-0594</t>
  </si>
  <si>
    <t>X51-0595</t>
  </si>
  <si>
    <t>X51-0596</t>
  </si>
  <si>
    <t>X51-0597</t>
  </si>
  <si>
    <t>X51-0598</t>
  </si>
  <si>
    <t>X51-0599</t>
  </si>
  <si>
    <t>X51-0600</t>
  </si>
  <si>
    <t>X51-0601</t>
  </si>
  <si>
    <t>X51-0602</t>
  </si>
  <si>
    <t>X51-0603</t>
  </si>
  <si>
    <t>X51-0604</t>
  </si>
  <si>
    <t>X52-0605</t>
  </si>
  <si>
    <t>X52-0606</t>
  </si>
  <si>
    <t>X52-0607</t>
  </si>
  <si>
    <t>X52-0608</t>
  </si>
  <si>
    <t>X52-0609</t>
  </si>
  <si>
    <t>X52-0610</t>
  </si>
  <si>
    <t>X52-0611</t>
  </si>
  <si>
    <t>X52-0612</t>
  </si>
  <si>
    <t>X52-0613</t>
  </si>
  <si>
    <t>X52-0614</t>
  </si>
  <si>
    <t>X52-0615</t>
  </si>
  <si>
    <t>X52-0616</t>
  </si>
  <si>
    <t>X52-0617</t>
  </si>
  <si>
    <t>X52-0618</t>
  </si>
  <si>
    <t>X52-0619</t>
  </si>
  <si>
    <t>X52-0620</t>
  </si>
  <si>
    <t>X52-0621</t>
  </si>
  <si>
    <t>X52-0622</t>
  </si>
  <si>
    <t>X52-0623</t>
  </si>
  <si>
    <t>X52-0624</t>
  </si>
  <si>
    <t>X52-0625</t>
  </si>
  <si>
    <t>X52-0626</t>
  </si>
  <si>
    <t>X52-0627</t>
  </si>
  <si>
    <t>X52-0628</t>
  </si>
  <si>
    <t>X52-0629</t>
  </si>
  <si>
    <t>X52-0630</t>
  </si>
  <si>
    <t>X52-0631</t>
  </si>
  <si>
    <t>X52-0632</t>
  </si>
  <si>
    <t>X52-0633</t>
  </si>
  <si>
    <t>X52-0634</t>
  </si>
  <si>
    <t>X52-0635</t>
  </si>
  <si>
    <t>X52-0636</t>
  </si>
  <si>
    <t>X52-0637</t>
  </si>
  <si>
    <t>X52-0638</t>
  </si>
  <si>
    <t>X52-0639</t>
  </si>
  <si>
    <t>X52-0640</t>
  </si>
  <si>
    <t>X52-0641</t>
  </si>
  <si>
    <t>X52-0642</t>
  </si>
  <si>
    <t>X52-0643</t>
  </si>
  <si>
    <t>X52-0644</t>
  </si>
  <si>
    <t>X52-0645</t>
  </si>
  <si>
    <t>X52-0646</t>
  </si>
  <si>
    <t>X52-0647</t>
  </si>
  <si>
    <t>X52-0648</t>
  </si>
  <si>
    <t>X52-0649</t>
  </si>
  <si>
    <t>X52-0650</t>
  </si>
  <si>
    <t>X52-0651</t>
  </si>
  <si>
    <t>X52-0652</t>
  </si>
  <si>
    <t>X52-0653</t>
  </si>
  <si>
    <t>X52-0654</t>
  </si>
  <si>
    <t>X52-0655</t>
  </si>
  <si>
    <t>X52-0656</t>
  </si>
  <si>
    <t>X52-0657</t>
  </si>
  <si>
    <t>X52-0658</t>
  </si>
  <si>
    <t>X52-0659</t>
  </si>
  <si>
    <t>X52-0660</t>
  </si>
  <si>
    <t>X52-0661</t>
  </si>
  <si>
    <t>X52-0662</t>
  </si>
  <si>
    <t>X52-0663</t>
  </si>
  <si>
    <t>X52-0664</t>
  </si>
  <si>
    <t>X53-0665</t>
  </si>
  <si>
    <t>X53-0666</t>
  </si>
  <si>
    <t>X53-0667</t>
  </si>
  <si>
    <t>X53-0668</t>
  </si>
  <si>
    <t>X53-0669</t>
  </si>
  <si>
    <t>X53-0670</t>
  </si>
  <si>
    <t>X53-0671</t>
  </si>
  <si>
    <t>X53-0672</t>
  </si>
  <si>
    <t>X53-0673</t>
  </si>
  <si>
    <t>X53-0674</t>
  </si>
  <si>
    <t>X53-0675</t>
  </si>
  <si>
    <t>X53-0676</t>
  </si>
  <si>
    <t>X53-0677</t>
  </si>
  <si>
    <t>X53-0678</t>
  </si>
  <si>
    <t>X53-0679</t>
  </si>
  <si>
    <t>X53-0680</t>
  </si>
  <si>
    <t>X53-0681</t>
  </si>
  <si>
    <t>X53-0682</t>
  </si>
  <si>
    <t>X53-0683</t>
  </si>
  <si>
    <t>X53-0684</t>
  </si>
  <si>
    <t>X53-0685</t>
  </si>
  <si>
    <t>X53-0686</t>
  </si>
  <si>
    <t>X53-0687</t>
  </si>
  <si>
    <t>X53-0688</t>
  </si>
  <si>
    <t>X53-0689</t>
  </si>
  <si>
    <t>X53-0690</t>
  </si>
  <si>
    <t>X53-0691</t>
  </si>
  <si>
    <t>X53-0692</t>
  </si>
  <si>
    <t>X53-0693</t>
  </si>
  <si>
    <t>X53-0694</t>
  </si>
  <si>
    <t>X53-0695</t>
  </si>
  <si>
    <t>X53-0696</t>
  </si>
  <si>
    <t>X53-0697</t>
  </si>
  <si>
    <t>X54-0698</t>
  </si>
  <si>
    <t>X54-0699</t>
  </si>
  <si>
    <t>X54-0700</t>
  </si>
  <si>
    <t>X54-0701</t>
  </si>
  <si>
    <t>X54-0702</t>
  </si>
  <si>
    <t>X54-0703</t>
  </si>
  <si>
    <t>X54-0704</t>
  </si>
  <si>
    <t>X54-0705</t>
  </si>
  <si>
    <t>X54-0706</t>
  </si>
  <si>
    <t>X54-0707</t>
  </si>
  <si>
    <t>X54-0708</t>
  </si>
  <si>
    <t>X54-0709</t>
  </si>
  <si>
    <t>X54-0710</t>
  </si>
  <si>
    <t>X54-0711</t>
  </si>
  <si>
    <t>X54-0712</t>
  </si>
  <si>
    <t>X54-0713</t>
  </si>
  <si>
    <t>X54-0714</t>
  </si>
  <si>
    <t>X54-0715</t>
  </si>
  <si>
    <t>X54-0716</t>
  </si>
  <si>
    <t>X54-0717</t>
  </si>
  <si>
    <t>X54-0718</t>
  </si>
  <si>
    <t>X54-0719</t>
  </si>
  <si>
    <t>X54-0720</t>
  </si>
  <si>
    <t>X54-0721</t>
  </si>
  <si>
    <t>X54-0722</t>
  </si>
  <si>
    <t>X54-0723</t>
  </si>
  <si>
    <t>X54-0724</t>
  </si>
  <si>
    <t>X54-0725</t>
  </si>
  <si>
    <t>X54-0726</t>
  </si>
  <si>
    <t>X54-0727</t>
  </si>
  <si>
    <t>X54-0728</t>
  </si>
  <si>
    <t>X54-0729</t>
  </si>
  <si>
    <t>X54-0730</t>
  </si>
  <si>
    <t>X54-0731</t>
  </si>
  <si>
    <t>X54-0732</t>
  </si>
  <si>
    <t>X54-0733</t>
  </si>
  <si>
    <t>X54-0734</t>
  </si>
  <si>
    <t>X54-0735</t>
  </si>
  <si>
    <t>X54-0736</t>
  </si>
  <si>
    <t>X54-0737</t>
  </si>
  <si>
    <t>X54-0738</t>
  </si>
  <si>
    <t>X54-0739</t>
  </si>
  <si>
    <t>X54-0740</t>
  </si>
  <si>
    <t>X55-0741</t>
  </si>
  <si>
    <t>X55-0742</t>
  </si>
  <si>
    <t>X55-0743</t>
  </si>
  <si>
    <t>X55-0744</t>
  </si>
  <si>
    <t>X55-0745</t>
  </si>
  <si>
    <t>X55-0746</t>
  </si>
  <si>
    <t>X55-0747</t>
  </si>
  <si>
    <t>X55-0748</t>
  </si>
  <si>
    <t>X55-0749</t>
  </si>
  <si>
    <t>X55-0750</t>
  </si>
  <si>
    <t>X55-0751</t>
  </si>
  <si>
    <t>X55-0752</t>
  </si>
  <si>
    <t>X55-0753</t>
  </si>
  <si>
    <t>X55-0754</t>
  </si>
  <si>
    <t>X55-0755</t>
  </si>
  <si>
    <t>X55-0756</t>
  </si>
  <si>
    <t>X55-0757</t>
  </si>
  <si>
    <t>X55-0758</t>
  </si>
  <si>
    <t>X55-0759</t>
  </si>
  <si>
    <t>X55-0760</t>
  </si>
  <si>
    <t>X55-0761</t>
  </si>
  <si>
    <t>X55-0762</t>
  </si>
  <si>
    <t>X55-0763</t>
  </si>
  <si>
    <t>X55-0764</t>
  </si>
  <si>
    <t>X55-0765</t>
  </si>
  <si>
    <t>X55-0766</t>
  </si>
  <si>
    <t>X55-0767</t>
  </si>
  <si>
    <t>X55-0768</t>
  </si>
  <si>
    <t>X55-0769</t>
  </si>
  <si>
    <t>X55-0770</t>
  </si>
  <si>
    <t>X55-0771</t>
  </si>
  <si>
    <t>X55-0772</t>
  </si>
  <si>
    <t>J31-0001</t>
  </si>
  <si>
    <t>竞单</t>
  </si>
  <si>
    <t>J31-0002</t>
  </si>
  <si>
    <t>J31-0003</t>
  </si>
  <si>
    <t>J31-0004</t>
  </si>
  <si>
    <t>J32-0005</t>
  </si>
  <si>
    <t>J32-0006</t>
  </si>
  <si>
    <t>J32-0007</t>
  </si>
  <si>
    <t>J33-0008</t>
  </si>
  <si>
    <t>J33-0009</t>
  </si>
  <si>
    <t>J33-0010</t>
  </si>
  <si>
    <t>J33-0011</t>
  </si>
  <si>
    <t>J51-0012</t>
  </si>
  <si>
    <t>J51-0013</t>
  </si>
  <si>
    <t>J51-0014</t>
  </si>
  <si>
    <t>J51-0015</t>
  </si>
  <si>
    <t>J51-0016</t>
  </si>
  <si>
    <t>J51-0017</t>
  </si>
  <si>
    <t>J52-0018</t>
  </si>
  <si>
    <t>J52-0019</t>
  </si>
  <si>
    <t>J52-0020</t>
  </si>
  <si>
    <t>J54-0021</t>
  </si>
  <si>
    <t>J54-0022</t>
  </si>
  <si>
    <t>J54-0023</t>
  </si>
  <si>
    <t>J55-0024</t>
  </si>
  <si>
    <t>单产品毛利润</t>
    <phoneticPr fontId="28" type="noConversion"/>
  </si>
  <si>
    <t>单产品毛利润率</t>
    <phoneticPr fontId="28" type="noConversion"/>
  </si>
  <si>
    <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实际获取的P1总订单量</t>
    </r>
    <r>
      <rPr>
        <sz val="11"/>
        <rFont val="Arial"/>
        <family val="2"/>
      </rPr>
      <t>CO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</si>
  <si>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季出产生产线上产品</t>
    </r>
    <r>
      <rPr>
        <b/>
        <sz val="11"/>
        <rFont val="Arial"/>
        <family val="2"/>
      </rPr>
      <t>P1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</si>
  <si>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rPr>
        <sz val="11"/>
        <rFont val="宋体"/>
        <family val="3"/>
        <charset val="134"/>
      </rPr>
      <t>客户订单</t>
    </r>
    <r>
      <rPr>
        <sz val="11"/>
        <rFont val="Arial"/>
        <family val="2"/>
      </rPr>
      <t>CO</t>
    </r>
    <phoneticPr fontId="15" type="noConversion"/>
  </si>
  <si>
    <r>
      <rPr>
        <sz val="11"/>
        <rFont val="宋体"/>
        <family val="3"/>
        <charset val="134"/>
      </rPr>
      <t>主生产计划</t>
    </r>
    <r>
      <rPr>
        <sz val="11"/>
        <rFont val="Arial"/>
        <family val="2"/>
      </rPr>
      <t>MPS</t>
    </r>
    <phoneticPr fontId="15" type="noConversion"/>
  </si>
  <si>
    <r>
      <rPr>
        <sz val="11"/>
        <rFont val="宋体"/>
        <family val="3"/>
        <charset val="134"/>
      </rPr>
      <t>可答应量</t>
    </r>
    <r>
      <rPr>
        <sz val="11"/>
        <rFont val="Arial"/>
        <family val="2"/>
      </rPr>
      <t>ATP(</t>
    </r>
    <r>
      <rPr>
        <sz val="11"/>
        <rFont val="宋体"/>
        <family val="3"/>
        <charset val="134"/>
      </rPr>
      <t>第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期为负则产能不足</t>
    </r>
    <r>
      <rPr>
        <sz val="11"/>
        <rFont val="Arial"/>
        <family val="2"/>
      </rPr>
      <t>)</t>
    </r>
    <phoneticPr fontId="15" type="noConversion"/>
  </si>
  <si>
    <r>
      <t>2</t>
    </r>
    <r>
      <rPr>
        <b/>
        <sz val="11"/>
        <rFont val="宋体"/>
        <family val="3"/>
        <charset val="134"/>
      </rPr>
      <t>季出产手工线上产品</t>
    </r>
    <r>
      <rPr>
        <b/>
        <sz val="11"/>
        <rFont val="Arial"/>
        <family val="2"/>
      </rPr>
      <t>P1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  <phoneticPr fontId="15" type="noConversion"/>
  </si>
  <si>
    <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实际获取的P2总订单量</t>
    </r>
    <r>
      <rPr>
        <sz val="11"/>
        <rFont val="Arial"/>
        <family val="2"/>
      </rPr>
      <t>CO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</si>
  <si>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季出产生产线上产品</t>
    </r>
    <r>
      <rPr>
        <b/>
        <sz val="11"/>
        <rFont val="Arial"/>
        <family val="2"/>
      </rPr>
      <t>P2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</si>
  <si>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2</t>
    </r>
    <r>
      <rPr>
        <b/>
        <sz val="11"/>
        <rFont val="宋体"/>
        <family val="3"/>
        <charset val="134"/>
      </rPr>
      <t>季出产手工线上产品</t>
    </r>
    <r>
      <rPr>
        <b/>
        <sz val="11"/>
        <rFont val="Arial"/>
        <family val="2"/>
      </rPr>
      <t>P2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  <phoneticPr fontId="15" type="noConversion"/>
  </si>
  <si>
    <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实际获取的P3总订单量</t>
    </r>
    <r>
      <rPr>
        <sz val="11"/>
        <rFont val="Arial"/>
        <family val="2"/>
      </rPr>
      <t>CO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</si>
  <si>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季出产自动线上产品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</si>
  <si>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季出产柔性线上产品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</si>
  <si>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季出产租赁线上产品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</si>
  <si>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实际获取的P4总订单量</t>
    </r>
    <r>
      <rPr>
        <sz val="11"/>
        <rFont val="Arial"/>
        <family val="2"/>
      </rPr>
      <t>CO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</si>
  <si>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季出产自动线上产品</t>
    </r>
    <r>
      <rPr>
        <b/>
        <sz val="11"/>
        <rFont val="Arial"/>
        <family val="2"/>
      </rPr>
      <t>P4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</si>
  <si>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季出产柔性线上产品</t>
    </r>
    <r>
      <rPr>
        <b/>
        <sz val="11"/>
        <rFont val="Arial"/>
        <family val="2"/>
      </rPr>
      <t>P4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</si>
  <si>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季出产租赁线上产品</t>
    </r>
    <r>
      <rPr>
        <b/>
        <sz val="11"/>
        <rFont val="Arial"/>
        <family val="2"/>
      </rPr>
      <t>P4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</si>
  <si>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拟获取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实际获取的P5总订单量</t>
    </r>
    <r>
      <rPr>
        <sz val="11"/>
        <rFont val="Arial"/>
        <family val="2"/>
      </rPr>
      <t>CO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</si>
  <si>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季出产自动线上产品</t>
    </r>
    <r>
      <rPr>
        <b/>
        <sz val="11"/>
        <rFont val="Arial"/>
        <family val="2"/>
      </rPr>
      <t>P5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</si>
  <si>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季出产柔性线上产品</t>
    </r>
    <r>
      <rPr>
        <b/>
        <sz val="11"/>
        <rFont val="Arial"/>
        <family val="2"/>
      </rPr>
      <t>P5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</si>
  <si>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季出产租赁线上产品</t>
    </r>
    <r>
      <rPr>
        <b/>
        <sz val="11"/>
        <rFont val="Arial"/>
        <family val="2"/>
      </rPr>
      <t>P5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</si>
  <si>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季出产生产线上半成品</t>
    </r>
    <r>
      <rPr>
        <b/>
        <sz val="11"/>
        <rFont val="Arial"/>
        <family val="2"/>
      </rPr>
      <t>P2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</si>
  <si>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2</t>
    </r>
    <r>
      <rPr>
        <b/>
        <sz val="11"/>
        <rFont val="宋体"/>
        <family val="3"/>
        <charset val="134"/>
      </rPr>
      <t>季出产手工线上半成品</t>
    </r>
    <r>
      <rPr>
        <b/>
        <sz val="11"/>
        <rFont val="Arial"/>
        <family val="2"/>
      </rPr>
      <t>P2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  <phoneticPr fontId="15" type="noConversion"/>
  </si>
  <si>
    <r>
      <t>1</t>
    </r>
    <r>
      <rPr>
        <b/>
        <sz val="11"/>
        <rFont val="宋体"/>
        <family val="3"/>
        <charset val="134"/>
      </rPr>
      <t>季出产生产线上半成品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LT=1</t>
    </r>
    <r>
      <rPr>
        <b/>
        <sz val="11"/>
        <rFont val="宋体"/>
        <family val="3"/>
        <charset val="134"/>
      </rPr>
      <t>）</t>
    </r>
    <phoneticPr fontId="15" type="noConversion"/>
  </si>
  <si>
    <r>
      <t>2</t>
    </r>
    <r>
      <rPr>
        <b/>
        <sz val="11"/>
        <rFont val="宋体"/>
        <family val="3"/>
        <charset val="134"/>
      </rPr>
      <t>季出产手工线上半成品</t>
    </r>
    <r>
      <rPr>
        <b/>
        <sz val="11"/>
        <rFont val="Arial"/>
        <family val="2"/>
      </rPr>
      <t>P3</t>
    </r>
    <r>
      <rPr>
        <b/>
        <sz val="11"/>
        <rFont val="宋体"/>
        <family val="3"/>
        <charset val="134"/>
      </rPr>
      <t>（</t>
    </r>
    <r>
      <rPr>
        <b/>
        <sz val="11"/>
        <rFont val="Arial"/>
        <family val="2"/>
      </rPr>
      <t>LT=2</t>
    </r>
    <r>
      <rPr>
        <b/>
        <sz val="11"/>
        <rFont val="宋体"/>
        <family val="3"/>
        <charset val="134"/>
      </rPr>
      <t>）</t>
    </r>
    <phoneticPr fontId="15" type="noConversion"/>
  </si>
  <si>
    <t>DTF=4</t>
    <phoneticPr fontId="15" type="noConversion"/>
  </si>
  <si>
    <t>PTF=8</t>
    <phoneticPr fontId="15" type="noConversion"/>
  </si>
  <si>
    <t>ML1=</t>
    <phoneticPr fontId="16" type="noConversion"/>
  </si>
  <si>
    <t>ML2=</t>
    <phoneticPr fontId="16" type="noConversion"/>
  </si>
  <si>
    <t>ML3=</t>
    <phoneticPr fontId="16" type="noConversion"/>
  </si>
  <si>
    <t>ML1=</t>
    <phoneticPr fontId="16" type="noConversion"/>
  </si>
  <si>
    <t>ML2=</t>
    <phoneticPr fontId="16" type="noConversion"/>
  </si>
  <si>
    <t>ML1=</t>
    <phoneticPr fontId="16" type="noConversion"/>
  </si>
  <si>
    <t>ML3=</t>
    <phoneticPr fontId="16" type="noConversion"/>
  </si>
  <si>
    <t>ML1=</t>
    <phoneticPr fontId="16" type="noConversion"/>
  </si>
  <si>
    <t>ML2=</t>
    <phoneticPr fontId="16" type="noConversion"/>
  </si>
  <si>
    <t>ML3=</t>
    <phoneticPr fontId="16" type="noConversion"/>
  </si>
  <si>
    <t>ML1=</t>
    <phoneticPr fontId="16" type="noConversion"/>
  </si>
  <si>
    <t>ML2=</t>
    <phoneticPr fontId="16" type="noConversion"/>
  </si>
  <si>
    <t>ML3=</t>
    <phoneticPr fontId="16" type="noConversion"/>
  </si>
  <si>
    <t>ML1=</t>
    <phoneticPr fontId="16" type="noConversion"/>
  </si>
  <si>
    <t>ML2=</t>
    <phoneticPr fontId="16" type="noConversion"/>
  </si>
  <si>
    <t>ML3=</t>
    <phoneticPr fontId="16" type="noConversion"/>
  </si>
  <si>
    <t>ML1=</t>
    <phoneticPr fontId="16" type="noConversion"/>
  </si>
  <si>
    <t>ML2=</t>
    <phoneticPr fontId="16" type="noConversion"/>
  </si>
  <si>
    <t>1季出产生产线上P2期望/预测的产出</t>
    <phoneticPr fontId="15" type="noConversion"/>
  </si>
  <si>
    <t>1季出产自动线上P4期望/预测的产出</t>
    <phoneticPr fontId="15" type="noConversion"/>
  </si>
  <si>
    <t>子件P2是否缺料最终判断</t>
    <phoneticPr fontId="2" type="noConversion"/>
  </si>
  <si>
    <t>订单分解缺排或超排警告</t>
    <phoneticPr fontId="2" type="noConversion"/>
  </si>
  <si>
    <t>子件P2需求分解所致缺料或库存提醒</t>
    <phoneticPr fontId="2" type="noConversion"/>
  </si>
  <si>
    <t>父件P4的POR展开至子件P2的相关需求</t>
    <phoneticPr fontId="2" type="noConversion"/>
  </si>
  <si>
    <r>
      <rPr>
        <b/>
        <sz val="11"/>
        <rFont val="宋体"/>
        <family val="3"/>
        <charset val="134"/>
      </rPr>
      <t>产品</t>
    </r>
    <r>
      <rPr>
        <b/>
        <sz val="11"/>
        <rFont val="Arial"/>
        <family val="2"/>
      </rPr>
      <t xml:space="preserve">                                             </t>
    </r>
    <r>
      <rPr>
        <b/>
        <sz val="11"/>
        <rFont val="宋体"/>
        <family val="3"/>
        <charset val="134"/>
      </rPr>
      <t>期别</t>
    </r>
    <phoneticPr fontId="15" type="noConversion"/>
  </si>
  <si>
    <r>
      <rPr>
        <b/>
        <sz val="11"/>
        <rFont val="宋体"/>
        <family val="3"/>
        <charset val="134"/>
      </rPr>
      <t>产品</t>
    </r>
    <r>
      <rPr>
        <b/>
        <sz val="11"/>
        <rFont val="Arial"/>
        <family val="2"/>
      </rPr>
      <t xml:space="preserve">                                           </t>
    </r>
    <r>
      <rPr>
        <b/>
        <sz val="11"/>
        <rFont val="宋体"/>
        <family val="3"/>
        <charset val="134"/>
      </rPr>
      <t>期别</t>
    </r>
    <phoneticPr fontId="15" type="noConversion"/>
  </si>
  <si>
    <t>子件毛需求                 期别</t>
    <phoneticPr fontId="2" type="noConversion"/>
  </si>
  <si>
    <t>各期PAB不及当期所用SS值的缺料警讯</t>
    <phoneticPr fontId="2" type="noConversion"/>
  </si>
  <si>
    <t>ML4=</t>
    <phoneticPr fontId="2" type="noConversion"/>
  </si>
  <si>
    <t>父件P5的POR展开至子件P3的相关需求</t>
    <phoneticPr fontId="2" type="noConversion"/>
  </si>
  <si>
    <t>子件毛需求                  期别</t>
    <phoneticPr fontId="2" type="noConversion"/>
  </si>
  <si>
    <t>子件P3是否缺料最终判断</t>
    <phoneticPr fontId="2" type="noConversion"/>
  </si>
  <si>
    <t>子件P3需求分解所致缺料或库存提醒</t>
    <phoneticPr fontId="2" type="noConversion"/>
  </si>
  <si>
    <t>POR                 期别</t>
    <phoneticPr fontId="2" type="noConversion"/>
  </si>
  <si>
    <t>计划订单实际发出(POR执行)</t>
    <phoneticPr fontId="2" type="noConversion"/>
  </si>
  <si>
    <t>POQ</t>
    <phoneticPr fontId="2" type="noConversion"/>
  </si>
  <si>
    <t>n=</t>
    <phoneticPr fontId="2" type="noConversion"/>
  </si>
  <si>
    <t>初始权益</t>
    <phoneticPr fontId="2" type="noConversion"/>
  </si>
  <si>
    <t>年初现金</t>
    <phoneticPr fontId="2" type="noConversion"/>
  </si>
  <si>
    <t>生产线转产</t>
    <phoneticPr fontId="2" type="noConversion"/>
  </si>
  <si>
    <t>下一批生产</t>
    <phoneticPr fontId="2" type="noConversion"/>
  </si>
  <si>
    <t>申请长期贷款</t>
    <phoneticPr fontId="2" type="noConversion"/>
  </si>
  <si>
    <t>季初现金盘点</t>
    <phoneticPr fontId="2" type="noConversion"/>
  </si>
  <si>
    <t>申请短期贷款</t>
    <phoneticPr fontId="2" type="noConversion"/>
  </si>
  <si>
    <t>原料入库付现</t>
    <phoneticPr fontId="2" type="noConversion"/>
  </si>
  <si>
    <t>购买/租用厂房</t>
    <phoneticPr fontId="2" type="noConversion"/>
  </si>
  <si>
    <t>新建/续建生产线</t>
    <phoneticPr fontId="2" type="noConversion"/>
  </si>
  <si>
    <t>紧急采购原料</t>
    <phoneticPr fontId="2" type="noConversion"/>
  </si>
  <si>
    <t>开始下一批生产</t>
    <phoneticPr fontId="2" type="noConversion"/>
  </si>
  <si>
    <t>产品研发投资</t>
    <phoneticPr fontId="2" type="noConversion"/>
  </si>
  <si>
    <t>新市场开拓</t>
    <phoneticPr fontId="2" type="noConversion"/>
  </si>
  <si>
    <r>
      <t>ISO</t>
    </r>
    <r>
      <rPr>
        <sz val="11"/>
        <rFont val="宋体"/>
        <family val="3"/>
        <charset val="134"/>
      </rPr>
      <t>资格认证投资</t>
    </r>
    <phoneticPr fontId="2" type="noConversion"/>
  </si>
  <si>
    <t>支付设备维护费</t>
  </si>
  <si>
    <t>支付设备维护费</t>
    <phoneticPr fontId="2" type="noConversion"/>
  </si>
  <si>
    <t>支付行政管理费</t>
    <phoneticPr fontId="2" type="noConversion"/>
  </si>
  <si>
    <t>季末现金</t>
    <phoneticPr fontId="2" type="noConversion"/>
  </si>
  <si>
    <t>年度规划</t>
    <phoneticPr fontId="2" type="noConversion"/>
  </si>
  <si>
    <t>现金低于阈值警告</t>
    <phoneticPr fontId="2" type="noConversion"/>
  </si>
  <si>
    <r>
      <rPr>
        <sz val="11"/>
        <rFont val="宋体"/>
        <family val="3"/>
        <charset val="134"/>
      </rPr>
      <t>第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年现金流量表</t>
    </r>
    <phoneticPr fontId="2" type="noConversion"/>
  </si>
  <si>
    <t>项目</t>
    <phoneticPr fontId="2" type="noConversion"/>
  </si>
  <si>
    <t>金额</t>
    <phoneticPr fontId="2" type="noConversion"/>
  </si>
  <si>
    <t>管理费</t>
    <phoneticPr fontId="2" type="noConversion"/>
  </si>
  <si>
    <t>维护费</t>
    <phoneticPr fontId="2" type="noConversion"/>
  </si>
  <si>
    <t>损失</t>
    <phoneticPr fontId="2" type="noConversion"/>
  </si>
  <si>
    <t>合计</t>
    <phoneticPr fontId="2" type="noConversion"/>
  </si>
  <si>
    <t>直接成本</t>
    <phoneticPr fontId="2" type="noConversion"/>
  </si>
  <si>
    <t>综合费用</t>
    <phoneticPr fontId="2" type="noConversion"/>
  </si>
  <si>
    <t>折旧前利润</t>
    <phoneticPr fontId="2" type="noConversion"/>
  </si>
  <si>
    <t>现金</t>
    <phoneticPr fontId="2" type="noConversion"/>
  </si>
  <si>
    <t>在制品</t>
    <phoneticPr fontId="2" type="noConversion"/>
  </si>
  <si>
    <t>产成品</t>
    <phoneticPr fontId="2" type="noConversion"/>
  </si>
  <si>
    <t>流动资产合计</t>
    <phoneticPr fontId="2" type="noConversion"/>
  </si>
  <si>
    <t>厂房</t>
    <phoneticPr fontId="2" type="noConversion"/>
  </si>
  <si>
    <t>在建工程</t>
    <phoneticPr fontId="2" type="noConversion"/>
  </si>
  <si>
    <t>固定资产合计</t>
    <phoneticPr fontId="2" type="noConversion"/>
  </si>
  <si>
    <t>资产总计</t>
    <phoneticPr fontId="2" type="noConversion"/>
  </si>
  <si>
    <t>本年数</t>
    <phoneticPr fontId="2" type="noConversion"/>
  </si>
  <si>
    <t>上年数</t>
    <phoneticPr fontId="2" type="noConversion"/>
  </si>
  <si>
    <t>应收款</t>
    <phoneticPr fontId="2" type="noConversion"/>
  </si>
  <si>
    <t>第1年资产负债表</t>
    <phoneticPr fontId="2" type="noConversion"/>
  </si>
  <si>
    <t>长期贷款</t>
    <phoneticPr fontId="2" type="noConversion"/>
  </si>
  <si>
    <t>短期贷款</t>
    <phoneticPr fontId="2" type="noConversion"/>
  </si>
  <si>
    <t>负债合计</t>
    <phoneticPr fontId="2" type="noConversion"/>
  </si>
  <si>
    <t>股东资本</t>
    <phoneticPr fontId="2" type="noConversion"/>
  </si>
  <si>
    <t>利润留存</t>
    <phoneticPr fontId="2" type="noConversion"/>
  </si>
  <si>
    <t>年度净利</t>
    <phoneticPr fontId="2" type="noConversion"/>
  </si>
  <si>
    <t>所有者权益合计</t>
    <phoneticPr fontId="2" type="noConversion"/>
  </si>
  <si>
    <t>负债和所有者权益总计</t>
    <phoneticPr fontId="2" type="noConversion"/>
  </si>
  <si>
    <t>销售收入</t>
    <phoneticPr fontId="2" type="noConversion"/>
  </si>
  <si>
    <t>毛利</t>
    <phoneticPr fontId="2" type="noConversion"/>
  </si>
  <si>
    <t>折旧</t>
    <phoneticPr fontId="2" type="noConversion"/>
  </si>
  <si>
    <t>支付利息前利润</t>
    <phoneticPr fontId="2" type="noConversion"/>
  </si>
  <si>
    <t>财务费用</t>
    <phoneticPr fontId="2" type="noConversion"/>
  </si>
  <si>
    <t>税前利润</t>
    <phoneticPr fontId="2" type="noConversion"/>
  </si>
  <si>
    <t>所得税</t>
    <phoneticPr fontId="2" type="noConversion"/>
  </si>
  <si>
    <t>年度净利润</t>
    <phoneticPr fontId="2" type="noConversion"/>
  </si>
  <si>
    <t>广告费</t>
    <phoneticPr fontId="2" type="noConversion"/>
  </si>
  <si>
    <t>转产费</t>
    <phoneticPr fontId="2" type="noConversion"/>
  </si>
  <si>
    <t>信息费</t>
    <phoneticPr fontId="2" type="noConversion"/>
  </si>
  <si>
    <t>第1年综合费用表</t>
    <phoneticPr fontId="2" type="noConversion"/>
  </si>
  <si>
    <t>第1年利润表</t>
    <phoneticPr fontId="2" type="noConversion"/>
  </si>
  <si>
    <t>(厂房)租金</t>
    <phoneticPr fontId="2" type="noConversion"/>
  </si>
  <si>
    <t>市场开拓费</t>
    <phoneticPr fontId="2" type="noConversion"/>
  </si>
  <si>
    <t>产品研发费</t>
    <phoneticPr fontId="2" type="noConversion"/>
  </si>
  <si>
    <t>ISO认证费</t>
    <phoneticPr fontId="2" type="noConversion"/>
  </si>
  <si>
    <t>原料</t>
    <phoneticPr fontId="2" type="noConversion"/>
  </si>
  <si>
    <t>机器设备</t>
    <phoneticPr fontId="2" type="noConversion"/>
  </si>
  <si>
    <t>特别贷款</t>
    <phoneticPr fontId="2" type="noConversion"/>
  </si>
  <si>
    <t>支付短贷利息</t>
    <phoneticPr fontId="2" type="noConversion"/>
  </si>
  <si>
    <t>生产线变卖</t>
    <phoneticPr fontId="2" type="noConversion"/>
  </si>
  <si>
    <r>
      <rPr>
        <sz val="11"/>
        <rFont val="宋体"/>
        <family val="3"/>
        <charset val="134"/>
      </rPr>
      <t>紧急采购原料</t>
    </r>
    <r>
      <rPr>
        <sz val="11"/>
        <rFont val="Arial"/>
        <family val="2"/>
      </rPr>
      <t/>
    </r>
    <phoneticPr fontId="2" type="noConversion"/>
  </si>
  <si>
    <t>应收款收现</t>
    <phoneticPr fontId="2" type="noConversion"/>
  </si>
  <si>
    <t>紧急采购产品</t>
    <phoneticPr fontId="2" type="noConversion"/>
  </si>
  <si>
    <t>出售产品库存</t>
    <phoneticPr fontId="2" type="noConversion"/>
  </si>
  <si>
    <t>出售原料库存</t>
    <phoneticPr fontId="2" type="noConversion"/>
  </si>
  <si>
    <t>无账期订单交货收现</t>
    <phoneticPr fontId="2" type="noConversion"/>
  </si>
  <si>
    <t>缴纳违约订单罚款</t>
  </si>
  <si>
    <t>年末现金</t>
    <phoneticPr fontId="2" type="noConversion"/>
  </si>
  <si>
    <t>季阈值</t>
    <phoneticPr fontId="2" type="noConversion"/>
  </si>
  <si>
    <t>年阈值</t>
    <phoneticPr fontId="2" type="noConversion"/>
  </si>
  <si>
    <t>支付信息费</t>
    <phoneticPr fontId="2" type="noConversion"/>
  </si>
  <si>
    <t>支付广告费</t>
    <phoneticPr fontId="2" type="noConversion"/>
  </si>
  <si>
    <t>支付应交税金</t>
    <phoneticPr fontId="2" type="noConversion"/>
  </si>
  <si>
    <t>支付长贷利息</t>
    <phoneticPr fontId="2" type="noConversion"/>
  </si>
  <si>
    <t>1\2期应收账款贴现</t>
    <phoneticPr fontId="2" type="noConversion"/>
  </si>
  <si>
    <t>3\4期应收账款贴现</t>
    <phoneticPr fontId="2" type="noConversion"/>
  </si>
  <si>
    <t>3\4期应收贴现的贴息</t>
    <phoneticPr fontId="2" type="noConversion"/>
  </si>
  <si>
    <t>1\2期应收贴现的贴息</t>
    <phoneticPr fontId="2" type="noConversion"/>
  </si>
  <si>
    <t>第2年现金流量表</t>
    <phoneticPr fontId="2" type="noConversion"/>
  </si>
  <si>
    <t>厂房租转买付款</t>
    <phoneticPr fontId="2" type="noConversion"/>
  </si>
  <si>
    <t>各季短贷最高额度</t>
    <phoneticPr fontId="2" type="noConversion"/>
  </si>
  <si>
    <t>当年长贷最高额度</t>
    <phoneticPr fontId="2" type="noConversion"/>
  </si>
  <si>
    <t>产品P1</t>
    <phoneticPr fontId="2" type="noConversion"/>
  </si>
  <si>
    <t>产品P2</t>
  </si>
  <si>
    <t>产品P3</t>
  </si>
  <si>
    <t>产品P4</t>
  </si>
  <si>
    <t>产品P5</t>
  </si>
  <si>
    <t>本地</t>
    <phoneticPr fontId="2" type="noConversion"/>
  </si>
  <si>
    <t>区域</t>
    <phoneticPr fontId="2" type="noConversion"/>
  </si>
  <si>
    <t>国内</t>
    <phoneticPr fontId="2" type="noConversion"/>
  </si>
  <si>
    <t>亚洲</t>
    <phoneticPr fontId="2" type="noConversion"/>
  </si>
  <si>
    <t>国际</t>
    <phoneticPr fontId="2" type="noConversion"/>
  </si>
  <si>
    <t>产品广告合计</t>
    <phoneticPr fontId="2" type="noConversion"/>
  </si>
  <si>
    <t>地域广告合计</t>
    <phoneticPr fontId="2" type="noConversion"/>
  </si>
  <si>
    <t>本地</t>
    <phoneticPr fontId="2" type="noConversion"/>
  </si>
  <si>
    <t>区域</t>
    <phoneticPr fontId="2" type="noConversion"/>
  </si>
  <si>
    <t>国内</t>
    <phoneticPr fontId="2" type="noConversion"/>
  </si>
  <si>
    <t>亚洲</t>
    <phoneticPr fontId="2" type="noConversion"/>
  </si>
  <si>
    <t>国际</t>
    <phoneticPr fontId="2" type="noConversion"/>
  </si>
  <si>
    <t>金额</t>
    <phoneticPr fontId="2" type="noConversion"/>
  </si>
  <si>
    <t>ISO9K认证</t>
    <phoneticPr fontId="2" type="noConversion"/>
  </si>
  <si>
    <t>ISO14K认证</t>
    <phoneticPr fontId="2" type="noConversion"/>
  </si>
  <si>
    <t>第2年资产负债表</t>
    <phoneticPr fontId="2" type="noConversion"/>
  </si>
  <si>
    <t>第2年广告费</t>
    <phoneticPr fontId="2" type="noConversion"/>
  </si>
  <si>
    <t>第2年综合费用表</t>
    <phoneticPr fontId="2" type="noConversion"/>
  </si>
  <si>
    <t>第2年利润表</t>
    <phoneticPr fontId="2" type="noConversion"/>
  </si>
  <si>
    <t>第2年市场开拓项目</t>
    <phoneticPr fontId="2" type="noConversion"/>
  </si>
  <si>
    <t>第3年现金流量表</t>
    <phoneticPr fontId="2" type="noConversion"/>
  </si>
  <si>
    <t>第3年广告费</t>
    <phoneticPr fontId="2" type="noConversion"/>
  </si>
  <si>
    <t>第3年综合费用表</t>
    <phoneticPr fontId="2" type="noConversion"/>
  </si>
  <si>
    <t>第3年利润表</t>
    <phoneticPr fontId="2" type="noConversion"/>
  </si>
  <si>
    <t>第3年市场开拓项目</t>
    <phoneticPr fontId="2" type="noConversion"/>
  </si>
  <si>
    <t>第3年资产负债表</t>
    <phoneticPr fontId="2" type="noConversion"/>
  </si>
  <si>
    <t>归还短期贷款本金</t>
    <phoneticPr fontId="2" type="noConversion"/>
  </si>
  <si>
    <t>偿还长期贷款本金</t>
    <phoneticPr fontId="2" type="noConversion"/>
  </si>
  <si>
    <t>1.1季</t>
    <phoneticPr fontId="2" type="noConversion"/>
  </si>
  <si>
    <t>1.2季</t>
    <phoneticPr fontId="2" type="noConversion"/>
  </si>
  <si>
    <t>1.3季</t>
    <phoneticPr fontId="2" type="noConversion"/>
  </si>
  <si>
    <t>1.4季</t>
    <phoneticPr fontId="2" type="noConversion"/>
  </si>
  <si>
    <t>2.1季</t>
    <phoneticPr fontId="2" type="noConversion"/>
  </si>
  <si>
    <t>2.2季</t>
    <phoneticPr fontId="2" type="noConversion"/>
  </si>
  <si>
    <t>2.3季</t>
    <phoneticPr fontId="2" type="noConversion"/>
  </si>
  <si>
    <t>2.4季</t>
    <phoneticPr fontId="2" type="noConversion"/>
  </si>
  <si>
    <t>3.1季</t>
    <phoneticPr fontId="2" type="noConversion"/>
  </si>
  <si>
    <t>3.2季</t>
    <phoneticPr fontId="2" type="noConversion"/>
  </si>
  <si>
    <t>3.3季</t>
    <phoneticPr fontId="2" type="noConversion"/>
  </si>
  <si>
    <t>3.4季</t>
    <phoneticPr fontId="2" type="noConversion"/>
  </si>
  <si>
    <t>第4年现金流量表</t>
    <phoneticPr fontId="2" type="noConversion"/>
  </si>
  <si>
    <t>第4年广告费</t>
    <phoneticPr fontId="2" type="noConversion"/>
  </si>
  <si>
    <t>第4年综合费用表</t>
    <phoneticPr fontId="2" type="noConversion"/>
  </si>
  <si>
    <t>第4年利润表</t>
    <phoneticPr fontId="2" type="noConversion"/>
  </si>
  <si>
    <t>第4年资产负债表</t>
    <phoneticPr fontId="2" type="noConversion"/>
  </si>
  <si>
    <t>第4年市场开拓项目</t>
    <phoneticPr fontId="2" type="noConversion"/>
  </si>
  <si>
    <t>4.1季</t>
    <phoneticPr fontId="2" type="noConversion"/>
  </si>
  <si>
    <t>4.2季</t>
    <phoneticPr fontId="2" type="noConversion"/>
  </si>
  <si>
    <t>4.3季</t>
    <phoneticPr fontId="2" type="noConversion"/>
  </si>
  <si>
    <t>4.4季</t>
    <phoneticPr fontId="2" type="noConversion"/>
  </si>
  <si>
    <t>第5年现金流量表</t>
    <phoneticPr fontId="2" type="noConversion"/>
  </si>
  <si>
    <t>5.1季</t>
    <phoneticPr fontId="2" type="noConversion"/>
  </si>
  <si>
    <t>5.2季</t>
    <phoneticPr fontId="2" type="noConversion"/>
  </si>
  <si>
    <t>5.3季</t>
    <phoneticPr fontId="2" type="noConversion"/>
  </si>
  <si>
    <t>5.4季</t>
    <phoneticPr fontId="2" type="noConversion"/>
  </si>
  <si>
    <t>第5年广告费</t>
    <phoneticPr fontId="2" type="noConversion"/>
  </si>
  <si>
    <t>第5年综合费用表</t>
    <phoneticPr fontId="2" type="noConversion"/>
  </si>
  <si>
    <t>第5年利润表</t>
    <phoneticPr fontId="2" type="noConversion"/>
  </si>
  <si>
    <t>第5年市场开拓项目</t>
    <phoneticPr fontId="2" type="noConversion"/>
  </si>
  <si>
    <t>第5年资产负债表</t>
    <phoneticPr fontId="2" type="noConversion"/>
  </si>
  <si>
    <t>第1年市场/认证开拓项目</t>
    <phoneticPr fontId="2" type="noConversion"/>
  </si>
  <si>
    <t>上年末权益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</si>
</sst>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(* #,##0_);_(* \(#,##0\);_(* &quot;-&quot;_);_(@_)"/>
    <numFmt numFmtId="180" formatCode="_(* #,##0.00_);_(* \(#,##0.00\);_(* &quot;-&quot;??_);_(@_)"/>
  </numFmts>
  <fonts count="35">
    <font>
      <sz val="11"/>
      <color theme="1"/>
      <name val="宋体"/>
      <family val="2"/>
      <charset val="134"/>
      <scheme val="minor"/>
    </font>
    <font>
      <b/>
      <sz val="11"/>
      <color rgb="FF333333"/>
      <name val="Simsun"/>
      <charset val="134"/>
    </font>
    <font>
      <sz val="9"/>
      <name val="宋体"/>
      <family val="2"/>
      <charset val="134"/>
      <scheme val="minor"/>
    </font>
    <font>
      <sz val="11"/>
      <color rgb="FF000000"/>
      <name val="Simsun"/>
      <charset val="134"/>
    </font>
    <font>
      <b/>
      <sz val="11"/>
      <color rgb="FF33333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rgb="FF333333"/>
      <name val="Simsun"/>
      <charset val="134"/>
    </font>
    <font>
      <sz val="14"/>
      <color rgb="FF333333"/>
      <name val="Simsun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9"/>
      <name val="細明體"/>
      <family val="3"/>
      <charset val="136"/>
    </font>
    <font>
      <sz val="9"/>
      <name val="宋体"/>
      <family val="3"/>
      <charset val="134"/>
    </font>
    <font>
      <sz val="12"/>
      <name val="Times New Roman"/>
      <family val="1"/>
    </font>
    <font>
      <b/>
      <sz val="11"/>
      <color rgb="FF0070C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rgb="FF002060"/>
      <name val="Times New Roman"/>
      <family val="1"/>
    </font>
    <font>
      <sz val="11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1"/>
      <color rgb="FF0070C0"/>
      <name val="宋体"/>
      <family val="3"/>
      <charset val="134"/>
      <scheme val="minor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1"/>
      <color theme="1"/>
      <name val="Times New Roman"/>
      <family val="1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0">
    <xf numFmtId="0" fontId="0" fillId="0" borderId="0">
      <alignment vertical="center"/>
    </xf>
    <xf numFmtId="0" fontId="6" fillId="0" borderId="0"/>
    <xf numFmtId="0" fontId="12" fillId="0" borderId="0"/>
    <xf numFmtId="0" fontId="6" fillId="0" borderId="0">
      <alignment vertical="center"/>
    </xf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12" fillId="0" borderId="0"/>
    <xf numFmtId="0" fontId="31" fillId="0" borderId="0"/>
  </cellStyleXfs>
  <cellXfs count="14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6" fillId="0" borderId="0" xfId="1"/>
    <xf numFmtId="0" fontId="10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6" fillId="0" borderId="0" xfId="1" applyAlignment="1">
      <alignment horizontal="center"/>
    </xf>
    <xf numFmtId="176" fontId="11" fillId="0" borderId="1" xfId="1" applyNumberFormat="1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/>
    </xf>
    <xf numFmtId="0" fontId="12" fillId="0" borderId="0" xfId="2"/>
    <xf numFmtId="0" fontId="17" fillId="0" borderId="1" xfId="2" applyFont="1" applyBorder="1" applyAlignment="1">
      <alignment horizontal="center" wrapText="1"/>
    </xf>
    <xf numFmtId="0" fontId="13" fillId="0" borderId="1" xfId="2" applyFont="1" applyFill="1" applyBorder="1" applyAlignment="1">
      <alignment horizontal="center"/>
    </xf>
    <xf numFmtId="0" fontId="14" fillId="0" borderId="1" xfId="2" applyFont="1" applyFill="1" applyBorder="1" applyAlignment="1">
      <alignment horizontal="center"/>
    </xf>
    <xf numFmtId="0" fontId="12" fillId="0" borderId="0" xfId="2" applyAlignment="1">
      <alignment horizontal="center"/>
    </xf>
    <xf numFmtId="0" fontId="17" fillId="0" borderId="1" xfId="2" applyFont="1" applyFill="1" applyBorder="1" applyAlignment="1">
      <alignment horizontal="center"/>
    </xf>
    <xf numFmtId="0" fontId="17" fillId="0" borderId="1" xfId="2" applyFont="1" applyBorder="1" applyAlignment="1">
      <alignment horizontal="center"/>
    </xf>
    <xf numFmtId="0" fontId="12" fillId="0" borderId="1" xfId="2" applyBorder="1"/>
    <xf numFmtId="0" fontId="18" fillId="0" borderId="1" xfId="2" applyFont="1" applyFill="1" applyBorder="1" applyAlignment="1">
      <alignment horizontal="center" wrapText="1"/>
    </xf>
    <xf numFmtId="0" fontId="19" fillId="0" borderId="1" xfId="2" applyFont="1" applyBorder="1" applyAlignment="1">
      <alignment horizontal="center" wrapText="1"/>
    </xf>
    <xf numFmtId="0" fontId="20" fillId="0" borderId="1" xfId="2" applyFont="1" applyBorder="1" applyAlignment="1">
      <alignment horizontal="center"/>
    </xf>
    <xf numFmtId="0" fontId="18" fillId="0" borderId="1" xfId="2" applyFont="1" applyFill="1" applyBorder="1" applyAlignment="1">
      <alignment horizontal="center"/>
    </xf>
    <xf numFmtId="0" fontId="18" fillId="0" borderId="1" xfId="2" applyFont="1" applyBorder="1" applyAlignment="1">
      <alignment horizontal="center"/>
    </xf>
    <xf numFmtId="0" fontId="19" fillId="2" borderId="1" xfId="2" applyFont="1" applyFill="1" applyBorder="1" applyAlignment="1">
      <alignment horizontal="center" wrapText="1"/>
    </xf>
    <xf numFmtId="0" fontId="18" fillId="2" borderId="1" xfId="2" applyFont="1" applyFill="1" applyBorder="1" applyAlignment="1">
      <alignment horizontal="center" wrapText="1"/>
    </xf>
    <xf numFmtId="0" fontId="19" fillId="0" borderId="1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0" borderId="0" xfId="2" applyFont="1" applyFill="1" applyAlignment="1">
      <alignment horizontal="center"/>
    </xf>
    <xf numFmtId="0" fontId="18" fillId="0" borderId="0" xfId="2" applyFont="1" applyAlignment="1">
      <alignment horizontal="center"/>
    </xf>
    <xf numFmtId="0" fontId="19" fillId="0" borderId="1" xfId="2" applyFont="1" applyFill="1" applyBorder="1" applyAlignment="1">
      <alignment horizontal="center"/>
    </xf>
    <xf numFmtId="0" fontId="20" fillId="0" borderId="1" xfId="2" applyFont="1" applyFill="1" applyBorder="1" applyAlignment="1">
      <alignment horizontal="center"/>
    </xf>
    <xf numFmtId="0" fontId="18" fillId="0" borderId="1" xfId="2" applyFont="1" applyBorder="1" applyAlignment="1">
      <alignment horizontal="center" wrapText="1"/>
    </xf>
    <xf numFmtId="0" fontId="21" fillId="3" borderId="1" xfId="2" applyFont="1" applyFill="1" applyBorder="1" applyAlignment="1">
      <alignment horizontal="center"/>
    </xf>
    <xf numFmtId="0" fontId="19" fillId="0" borderId="1" xfId="2" applyFont="1" applyFill="1" applyBorder="1" applyAlignment="1">
      <alignment horizontal="center" wrapText="1"/>
    </xf>
    <xf numFmtId="0" fontId="19" fillId="2" borderId="1" xfId="2" applyFont="1" applyFill="1" applyBorder="1" applyAlignment="1">
      <alignment horizontal="center"/>
    </xf>
    <xf numFmtId="0" fontId="18" fillId="2" borderId="1" xfId="2" applyFont="1" applyFill="1" applyBorder="1" applyAlignment="1">
      <alignment horizontal="center"/>
    </xf>
    <xf numFmtId="0" fontId="22" fillId="0" borderId="1" xfId="3" applyFont="1" applyBorder="1" applyAlignment="1">
      <alignment horizontal="center"/>
    </xf>
    <xf numFmtId="0" fontId="23" fillId="0" borderId="1" xfId="2" applyFont="1" applyFill="1" applyBorder="1" applyAlignment="1">
      <alignment horizontal="center"/>
    </xf>
    <xf numFmtId="0" fontId="23" fillId="0" borderId="1" xfId="2" quotePrefix="1" applyFont="1" applyFill="1" applyBorder="1" applyAlignment="1">
      <alignment horizontal="center"/>
    </xf>
    <xf numFmtId="0" fontId="22" fillId="0" borderId="0" xfId="2" applyFont="1"/>
    <xf numFmtId="0" fontId="25" fillId="0" borderId="1" xfId="1" applyFont="1" applyFill="1" applyBorder="1" applyAlignment="1">
      <alignment horizontal="center" vertical="center"/>
    </xf>
    <xf numFmtId="0" fontId="26" fillId="0" borderId="1" xfId="2" applyFont="1" applyFill="1" applyBorder="1" applyAlignment="1">
      <alignment horizontal="center"/>
    </xf>
    <xf numFmtId="0" fontId="27" fillId="0" borderId="1" xfId="2" applyFont="1" applyFill="1" applyBorder="1" applyAlignment="1">
      <alignment horizontal="center"/>
    </xf>
    <xf numFmtId="0" fontId="27" fillId="0" borderId="1" xfId="2" applyFont="1" applyBorder="1" applyAlignment="1">
      <alignment horizontal="center" wrapText="1"/>
    </xf>
    <xf numFmtId="0" fontId="6" fillId="0" borderId="1" xfId="1" applyBorder="1" applyAlignment="1">
      <alignment horizontal="center"/>
    </xf>
    <xf numFmtId="0" fontId="6" fillId="0" borderId="1" xfId="1" applyFont="1" applyBorder="1" applyAlignment="1">
      <alignment horizontal="center"/>
    </xf>
    <xf numFmtId="176" fontId="6" fillId="0" borderId="1" xfId="1" applyNumberFormat="1" applyBorder="1" applyAlignment="1">
      <alignment horizontal="center"/>
    </xf>
    <xf numFmtId="10" fontId="6" fillId="0" borderId="1" xfId="1" applyNumberFormat="1" applyBorder="1" applyAlignment="1">
      <alignment horizontal="center"/>
    </xf>
    <xf numFmtId="0" fontId="22" fillId="0" borderId="1" xfId="2" applyFont="1" applyBorder="1" applyAlignment="1">
      <alignment horizontal="center"/>
    </xf>
    <xf numFmtId="0" fontId="23" fillId="0" borderId="7" xfId="2" applyFont="1" applyBorder="1" applyAlignment="1">
      <alignment horizontal="center"/>
    </xf>
    <xf numFmtId="0" fontId="22" fillId="0" borderId="0" xfId="2" applyFont="1" applyAlignment="1">
      <alignment horizontal="center"/>
    </xf>
    <xf numFmtId="0" fontId="29" fillId="0" borderId="1" xfId="2" applyFont="1" applyFill="1" applyBorder="1" applyAlignment="1">
      <alignment horizontal="center"/>
    </xf>
    <xf numFmtId="0" fontId="29" fillId="0" borderId="0" xfId="2" applyFont="1"/>
    <xf numFmtId="0" fontId="29" fillId="0" borderId="0" xfId="2" applyFont="1" applyAlignment="1">
      <alignment horizontal="center"/>
    </xf>
    <xf numFmtId="0" fontId="12" fillId="0" borderId="1" xfId="2" applyBorder="1" applyAlignment="1">
      <alignment horizontal="center"/>
    </xf>
    <xf numFmtId="0" fontId="21" fillId="4" borderId="1" xfId="2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 vertical="center"/>
    </xf>
    <xf numFmtId="0" fontId="24" fillId="0" borderId="1" xfId="3" applyFont="1" applyBorder="1" applyAlignment="1">
      <alignment horizontal="center"/>
    </xf>
    <xf numFmtId="0" fontId="29" fillId="0" borderId="1" xfId="2" applyFont="1" applyBorder="1"/>
    <xf numFmtId="0" fontId="22" fillId="0" borderId="1" xfId="2" applyFont="1" applyBorder="1"/>
    <xf numFmtId="0" fontId="29" fillId="0" borderId="4" xfId="2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32" fillId="0" borderId="1" xfId="2" applyFont="1" applyBorder="1" applyAlignment="1">
      <alignment horizontal="center"/>
    </xf>
    <xf numFmtId="0" fontId="32" fillId="0" borderId="1" xfId="2" applyFont="1" applyFill="1" applyBorder="1" applyAlignment="1">
      <alignment horizontal="center"/>
    </xf>
    <xf numFmtId="0" fontId="32" fillId="0" borderId="0" xfId="2" applyFont="1"/>
    <xf numFmtId="0" fontId="32" fillId="0" borderId="0" xfId="2" applyFont="1" applyAlignment="1">
      <alignment horizontal="center"/>
    </xf>
    <xf numFmtId="0" fontId="6" fillId="0" borderId="1" xfId="0" applyFont="1" applyBorder="1" applyAlignment="1">
      <alignment horizontal="center"/>
    </xf>
    <xf numFmtId="0" fontId="32" fillId="0" borderId="0" xfId="2" applyFont="1" applyBorder="1" applyAlignment="1">
      <alignment horizontal="center"/>
    </xf>
    <xf numFmtId="0" fontId="32" fillId="0" borderId="10" xfId="2" applyFont="1" applyBorder="1" applyAlignment="1">
      <alignment horizontal="center"/>
    </xf>
    <xf numFmtId="0" fontId="32" fillId="0" borderId="0" xfId="2" applyFont="1" applyBorder="1"/>
    <xf numFmtId="0" fontId="32" fillId="0" borderId="10" xfId="2" applyFont="1" applyBorder="1" applyAlignment="1">
      <alignment horizontal="center"/>
    </xf>
    <xf numFmtId="0" fontId="34" fillId="0" borderId="1" xfId="2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2" fillId="0" borderId="10" xfId="2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9" fillId="0" borderId="1" xfId="2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24" fillId="0" borderId="1" xfId="2" applyFont="1" applyBorder="1" applyAlignment="1">
      <alignment horizontal="center"/>
    </xf>
    <xf numFmtId="0" fontId="34" fillId="0" borderId="1" xfId="2" applyFont="1" applyFill="1" applyBorder="1" applyAlignment="1">
      <alignment horizontal="center"/>
    </xf>
    <xf numFmtId="0" fontId="32" fillId="0" borderId="10" xfId="2" applyFont="1" applyBorder="1" applyAlignment="1">
      <alignment horizontal="center"/>
    </xf>
    <xf numFmtId="0" fontId="32" fillId="0" borderId="10" xfId="2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10" fillId="0" borderId="9" xfId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32" fillId="0" borderId="10" xfId="2" applyFont="1" applyBorder="1" applyAlignment="1">
      <alignment horizontal="center"/>
    </xf>
    <xf numFmtId="0" fontId="32" fillId="0" borderId="4" xfId="2" applyFont="1" applyBorder="1" applyAlignment="1">
      <alignment horizontal="center"/>
    </xf>
    <xf numFmtId="0" fontId="32" fillId="0" borderId="5" xfId="2" applyFont="1" applyBorder="1" applyAlignment="1">
      <alignment horizontal="center"/>
    </xf>
    <xf numFmtId="0" fontId="32" fillId="0" borderId="6" xfId="2" applyFont="1" applyBorder="1" applyAlignment="1">
      <alignment horizontal="center"/>
    </xf>
    <xf numFmtId="0" fontId="32" fillId="0" borderId="8" xfId="2" applyFont="1" applyBorder="1" applyAlignment="1">
      <alignment horizontal="center"/>
    </xf>
    <xf numFmtId="0" fontId="32" fillId="0" borderId="11" xfId="2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2" fillId="0" borderId="20" xfId="2" applyFont="1" applyBorder="1" applyAlignment="1">
      <alignment horizontal="center"/>
    </xf>
    <xf numFmtId="0" fontId="32" fillId="0" borderId="21" xfId="2" applyFont="1" applyBorder="1" applyAlignment="1">
      <alignment horizontal="center"/>
    </xf>
    <xf numFmtId="0" fontId="32" fillId="0" borderId="22" xfId="2" applyFont="1" applyBorder="1" applyAlignment="1">
      <alignment horizontal="center"/>
    </xf>
    <xf numFmtId="0" fontId="22" fillId="0" borderId="8" xfId="2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34" fillId="0" borderId="8" xfId="2" applyFont="1" applyBorder="1" applyAlignment="1">
      <alignment horizontal="center"/>
    </xf>
    <xf numFmtId="0" fontId="34" fillId="0" borderId="4" xfId="2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0">
    <cellStyle name="常规" xfId="0" builtinId="0"/>
    <cellStyle name="常规 2" xfId="1"/>
    <cellStyle name="常规 2 2" xfId="2"/>
    <cellStyle name="常规 3" xfId="3"/>
    <cellStyle name="常规 4" xfId="9"/>
    <cellStyle name="貨幣 [0]_IM" xfId="4"/>
    <cellStyle name="貨幣_IM" xfId="5"/>
    <cellStyle name="千分位[0]_IM" xfId="6"/>
    <cellStyle name="千分位_IM" xfId="7"/>
    <cellStyle name="一般_IM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9525" y="4876800"/>
          <a:ext cx="6753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9525" y="5438775"/>
          <a:ext cx="6753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9525" y="5438775"/>
          <a:ext cx="6753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&#24180;&#24230;&#26657;&#32423;&#25945;&#26448;&#24314;&#35774;&#39033;&#30446;&#30003;&#25253;/&#30003;&#25253;&#21644;&#20070;&#31295;/2019&#24180;&#26657;&#35746;&#31295;/ERP&#36741;&#21161;&#24037;&#20855;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规则设置"/>
      <sheetName val="采购表"/>
      <sheetName val="厂房及生产线"/>
      <sheetName val="贷款表"/>
      <sheetName val="订单登记表"/>
      <sheetName val="第一年"/>
      <sheetName val="第二年"/>
      <sheetName val="第三年"/>
      <sheetName val="第四年"/>
      <sheetName val="第五年"/>
      <sheetName val="第六年"/>
      <sheetName val="最终得分"/>
      <sheetName val="引用数据"/>
    </sheetNames>
    <sheetDataSet>
      <sheetData sheetId="0">
        <row r="31">
          <cell r="B31" t="str">
            <v>P1</v>
          </cell>
        </row>
        <row r="32">
          <cell r="B32" t="str">
            <v>P2</v>
          </cell>
        </row>
        <row r="33">
          <cell r="B33" t="str">
            <v>P3</v>
          </cell>
        </row>
        <row r="34">
          <cell r="B34" t="str">
            <v>P4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大</v>
          </cell>
        </row>
        <row r="3">
          <cell r="C3" t="str">
            <v>中</v>
          </cell>
        </row>
        <row r="4">
          <cell r="C4" t="str">
            <v>小</v>
          </cell>
        </row>
        <row r="7">
          <cell r="C7" t="str">
            <v>购买</v>
          </cell>
        </row>
        <row r="8">
          <cell r="C8" t="str">
            <v>租用</v>
          </cell>
        </row>
        <row r="19">
          <cell r="D19">
            <v>1</v>
          </cell>
        </row>
        <row r="20">
          <cell r="D20">
            <v>2</v>
          </cell>
        </row>
        <row r="21">
          <cell r="D21">
            <v>3</v>
          </cell>
        </row>
        <row r="22">
          <cell r="D22">
            <v>4</v>
          </cell>
        </row>
        <row r="24">
          <cell r="G24" t="str">
            <v>第一季</v>
          </cell>
        </row>
        <row r="25">
          <cell r="G25" t="str">
            <v>第二季</v>
          </cell>
        </row>
        <row r="26">
          <cell r="G26" t="str">
            <v>第三季</v>
          </cell>
        </row>
        <row r="27">
          <cell r="G27" t="str">
            <v>第四季</v>
          </cell>
        </row>
        <row r="28">
          <cell r="G28" t="str">
            <v>违约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opLeftCell="A34" zoomScale="142" zoomScaleNormal="142" workbookViewId="0">
      <selection activeCell="J26" sqref="J26:J29"/>
    </sheetView>
  </sheetViews>
  <sheetFormatPr defaultRowHeight="13.5"/>
  <cols>
    <col min="1" max="1" width="14.25" customWidth="1"/>
    <col min="2" max="2" width="12" customWidth="1"/>
    <col min="3" max="3" width="17.125" customWidth="1"/>
    <col min="4" max="4" width="12.5" customWidth="1"/>
    <col min="5" max="5" width="14.375" customWidth="1"/>
    <col min="6" max="6" width="13.625" customWidth="1"/>
    <col min="7" max="7" width="13.25" customWidth="1"/>
    <col min="8" max="8" width="13.75" customWidth="1"/>
    <col min="9" max="9" width="8.5" customWidth="1"/>
    <col min="10" max="10" width="15.25" customWidth="1"/>
    <col min="11" max="11" width="12.5" customWidth="1"/>
    <col min="12" max="12" width="5.75" customWidth="1"/>
  </cols>
  <sheetData>
    <row r="1" spans="1:12">
      <c r="A1" s="14" t="s">
        <v>7</v>
      </c>
    </row>
    <row r="2" spans="1:12">
      <c r="A2" s="1" t="s">
        <v>0</v>
      </c>
      <c r="B2" s="1" t="s">
        <v>24</v>
      </c>
      <c r="C2" s="1" t="s">
        <v>25</v>
      </c>
      <c r="D2" s="1" t="s">
        <v>26</v>
      </c>
      <c r="E2" s="1" t="s">
        <v>29</v>
      </c>
      <c r="F2" s="1" t="s">
        <v>27</v>
      </c>
      <c r="G2" s="1" t="s">
        <v>30</v>
      </c>
      <c r="H2" s="1" t="s">
        <v>33</v>
      </c>
      <c r="I2" s="1" t="s">
        <v>28</v>
      </c>
      <c r="J2" s="1" t="s">
        <v>34</v>
      </c>
      <c r="K2" s="1" t="s">
        <v>31</v>
      </c>
      <c r="L2" s="1" t="s">
        <v>1</v>
      </c>
    </row>
    <row r="3" spans="1:12">
      <c r="A3" s="9" t="s">
        <v>2</v>
      </c>
      <c r="B3" s="9">
        <v>40</v>
      </c>
      <c r="C3" s="9">
        <v>40</v>
      </c>
      <c r="D3" s="9">
        <v>0</v>
      </c>
      <c r="E3" s="9">
        <v>2</v>
      </c>
      <c r="F3" s="9">
        <v>10</v>
      </c>
      <c r="G3" s="9">
        <v>0</v>
      </c>
      <c r="H3" s="9">
        <v>15</v>
      </c>
      <c r="I3" s="10" t="s">
        <v>18</v>
      </c>
      <c r="J3" s="9" t="s">
        <v>18</v>
      </c>
      <c r="K3" s="9" t="s">
        <v>3</v>
      </c>
      <c r="L3" s="9">
        <v>5</v>
      </c>
    </row>
    <row r="4" spans="1:12">
      <c r="A4" s="9" t="s">
        <v>64</v>
      </c>
      <c r="B4" s="9">
        <v>0</v>
      </c>
      <c r="C4" s="9">
        <v>0</v>
      </c>
      <c r="D4" s="9">
        <v>0</v>
      </c>
      <c r="E4" s="9">
        <v>1</v>
      </c>
      <c r="F4" s="9">
        <v>10</v>
      </c>
      <c r="G4" s="9">
        <v>1</v>
      </c>
      <c r="H4" s="9">
        <v>70</v>
      </c>
      <c r="I4" s="10" t="s">
        <v>20</v>
      </c>
      <c r="J4" s="9" t="s">
        <v>19</v>
      </c>
      <c r="K4" s="9" t="s">
        <v>21</v>
      </c>
      <c r="L4" s="9">
        <v>0</v>
      </c>
    </row>
    <row r="5" spans="1:12">
      <c r="A5" s="9" t="s">
        <v>4</v>
      </c>
      <c r="B5" s="9">
        <v>140</v>
      </c>
      <c r="C5" s="9">
        <v>70</v>
      </c>
      <c r="D5" s="9">
        <v>2</v>
      </c>
      <c r="E5" s="9">
        <v>1</v>
      </c>
      <c r="F5" s="9">
        <v>10</v>
      </c>
      <c r="G5" s="9">
        <v>1</v>
      </c>
      <c r="H5" s="9">
        <v>11</v>
      </c>
      <c r="I5" s="10" t="s">
        <v>22</v>
      </c>
      <c r="J5" s="9" t="s">
        <v>22</v>
      </c>
      <c r="K5" s="9" t="s">
        <v>5</v>
      </c>
      <c r="L5" s="9">
        <v>8</v>
      </c>
    </row>
    <row r="6" spans="1:12">
      <c r="A6" s="9" t="s">
        <v>6</v>
      </c>
      <c r="B6" s="9">
        <v>180</v>
      </c>
      <c r="C6" s="9">
        <v>60</v>
      </c>
      <c r="D6" s="9">
        <v>3</v>
      </c>
      <c r="E6" s="9">
        <v>1</v>
      </c>
      <c r="F6" s="9">
        <v>0</v>
      </c>
      <c r="G6" s="9">
        <v>0</v>
      </c>
      <c r="H6" s="9">
        <v>10</v>
      </c>
      <c r="I6" s="10" t="s">
        <v>23</v>
      </c>
      <c r="J6" s="9" t="s">
        <v>23</v>
      </c>
      <c r="K6" s="9" t="s">
        <v>5</v>
      </c>
      <c r="L6" s="9">
        <v>10</v>
      </c>
    </row>
    <row r="7" spans="1:12" ht="30.75" customHeight="1">
      <c r="A7" s="108" t="s">
        <v>69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</row>
    <row r="8" spans="1:12" ht="12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13" t="s">
        <v>8</v>
      </c>
    </row>
    <row r="10" spans="1:12">
      <c r="A10" s="3" t="s">
        <v>0</v>
      </c>
      <c r="B10" s="3" t="s">
        <v>35</v>
      </c>
      <c r="C10" s="3" t="s">
        <v>37</v>
      </c>
      <c r="D10" s="3" t="s">
        <v>36</v>
      </c>
      <c r="E10" s="3" t="s">
        <v>38</v>
      </c>
      <c r="F10" s="3" t="s">
        <v>39</v>
      </c>
      <c r="G10" s="3" t="s">
        <v>1</v>
      </c>
    </row>
    <row r="11" spans="1:12">
      <c r="A11" s="4" t="s">
        <v>9</v>
      </c>
      <c r="B11" s="4">
        <v>481</v>
      </c>
      <c r="C11" s="4">
        <v>51</v>
      </c>
      <c r="D11" s="4">
        <v>481</v>
      </c>
      <c r="E11" s="4">
        <v>6</v>
      </c>
      <c r="F11" s="4">
        <v>4</v>
      </c>
      <c r="G11" s="4">
        <v>11</v>
      </c>
    </row>
    <row r="12" spans="1:12">
      <c r="A12" s="4" t="s">
        <v>10</v>
      </c>
      <c r="B12" s="4">
        <v>248</v>
      </c>
      <c r="C12" s="4">
        <v>31</v>
      </c>
      <c r="D12" s="4">
        <v>248</v>
      </c>
      <c r="E12" s="4">
        <v>3</v>
      </c>
      <c r="F12" s="4">
        <v>4</v>
      </c>
      <c r="G12" s="4">
        <v>6</v>
      </c>
    </row>
    <row r="13" spans="1:12">
      <c r="A13" s="5" t="s">
        <v>11</v>
      </c>
      <c r="B13" s="5">
        <v>72</v>
      </c>
      <c r="C13" s="5">
        <v>9</v>
      </c>
      <c r="D13" s="5">
        <v>72</v>
      </c>
      <c r="E13" s="5">
        <v>1</v>
      </c>
      <c r="F13" s="5">
        <v>4</v>
      </c>
      <c r="G13" s="5">
        <v>2</v>
      </c>
    </row>
    <row r="14" spans="1:12" ht="30.75" customHeight="1">
      <c r="A14" s="109" t="s">
        <v>32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1"/>
    </row>
    <row r="15" spans="1:12" ht="12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13" t="s">
        <v>12</v>
      </c>
      <c r="F16" s="13" t="s">
        <v>44</v>
      </c>
      <c r="G16" s="2"/>
      <c r="H16" s="2"/>
      <c r="I16" s="2"/>
    </row>
    <row r="17" spans="1:12">
      <c r="A17" s="6" t="s">
        <v>0</v>
      </c>
      <c r="B17" s="6" t="s">
        <v>117</v>
      </c>
      <c r="C17" s="6" t="s">
        <v>41</v>
      </c>
      <c r="D17" s="6" t="s">
        <v>1</v>
      </c>
      <c r="F17" s="11" t="s">
        <v>0</v>
      </c>
      <c r="G17" s="6" t="s">
        <v>40</v>
      </c>
      <c r="H17" s="6" t="s">
        <v>41</v>
      </c>
      <c r="I17" s="11" t="s">
        <v>1</v>
      </c>
    </row>
    <row r="18" spans="1:12">
      <c r="A18" s="7" t="s">
        <v>13</v>
      </c>
      <c r="B18" s="7">
        <v>8</v>
      </c>
      <c r="C18" s="7">
        <v>1</v>
      </c>
      <c r="D18" s="7">
        <v>6</v>
      </c>
      <c r="F18" s="9" t="s">
        <v>42</v>
      </c>
      <c r="G18" s="9">
        <v>21</v>
      </c>
      <c r="H18" s="9">
        <v>2</v>
      </c>
      <c r="I18" s="9">
        <v>6</v>
      </c>
    </row>
    <row r="19" spans="1:12">
      <c r="A19" s="7" t="s">
        <v>14</v>
      </c>
      <c r="B19" s="7">
        <v>8</v>
      </c>
      <c r="C19" s="7">
        <v>1</v>
      </c>
      <c r="D19" s="7">
        <v>6</v>
      </c>
      <c r="F19" s="9" t="s">
        <v>43</v>
      </c>
      <c r="G19" s="9">
        <v>33</v>
      </c>
      <c r="H19" s="9">
        <v>2</v>
      </c>
      <c r="I19" s="9">
        <v>9</v>
      </c>
    </row>
    <row r="20" spans="1:12">
      <c r="A20" s="7" t="s">
        <v>15</v>
      </c>
      <c r="B20" s="7">
        <v>10</v>
      </c>
      <c r="C20" s="7">
        <v>1</v>
      </c>
      <c r="D20" s="7">
        <v>7</v>
      </c>
      <c r="F20" s="113" t="s">
        <v>70</v>
      </c>
      <c r="G20" s="113"/>
      <c r="H20" s="113"/>
      <c r="I20" s="113"/>
      <c r="J20" s="113"/>
    </row>
    <row r="21" spans="1:12">
      <c r="A21" s="7" t="s">
        <v>16</v>
      </c>
      <c r="B21" s="7">
        <v>12</v>
      </c>
      <c r="C21" s="7">
        <v>3</v>
      </c>
      <c r="D21" s="7">
        <v>10</v>
      </c>
      <c r="F21" s="113"/>
      <c r="G21" s="113"/>
      <c r="H21" s="113"/>
      <c r="I21" s="113"/>
      <c r="J21" s="113"/>
    </row>
    <row r="22" spans="1:12">
      <c r="A22" s="7" t="s">
        <v>17</v>
      </c>
      <c r="B22" s="7">
        <v>16</v>
      </c>
      <c r="C22" s="7">
        <v>3</v>
      </c>
      <c r="D22" s="7">
        <v>14</v>
      </c>
    </row>
    <row r="24" spans="1:12">
      <c r="A24" s="13" t="s">
        <v>63</v>
      </c>
      <c r="B24" s="12"/>
      <c r="C24" s="12"/>
      <c r="D24" s="12"/>
      <c r="E24" s="12"/>
      <c r="F24" s="12"/>
      <c r="G24" s="12"/>
      <c r="I24" s="14" t="s">
        <v>68</v>
      </c>
    </row>
    <row r="25" spans="1:12">
      <c r="A25" s="11" t="s">
        <v>0</v>
      </c>
      <c r="B25" s="11" t="s">
        <v>59</v>
      </c>
      <c r="C25" s="11" t="s">
        <v>60</v>
      </c>
      <c r="D25" s="11" t="s">
        <v>62</v>
      </c>
      <c r="E25" s="11" t="s">
        <v>61</v>
      </c>
      <c r="F25" s="11" t="s">
        <v>1</v>
      </c>
      <c r="G25" s="11" t="s">
        <v>49</v>
      </c>
      <c r="I25" s="11" t="s">
        <v>0</v>
      </c>
      <c r="J25" s="11" t="s">
        <v>65</v>
      </c>
      <c r="K25" s="11" t="s">
        <v>66</v>
      </c>
    </row>
    <row r="26" spans="1:12">
      <c r="A26" s="9" t="s">
        <v>50</v>
      </c>
      <c r="B26" s="9">
        <v>8</v>
      </c>
      <c r="C26" s="9">
        <v>14</v>
      </c>
      <c r="D26" s="9">
        <v>1</v>
      </c>
      <c r="E26" s="9">
        <v>16</v>
      </c>
      <c r="F26" s="9">
        <v>5</v>
      </c>
      <c r="G26" s="9" t="s">
        <v>45</v>
      </c>
      <c r="I26" s="9" t="s">
        <v>45</v>
      </c>
      <c r="J26" s="9">
        <v>8</v>
      </c>
      <c r="K26" s="9">
        <v>1</v>
      </c>
    </row>
    <row r="27" spans="1:12">
      <c r="A27" s="9" t="s">
        <v>51</v>
      </c>
      <c r="B27" s="9">
        <v>9</v>
      </c>
      <c r="C27" s="9">
        <v>14</v>
      </c>
      <c r="D27" s="9">
        <v>1</v>
      </c>
      <c r="E27" s="9">
        <v>27</v>
      </c>
      <c r="F27" s="9">
        <v>7</v>
      </c>
      <c r="G27" s="9" t="s">
        <v>52</v>
      </c>
      <c r="I27" s="9" t="s">
        <v>46</v>
      </c>
      <c r="J27" s="9">
        <v>9</v>
      </c>
      <c r="K27" s="9">
        <v>2</v>
      </c>
    </row>
    <row r="28" spans="1:12">
      <c r="A28" s="9" t="s">
        <v>53</v>
      </c>
      <c r="B28" s="9">
        <v>10</v>
      </c>
      <c r="C28" s="9">
        <v>15</v>
      </c>
      <c r="D28" s="9">
        <v>2</v>
      </c>
      <c r="E28" s="9">
        <v>36</v>
      </c>
      <c r="F28" s="9">
        <v>9</v>
      </c>
      <c r="G28" s="9" t="s">
        <v>54</v>
      </c>
      <c r="I28" s="9" t="s">
        <v>47</v>
      </c>
      <c r="J28" s="9">
        <v>9</v>
      </c>
      <c r="K28" s="9">
        <v>1</v>
      </c>
    </row>
    <row r="29" spans="1:12">
      <c r="A29" s="9" t="s">
        <v>55</v>
      </c>
      <c r="B29" s="9">
        <v>11</v>
      </c>
      <c r="C29" s="9">
        <v>16</v>
      </c>
      <c r="D29" s="9">
        <v>3</v>
      </c>
      <c r="E29" s="9">
        <v>48</v>
      </c>
      <c r="F29" s="9">
        <v>12</v>
      </c>
      <c r="G29" s="9" t="s">
        <v>56</v>
      </c>
      <c r="I29" s="9" t="s">
        <v>48</v>
      </c>
      <c r="J29" s="9">
        <v>10</v>
      </c>
      <c r="K29" s="9">
        <v>2</v>
      </c>
    </row>
    <row r="30" spans="1:12">
      <c r="A30" s="9" t="s">
        <v>57</v>
      </c>
      <c r="B30" s="9">
        <v>11</v>
      </c>
      <c r="C30" s="9">
        <v>25</v>
      </c>
      <c r="D30" s="9">
        <v>4</v>
      </c>
      <c r="E30" s="9">
        <v>56</v>
      </c>
      <c r="F30" s="9">
        <v>14</v>
      </c>
      <c r="G30" s="9" t="s">
        <v>58</v>
      </c>
      <c r="I30" s="112" t="s">
        <v>67</v>
      </c>
      <c r="J30" s="112"/>
      <c r="K30" s="112"/>
      <c r="L30" s="113"/>
    </row>
    <row r="31" spans="1:12" ht="14.25" customHeight="1">
      <c r="I31" s="113"/>
      <c r="J31" s="113"/>
      <c r="K31" s="113"/>
      <c r="L31" s="113"/>
    </row>
    <row r="32" spans="1:12">
      <c r="A32" s="15" t="s">
        <v>71</v>
      </c>
    </row>
    <row r="33" spans="1:11" ht="18" customHeight="1">
      <c r="A33" s="17" t="s">
        <v>78</v>
      </c>
      <c r="B33" s="16" t="s">
        <v>72</v>
      </c>
      <c r="C33" s="16" t="s">
        <v>73</v>
      </c>
      <c r="D33" s="16" t="s">
        <v>74</v>
      </c>
      <c r="E33" s="16" t="s">
        <v>75</v>
      </c>
      <c r="F33" s="16" t="s">
        <v>76</v>
      </c>
      <c r="G33" s="9" t="s">
        <v>77</v>
      </c>
      <c r="J33" s="18" t="s">
        <v>87</v>
      </c>
    </row>
    <row r="34" spans="1:11">
      <c r="A34" s="9" t="s">
        <v>50</v>
      </c>
      <c r="B34" s="9">
        <v>1</v>
      </c>
      <c r="C34" s="9"/>
      <c r="D34" s="9"/>
      <c r="E34" s="9"/>
      <c r="F34" s="9"/>
      <c r="G34" s="9"/>
      <c r="J34" s="16" t="s">
        <v>79</v>
      </c>
      <c r="K34" s="16" t="s">
        <v>80</v>
      </c>
    </row>
    <row r="35" spans="1:11">
      <c r="A35" s="9" t="s">
        <v>51</v>
      </c>
      <c r="B35" s="9"/>
      <c r="C35" s="9">
        <v>1</v>
      </c>
      <c r="D35" s="9">
        <v>1</v>
      </c>
      <c r="E35" s="9"/>
      <c r="F35" s="9"/>
      <c r="G35" s="9"/>
      <c r="J35" s="16" t="s">
        <v>81</v>
      </c>
      <c r="K35" s="16" t="s">
        <v>82</v>
      </c>
    </row>
    <row r="36" spans="1:11">
      <c r="A36" s="9" t="s">
        <v>53</v>
      </c>
      <c r="B36" s="9">
        <v>1</v>
      </c>
      <c r="C36" s="9"/>
      <c r="D36" s="9">
        <v>2</v>
      </c>
      <c r="E36" s="9"/>
      <c r="F36" s="9"/>
      <c r="G36" s="9"/>
      <c r="J36" s="16" t="s">
        <v>83</v>
      </c>
      <c r="K36" s="16" t="s">
        <v>84</v>
      </c>
    </row>
    <row r="37" spans="1:11">
      <c r="A37" s="9" t="s">
        <v>55</v>
      </c>
      <c r="B37" s="9"/>
      <c r="C37" s="9"/>
      <c r="D37" s="9"/>
      <c r="E37" s="9">
        <v>1</v>
      </c>
      <c r="F37" s="9">
        <v>1</v>
      </c>
      <c r="G37" s="9"/>
      <c r="J37" s="16" t="s">
        <v>85</v>
      </c>
      <c r="K37" s="16" t="s">
        <v>80</v>
      </c>
    </row>
    <row r="38" spans="1:11">
      <c r="A38" s="9" t="s">
        <v>57</v>
      </c>
      <c r="B38" s="9"/>
      <c r="C38" s="9"/>
      <c r="D38" s="9">
        <v>1</v>
      </c>
      <c r="E38" s="9"/>
      <c r="F38" s="9"/>
      <c r="G38" s="9">
        <v>1</v>
      </c>
      <c r="J38" s="16" t="s">
        <v>86</v>
      </c>
      <c r="K38" s="16" t="s">
        <v>80</v>
      </c>
    </row>
    <row r="40" spans="1:11" ht="14.25">
      <c r="A40" s="19" t="s">
        <v>88</v>
      </c>
      <c r="B40" s="20"/>
      <c r="C40" s="20"/>
      <c r="D40" s="20"/>
    </row>
    <row r="41" spans="1:11">
      <c r="A41" s="21" t="s">
        <v>89</v>
      </c>
      <c r="B41" s="22">
        <v>0.2</v>
      </c>
      <c r="C41" s="23" t="s">
        <v>90</v>
      </c>
      <c r="D41" s="24">
        <v>3</v>
      </c>
      <c r="E41" s="21" t="s">
        <v>91</v>
      </c>
      <c r="F41" s="22">
        <v>1</v>
      </c>
      <c r="G41" s="23" t="s">
        <v>92</v>
      </c>
      <c r="H41" s="22">
        <v>0.8</v>
      </c>
    </row>
    <row r="42" spans="1:11">
      <c r="A42" s="21" t="s">
        <v>93</v>
      </c>
      <c r="B42" s="22">
        <v>0.12</v>
      </c>
      <c r="C42" s="23" t="s">
        <v>94</v>
      </c>
      <c r="D42" s="22">
        <v>0.05</v>
      </c>
      <c r="E42" s="21" t="s">
        <v>95</v>
      </c>
      <c r="F42" s="22">
        <v>0.08</v>
      </c>
      <c r="G42" s="23" t="s">
        <v>96</v>
      </c>
      <c r="H42" s="25">
        <v>0.09</v>
      </c>
    </row>
    <row r="43" spans="1:11">
      <c r="A43" s="21" t="s">
        <v>113</v>
      </c>
      <c r="B43" s="24">
        <v>675</v>
      </c>
      <c r="C43" s="23" t="s">
        <v>115</v>
      </c>
      <c r="D43" s="24">
        <v>14</v>
      </c>
      <c r="E43" s="21" t="s">
        <v>114</v>
      </c>
      <c r="F43" s="24">
        <v>5</v>
      </c>
      <c r="G43" s="23" t="s">
        <v>97</v>
      </c>
      <c r="H43" s="22">
        <v>0.25</v>
      </c>
    </row>
    <row r="44" spans="1:11" ht="27">
      <c r="A44" s="23" t="s">
        <v>116</v>
      </c>
      <c r="B44" s="24">
        <v>4</v>
      </c>
      <c r="C44" s="23" t="s">
        <v>118</v>
      </c>
      <c r="D44" s="24" t="s">
        <v>18</v>
      </c>
      <c r="E44" s="23" t="s">
        <v>120</v>
      </c>
      <c r="F44" s="24">
        <v>2</v>
      </c>
      <c r="G44" s="23" t="s">
        <v>119</v>
      </c>
      <c r="H44" s="24">
        <v>3</v>
      </c>
    </row>
    <row r="45" spans="1:11" ht="16.5" customHeight="1">
      <c r="A45" s="21" t="s">
        <v>121</v>
      </c>
      <c r="B45" s="24">
        <v>50</v>
      </c>
      <c r="C45" s="23" t="s">
        <v>122</v>
      </c>
      <c r="D45" s="24">
        <v>25</v>
      </c>
      <c r="E45" s="21" t="s">
        <v>123</v>
      </c>
      <c r="F45" s="24">
        <v>2</v>
      </c>
      <c r="G45" s="23" t="s">
        <v>124</v>
      </c>
      <c r="H45" s="24" t="s">
        <v>98</v>
      </c>
    </row>
    <row r="46" spans="1:11">
      <c r="A46" s="21" t="s">
        <v>125</v>
      </c>
      <c r="B46" s="24">
        <v>75</v>
      </c>
      <c r="C46" s="23" t="s">
        <v>99</v>
      </c>
      <c r="D46" s="24">
        <v>3</v>
      </c>
      <c r="E46" s="21" t="s">
        <v>100</v>
      </c>
      <c r="F46" s="24" t="s">
        <v>101</v>
      </c>
      <c r="G46" s="23" t="s">
        <v>102</v>
      </c>
      <c r="H46" s="24" t="s">
        <v>103</v>
      </c>
    </row>
    <row r="47" spans="1:11">
      <c r="A47" s="21" t="s">
        <v>104</v>
      </c>
      <c r="B47" s="24" t="s">
        <v>105</v>
      </c>
      <c r="C47" s="23" t="s">
        <v>106</v>
      </c>
      <c r="D47" s="24" t="s">
        <v>105</v>
      </c>
      <c r="E47" s="21" t="s">
        <v>107</v>
      </c>
      <c r="F47" s="24" t="s">
        <v>108</v>
      </c>
      <c r="G47" s="23" t="s">
        <v>109</v>
      </c>
      <c r="H47" s="24" t="s">
        <v>110</v>
      </c>
    </row>
    <row r="48" spans="1:11" ht="15" customHeight="1">
      <c r="A48" s="21" t="s">
        <v>111</v>
      </c>
      <c r="B48" s="24" t="s">
        <v>112</v>
      </c>
      <c r="C48" s="23" t="s">
        <v>126</v>
      </c>
      <c r="D48" s="24">
        <v>90</v>
      </c>
    </row>
  </sheetData>
  <mergeCells count="4">
    <mergeCell ref="A7:L7"/>
    <mergeCell ref="A14:L14"/>
    <mergeCell ref="I30:L31"/>
    <mergeCell ref="F20:J2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J9" sqref="J9"/>
    </sheetView>
  </sheetViews>
  <sheetFormatPr defaultRowHeight="15"/>
  <cols>
    <col min="1" max="1" width="31.5" style="74" customWidth="1"/>
    <col min="2" max="2" width="5.625" style="32" customWidth="1"/>
    <col min="3" max="5" width="5.625" style="48" customWidth="1"/>
    <col min="6" max="6" width="5.625" style="49" customWidth="1"/>
    <col min="7" max="9" width="5.625" style="48" customWidth="1"/>
    <col min="10" max="10" width="5.625" style="49" customWidth="1"/>
    <col min="11" max="13" width="5.625" style="48" customWidth="1"/>
    <col min="14" max="14" width="5.625" style="49" customWidth="1"/>
    <col min="15" max="17" width="5.625" style="48" customWidth="1"/>
    <col min="18" max="18" width="5.625" style="49" customWidth="1"/>
    <col min="19" max="21" width="5.625" style="48" customWidth="1"/>
    <col min="22" max="22" width="5.625" style="50" customWidth="1"/>
    <col min="23" max="23" width="6.125" style="32" customWidth="1"/>
    <col min="24" max="256" width="9" style="32"/>
    <col min="257" max="257" width="16.75" style="32" bestFit="1" customWidth="1"/>
    <col min="258" max="258" width="5" style="32" bestFit="1" customWidth="1"/>
    <col min="259" max="259" width="5.125" style="32" customWidth="1"/>
    <col min="260" max="260" width="4.5" style="32" bestFit="1" customWidth="1"/>
    <col min="261" max="262" width="6.375" style="32" bestFit="1" customWidth="1"/>
    <col min="263" max="263" width="4.75" style="32" bestFit="1" customWidth="1"/>
    <col min="264" max="264" width="4.5" style="32" bestFit="1" customWidth="1"/>
    <col min="265" max="265" width="5.625" style="32" bestFit="1" customWidth="1"/>
    <col min="266" max="266" width="5" style="32" bestFit="1" customWidth="1"/>
    <col min="267" max="268" width="4.5" style="32" bestFit="1" customWidth="1"/>
    <col min="269" max="512" width="9" style="32"/>
    <col min="513" max="513" width="16.75" style="32" bestFit="1" customWidth="1"/>
    <col min="514" max="514" width="5" style="32" bestFit="1" customWidth="1"/>
    <col min="515" max="515" width="5.125" style="32" customWidth="1"/>
    <col min="516" max="516" width="4.5" style="32" bestFit="1" customWidth="1"/>
    <col min="517" max="518" width="6.375" style="32" bestFit="1" customWidth="1"/>
    <col min="519" max="519" width="4.75" style="32" bestFit="1" customWidth="1"/>
    <col min="520" max="520" width="4.5" style="32" bestFit="1" customWidth="1"/>
    <col min="521" max="521" width="5.625" style="32" bestFit="1" customWidth="1"/>
    <col min="522" max="522" width="5" style="32" bestFit="1" customWidth="1"/>
    <col min="523" max="524" width="4.5" style="32" bestFit="1" customWidth="1"/>
    <col min="525" max="768" width="9" style="32"/>
    <col min="769" max="769" width="16.75" style="32" bestFit="1" customWidth="1"/>
    <col min="770" max="770" width="5" style="32" bestFit="1" customWidth="1"/>
    <col min="771" max="771" width="5.125" style="32" customWidth="1"/>
    <col min="772" max="772" width="4.5" style="32" bestFit="1" customWidth="1"/>
    <col min="773" max="774" width="6.375" style="32" bestFit="1" customWidth="1"/>
    <col min="775" max="775" width="4.75" style="32" bestFit="1" customWidth="1"/>
    <col min="776" max="776" width="4.5" style="32" bestFit="1" customWidth="1"/>
    <col min="777" max="777" width="5.625" style="32" bestFit="1" customWidth="1"/>
    <col min="778" max="778" width="5" style="32" bestFit="1" customWidth="1"/>
    <col min="779" max="780" width="4.5" style="32" bestFit="1" customWidth="1"/>
    <col min="781" max="1024" width="9" style="32"/>
    <col min="1025" max="1025" width="16.75" style="32" bestFit="1" customWidth="1"/>
    <col min="1026" max="1026" width="5" style="32" bestFit="1" customWidth="1"/>
    <col min="1027" max="1027" width="5.125" style="32" customWidth="1"/>
    <col min="1028" max="1028" width="4.5" style="32" bestFit="1" customWidth="1"/>
    <col min="1029" max="1030" width="6.375" style="32" bestFit="1" customWidth="1"/>
    <col min="1031" max="1031" width="4.75" style="32" bestFit="1" customWidth="1"/>
    <col min="1032" max="1032" width="4.5" style="32" bestFit="1" customWidth="1"/>
    <col min="1033" max="1033" width="5.625" style="32" bestFit="1" customWidth="1"/>
    <col min="1034" max="1034" width="5" style="32" bestFit="1" customWidth="1"/>
    <col min="1035" max="1036" width="4.5" style="32" bestFit="1" customWidth="1"/>
    <col min="1037" max="1280" width="9" style="32"/>
    <col min="1281" max="1281" width="16.75" style="32" bestFit="1" customWidth="1"/>
    <col min="1282" max="1282" width="5" style="32" bestFit="1" customWidth="1"/>
    <col min="1283" max="1283" width="5.125" style="32" customWidth="1"/>
    <col min="1284" max="1284" width="4.5" style="32" bestFit="1" customWidth="1"/>
    <col min="1285" max="1286" width="6.375" style="32" bestFit="1" customWidth="1"/>
    <col min="1287" max="1287" width="4.75" style="32" bestFit="1" customWidth="1"/>
    <col min="1288" max="1288" width="4.5" style="32" bestFit="1" customWidth="1"/>
    <col min="1289" max="1289" width="5.625" style="32" bestFit="1" customWidth="1"/>
    <col min="1290" max="1290" width="5" style="32" bestFit="1" customWidth="1"/>
    <col min="1291" max="1292" width="4.5" style="32" bestFit="1" customWidth="1"/>
    <col min="1293" max="1536" width="9" style="32"/>
    <col min="1537" max="1537" width="16.75" style="32" bestFit="1" customWidth="1"/>
    <col min="1538" max="1538" width="5" style="32" bestFit="1" customWidth="1"/>
    <col min="1539" max="1539" width="5.125" style="32" customWidth="1"/>
    <col min="1540" max="1540" width="4.5" style="32" bestFit="1" customWidth="1"/>
    <col min="1541" max="1542" width="6.375" style="32" bestFit="1" customWidth="1"/>
    <col min="1543" max="1543" width="4.75" style="32" bestFit="1" customWidth="1"/>
    <col min="1544" max="1544" width="4.5" style="32" bestFit="1" customWidth="1"/>
    <col min="1545" max="1545" width="5.625" style="32" bestFit="1" customWidth="1"/>
    <col min="1546" max="1546" width="5" style="32" bestFit="1" customWidth="1"/>
    <col min="1547" max="1548" width="4.5" style="32" bestFit="1" customWidth="1"/>
    <col min="1549" max="1792" width="9" style="32"/>
    <col min="1793" max="1793" width="16.75" style="32" bestFit="1" customWidth="1"/>
    <col min="1794" max="1794" width="5" style="32" bestFit="1" customWidth="1"/>
    <col min="1795" max="1795" width="5.125" style="32" customWidth="1"/>
    <col min="1796" max="1796" width="4.5" style="32" bestFit="1" customWidth="1"/>
    <col min="1797" max="1798" width="6.375" style="32" bestFit="1" customWidth="1"/>
    <col min="1799" max="1799" width="4.75" style="32" bestFit="1" customWidth="1"/>
    <col min="1800" max="1800" width="4.5" style="32" bestFit="1" customWidth="1"/>
    <col min="1801" max="1801" width="5.625" style="32" bestFit="1" customWidth="1"/>
    <col min="1802" max="1802" width="5" style="32" bestFit="1" customWidth="1"/>
    <col min="1803" max="1804" width="4.5" style="32" bestFit="1" customWidth="1"/>
    <col min="1805" max="2048" width="9" style="32"/>
    <col min="2049" max="2049" width="16.75" style="32" bestFit="1" customWidth="1"/>
    <col min="2050" max="2050" width="5" style="32" bestFit="1" customWidth="1"/>
    <col min="2051" max="2051" width="5.125" style="32" customWidth="1"/>
    <col min="2052" max="2052" width="4.5" style="32" bestFit="1" customWidth="1"/>
    <col min="2053" max="2054" width="6.375" style="32" bestFit="1" customWidth="1"/>
    <col min="2055" max="2055" width="4.75" style="32" bestFit="1" customWidth="1"/>
    <col min="2056" max="2056" width="4.5" style="32" bestFit="1" customWidth="1"/>
    <col min="2057" max="2057" width="5.625" style="32" bestFit="1" customWidth="1"/>
    <col min="2058" max="2058" width="5" style="32" bestFit="1" customWidth="1"/>
    <col min="2059" max="2060" width="4.5" style="32" bestFit="1" customWidth="1"/>
    <col min="2061" max="2304" width="9" style="32"/>
    <col min="2305" max="2305" width="16.75" style="32" bestFit="1" customWidth="1"/>
    <col min="2306" max="2306" width="5" style="32" bestFit="1" customWidth="1"/>
    <col min="2307" max="2307" width="5.125" style="32" customWidth="1"/>
    <col min="2308" max="2308" width="4.5" style="32" bestFit="1" customWidth="1"/>
    <col min="2309" max="2310" width="6.375" style="32" bestFit="1" customWidth="1"/>
    <col min="2311" max="2311" width="4.75" style="32" bestFit="1" customWidth="1"/>
    <col min="2312" max="2312" width="4.5" style="32" bestFit="1" customWidth="1"/>
    <col min="2313" max="2313" width="5.625" style="32" bestFit="1" customWidth="1"/>
    <col min="2314" max="2314" width="5" style="32" bestFit="1" customWidth="1"/>
    <col min="2315" max="2316" width="4.5" style="32" bestFit="1" customWidth="1"/>
    <col min="2317" max="2560" width="9" style="32"/>
    <col min="2561" max="2561" width="16.75" style="32" bestFit="1" customWidth="1"/>
    <col min="2562" max="2562" width="5" style="32" bestFit="1" customWidth="1"/>
    <col min="2563" max="2563" width="5.125" style="32" customWidth="1"/>
    <col min="2564" max="2564" width="4.5" style="32" bestFit="1" customWidth="1"/>
    <col min="2565" max="2566" width="6.375" style="32" bestFit="1" customWidth="1"/>
    <col min="2567" max="2567" width="4.75" style="32" bestFit="1" customWidth="1"/>
    <col min="2568" max="2568" width="4.5" style="32" bestFit="1" customWidth="1"/>
    <col min="2569" max="2569" width="5.625" style="32" bestFit="1" customWidth="1"/>
    <col min="2570" max="2570" width="5" style="32" bestFit="1" customWidth="1"/>
    <col min="2571" max="2572" width="4.5" style="32" bestFit="1" customWidth="1"/>
    <col min="2573" max="2816" width="9" style="32"/>
    <col min="2817" max="2817" width="16.75" style="32" bestFit="1" customWidth="1"/>
    <col min="2818" max="2818" width="5" style="32" bestFit="1" customWidth="1"/>
    <col min="2819" max="2819" width="5.125" style="32" customWidth="1"/>
    <col min="2820" max="2820" width="4.5" style="32" bestFit="1" customWidth="1"/>
    <col min="2821" max="2822" width="6.375" style="32" bestFit="1" customWidth="1"/>
    <col min="2823" max="2823" width="4.75" style="32" bestFit="1" customWidth="1"/>
    <col min="2824" max="2824" width="4.5" style="32" bestFit="1" customWidth="1"/>
    <col min="2825" max="2825" width="5.625" style="32" bestFit="1" customWidth="1"/>
    <col min="2826" max="2826" width="5" style="32" bestFit="1" customWidth="1"/>
    <col min="2827" max="2828" width="4.5" style="32" bestFit="1" customWidth="1"/>
    <col min="2829" max="3072" width="9" style="32"/>
    <col min="3073" max="3073" width="16.75" style="32" bestFit="1" customWidth="1"/>
    <col min="3074" max="3074" width="5" style="32" bestFit="1" customWidth="1"/>
    <col min="3075" max="3075" width="5.125" style="32" customWidth="1"/>
    <col min="3076" max="3076" width="4.5" style="32" bestFit="1" customWidth="1"/>
    <col min="3077" max="3078" width="6.375" style="32" bestFit="1" customWidth="1"/>
    <col min="3079" max="3079" width="4.75" style="32" bestFit="1" customWidth="1"/>
    <col min="3080" max="3080" width="4.5" style="32" bestFit="1" customWidth="1"/>
    <col min="3081" max="3081" width="5.625" style="32" bestFit="1" customWidth="1"/>
    <col min="3082" max="3082" width="5" style="32" bestFit="1" customWidth="1"/>
    <col min="3083" max="3084" width="4.5" style="32" bestFit="1" customWidth="1"/>
    <col min="3085" max="3328" width="9" style="32"/>
    <col min="3329" max="3329" width="16.75" style="32" bestFit="1" customWidth="1"/>
    <col min="3330" max="3330" width="5" style="32" bestFit="1" customWidth="1"/>
    <col min="3331" max="3331" width="5.125" style="32" customWidth="1"/>
    <col min="3332" max="3332" width="4.5" style="32" bestFit="1" customWidth="1"/>
    <col min="3333" max="3334" width="6.375" style="32" bestFit="1" customWidth="1"/>
    <col min="3335" max="3335" width="4.75" style="32" bestFit="1" customWidth="1"/>
    <col min="3336" max="3336" width="4.5" style="32" bestFit="1" customWidth="1"/>
    <col min="3337" max="3337" width="5.625" style="32" bestFit="1" customWidth="1"/>
    <col min="3338" max="3338" width="5" style="32" bestFit="1" customWidth="1"/>
    <col min="3339" max="3340" width="4.5" style="32" bestFit="1" customWidth="1"/>
    <col min="3341" max="3584" width="9" style="32"/>
    <col min="3585" max="3585" width="16.75" style="32" bestFit="1" customWidth="1"/>
    <col min="3586" max="3586" width="5" style="32" bestFit="1" customWidth="1"/>
    <col min="3587" max="3587" width="5.125" style="32" customWidth="1"/>
    <col min="3588" max="3588" width="4.5" style="32" bestFit="1" customWidth="1"/>
    <col min="3589" max="3590" width="6.375" style="32" bestFit="1" customWidth="1"/>
    <col min="3591" max="3591" width="4.75" style="32" bestFit="1" customWidth="1"/>
    <col min="3592" max="3592" width="4.5" style="32" bestFit="1" customWidth="1"/>
    <col min="3593" max="3593" width="5.625" style="32" bestFit="1" customWidth="1"/>
    <col min="3594" max="3594" width="5" style="32" bestFit="1" customWidth="1"/>
    <col min="3595" max="3596" width="4.5" style="32" bestFit="1" customWidth="1"/>
    <col min="3597" max="3840" width="9" style="32"/>
    <col min="3841" max="3841" width="16.75" style="32" bestFit="1" customWidth="1"/>
    <col min="3842" max="3842" width="5" style="32" bestFit="1" customWidth="1"/>
    <col min="3843" max="3843" width="5.125" style="32" customWidth="1"/>
    <col min="3844" max="3844" width="4.5" style="32" bestFit="1" customWidth="1"/>
    <col min="3845" max="3846" width="6.375" style="32" bestFit="1" customWidth="1"/>
    <col min="3847" max="3847" width="4.75" style="32" bestFit="1" customWidth="1"/>
    <col min="3848" max="3848" width="4.5" style="32" bestFit="1" customWidth="1"/>
    <col min="3849" max="3849" width="5.625" style="32" bestFit="1" customWidth="1"/>
    <col min="3850" max="3850" width="5" style="32" bestFit="1" customWidth="1"/>
    <col min="3851" max="3852" width="4.5" style="32" bestFit="1" customWidth="1"/>
    <col min="3853" max="4096" width="9" style="32"/>
    <col min="4097" max="4097" width="16.75" style="32" bestFit="1" customWidth="1"/>
    <col min="4098" max="4098" width="5" style="32" bestFit="1" customWidth="1"/>
    <col min="4099" max="4099" width="5.125" style="32" customWidth="1"/>
    <col min="4100" max="4100" width="4.5" style="32" bestFit="1" customWidth="1"/>
    <col min="4101" max="4102" width="6.375" style="32" bestFit="1" customWidth="1"/>
    <col min="4103" max="4103" width="4.75" style="32" bestFit="1" customWidth="1"/>
    <col min="4104" max="4104" width="4.5" style="32" bestFit="1" customWidth="1"/>
    <col min="4105" max="4105" width="5.625" style="32" bestFit="1" customWidth="1"/>
    <col min="4106" max="4106" width="5" style="32" bestFit="1" customWidth="1"/>
    <col min="4107" max="4108" width="4.5" style="32" bestFit="1" customWidth="1"/>
    <col min="4109" max="4352" width="9" style="32"/>
    <col min="4353" max="4353" width="16.75" style="32" bestFit="1" customWidth="1"/>
    <col min="4354" max="4354" width="5" style="32" bestFit="1" customWidth="1"/>
    <col min="4355" max="4355" width="5.125" style="32" customWidth="1"/>
    <col min="4356" max="4356" width="4.5" style="32" bestFit="1" customWidth="1"/>
    <col min="4357" max="4358" width="6.375" style="32" bestFit="1" customWidth="1"/>
    <col min="4359" max="4359" width="4.75" style="32" bestFit="1" customWidth="1"/>
    <col min="4360" max="4360" width="4.5" style="32" bestFit="1" customWidth="1"/>
    <col min="4361" max="4361" width="5.625" style="32" bestFit="1" customWidth="1"/>
    <col min="4362" max="4362" width="5" style="32" bestFit="1" customWidth="1"/>
    <col min="4363" max="4364" width="4.5" style="32" bestFit="1" customWidth="1"/>
    <col min="4365" max="4608" width="9" style="32"/>
    <col min="4609" max="4609" width="16.75" style="32" bestFit="1" customWidth="1"/>
    <col min="4610" max="4610" width="5" style="32" bestFit="1" customWidth="1"/>
    <col min="4611" max="4611" width="5.125" style="32" customWidth="1"/>
    <col min="4612" max="4612" width="4.5" style="32" bestFit="1" customWidth="1"/>
    <col min="4613" max="4614" width="6.375" style="32" bestFit="1" customWidth="1"/>
    <col min="4615" max="4615" width="4.75" style="32" bestFit="1" customWidth="1"/>
    <col min="4616" max="4616" width="4.5" style="32" bestFit="1" customWidth="1"/>
    <col min="4617" max="4617" width="5.625" style="32" bestFit="1" customWidth="1"/>
    <col min="4618" max="4618" width="5" style="32" bestFit="1" customWidth="1"/>
    <col min="4619" max="4620" width="4.5" style="32" bestFit="1" customWidth="1"/>
    <col min="4621" max="4864" width="9" style="32"/>
    <col min="4865" max="4865" width="16.75" style="32" bestFit="1" customWidth="1"/>
    <col min="4866" max="4866" width="5" style="32" bestFit="1" customWidth="1"/>
    <col min="4867" max="4867" width="5.125" style="32" customWidth="1"/>
    <col min="4868" max="4868" width="4.5" style="32" bestFit="1" customWidth="1"/>
    <col min="4869" max="4870" width="6.375" style="32" bestFit="1" customWidth="1"/>
    <col min="4871" max="4871" width="4.75" style="32" bestFit="1" customWidth="1"/>
    <col min="4872" max="4872" width="4.5" style="32" bestFit="1" customWidth="1"/>
    <col min="4873" max="4873" width="5.625" style="32" bestFit="1" customWidth="1"/>
    <col min="4874" max="4874" width="5" style="32" bestFit="1" customWidth="1"/>
    <col min="4875" max="4876" width="4.5" style="32" bestFit="1" customWidth="1"/>
    <col min="4877" max="5120" width="9" style="32"/>
    <col min="5121" max="5121" width="16.75" style="32" bestFit="1" customWidth="1"/>
    <col min="5122" max="5122" width="5" style="32" bestFit="1" customWidth="1"/>
    <col min="5123" max="5123" width="5.125" style="32" customWidth="1"/>
    <col min="5124" max="5124" width="4.5" style="32" bestFit="1" customWidth="1"/>
    <col min="5125" max="5126" width="6.375" style="32" bestFit="1" customWidth="1"/>
    <col min="5127" max="5127" width="4.75" style="32" bestFit="1" customWidth="1"/>
    <col min="5128" max="5128" width="4.5" style="32" bestFit="1" customWidth="1"/>
    <col min="5129" max="5129" width="5.625" style="32" bestFit="1" customWidth="1"/>
    <col min="5130" max="5130" width="5" style="32" bestFit="1" customWidth="1"/>
    <col min="5131" max="5132" width="4.5" style="32" bestFit="1" customWidth="1"/>
    <col min="5133" max="5376" width="9" style="32"/>
    <col min="5377" max="5377" width="16.75" style="32" bestFit="1" customWidth="1"/>
    <col min="5378" max="5378" width="5" style="32" bestFit="1" customWidth="1"/>
    <col min="5379" max="5379" width="5.125" style="32" customWidth="1"/>
    <col min="5380" max="5380" width="4.5" style="32" bestFit="1" customWidth="1"/>
    <col min="5381" max="5382" width="6.375" style="32" bestFit="1" customWidth="1"/>
    <col min="5383" max="5383" width="4.75" style="32" bestFit="1" customWidth="1"/>
    <col min="5384" max="5384" width="4.5" style="32" bestFit="1" customWidth="1"/>
    <col min="5385" max="5385" width="5.625" style="32" bestFit="1" customWidth="1"/>
    <col min="5386" max="5386" width="5" style="32" bestFit="1" customWidth="1"/>
    <col min="5387" max="5388" width="4.5" style="32" bestFit="1" customWidth="1"/>
    <col min="5389" max="5632" width="9" style="32"/>
    <col min="5633" max="5633" width="16.75" style="32" bestFit="1" customWidth="1"/>
    <col min="5634" max="5634" width="5" style="32" bestFit="1" customWidth="1"/>
    <col min="5635" max="5635" width="5.125" style="32" customWidth="1"/>
    <col min="5636" max="5636" width="4.5" style="32" bestFit="1" customWidth="1"/>
    <col min="5637" max="5638" width="6.375" style="32" bestFit="1" customWidth="1"/>
    <col min="5639" max="5639" width="4.75" style="32" bestFit="1" customWidth="1"/>
    <col min="5640" max="5640" width="4.5" style="32" bestFit="1" customWidth="1"/>
    <col min="5641" max="5641" width="5.625" style="32" bestFit="1" customWidth="1"/>
    <col min="5642" max="5642" width="5" style="32" bestFit="1" customWidth="1"/>
    <col min="5643" max="5644" width="4.5" style="32" bestFit="1" customWidth="1"/>
    <col min="5645" max="5888" width="9" style="32"/>
    <col min="5889" max="5889" width="16.75" style="32" bestFit="1" customWidth="1"/>
    <col min="5890" max="5890" width="5" style="32" bestFit="1" customWidth="1"/>
    <col min="5891" max="5891" width="5.125" style="32" customWidth="1"/>
    <col min="5892" max="5892" width="4.5" style="32" bestFit="1" customWidth="1"/>
    <col min="5893" max="5894" width="6.375" style="32" bestFit="1" customWidth="1"/>
    <col min="5895" max="5895" width="4.75" style="32" bestFit="1" customWidth="1"/>
    <col min="5896" max="5896" width="4.5" style="32" bestFit="1" customWidth="1"/>
    <col min="5897" max="5897" width="5.625" style="32" bestFit="1" customWidth="1"/>
    <col min="5898" max="5898" width="5" style="32" bestFit="1" customWidth="1"/>
    <col min="5899" max="5900" width="4.5" style="32" bestFit="1" customWidth="1"/>
    <col min="5901" max="6144" width="9" style="32"/>
    <col min="6145" max="6145" width="16.75" style="32" bestFit="1" customWidth="1"/>
    <col min="6146" max="6146" width="5" style="32" bestFit="1" customWidth="1"/>
    <col min="6147" max="6147" width="5.125" style="32" customWidth="1"/>
    <col min="6148" max="6148" width="4.5" style="32" bestFit="1" customWidth="1"/>
    <col min="6149" max="6150" width="6.375" style="32" bestFit="1" customWidth="1"/>
    <col min="6151" max="6151" width="4.75" style="32" bestFit="1" customWidth="1"/>
    <col min="6152" max="6152" width="4.5" style="32" bestFit="1" customWidth="1"/>
    <col min="6153" max="6153" width="5.625" style="32" bestFit="1" customWidth="1"/>
    <col min="6154" max="6154" width="5" style="32" bestFit="1" customWidth="1"/>
    <col min="6155" max="6156" width="4.5" style="32" bestFit="1" customWidth="1"/>
    <col min="6157" max="6400" width="9" style="32"/>
    <col min="6401" max="6401" width="16.75" style="32" bestFit="1" customWidth="1"/>
    <col min="6402" max="6402" width="5" style="32" bestFit="1" customWidth="1"/>
    <col min="6403" max="6403" width="5.125" style="32" customWidth="1"/>
    <col min="6404" max="6404" width="4.5" style="32" bestFit="1" customWidth="1"/>
    <col min="6405" max="6406" width="6.375" style="32" bestFit="1" customWidth="1"/>
    <col min="6407" max="6407" width="4.75" style="32" bestFit="1" customWidth="1"/>
    <col min="6408" max="6408" width="4.5" style="32" bestFit="1" customWidth="1"/>
    <col min="6409" max="6409" width="5.625" style="32" bestFit="1" customWidth="1"/>
    <col min="6410" max="6410" width="5" style="32" bestFit="1" customWidth="1"/>
    <col min="6411" max="6412" width="4.5" style="32" bestFit="1" customWidth="1"/>
    <col min="6413" max="6656" width="9" style="32"/>
    <col min="6657" max="6657" width="16.75" style="32" bestFit="1" customWidth="1"/>
    <col min="6658" max="6658" width="5" style="32" bestFit="1" customWidth="1"/>
    <col min="6659" max="6659" width="5.125" style="32" customWidth="1"/>
    <col min="6660" max="6660" width="4.5" style="32" bestFit="1" customWidth="1"/>
    <col min="6661" max="6662" width="6.375" style="32" bestFit="1" customWidth="1"/>
    <col min="6663" max="6663" width="4.75" style="32" bestFit="1" customWidth="1"/>
    <col min="6664" max="6664" width="4.5" style="32" bestFit="1" customWidth="1"/>
    <col min="6665" max="6665" width="5.625" style="32" bestFit="1" customWidth="1"/>
    <col min="6666" max="6666" width="5" style="32" bestFit="1" customWidth="1"/>
    <col min="6667" max="6668" width="4.5" style="32" bestFit="1" customWidth="1"/>
    <col min="6669" max="6912" width="9" style="32"/>
    <col min="6913" max="6913" width="16.75" style="32" bestFit="1" customWidth="1"/>
    <col min="6914" max="6914" width="5" style="32" bestFit="1" customWidth="1"/>
    <col min="6915" max="6915" width="5.125" style="32" customWidth="1"/>
    <col min="6916" max="6916" width="4.5" style="32" bestFit="1" customWidth="1"/>
    <col min="6917" max="6918" width="6.375" style="32" bestFit="1" customWidth="1"/>
    <col min="6919" max="6919" width="4.75" style="32" bestFit="1" customWidth="1"/>
    <col min="6920" max="6920" width="4.5" style="32" bestFit="1" customWidth="1"/>
    <col min="6921" max="6921" width="5.625" style="32" bestFit="1" customWidth="1"/>
    <col min="6922" max="6922" width="5" style="32" bestFit="1" customWidth="1"/>
    <col min="6923" max="6924" width="4.5" style="32" bestFit="1" customWidth="1"/>
    <col min="6925" max="7168" width="9" style="32"/>
    <col min="7169" max="7169" width="16.75" style="32" bestFit="1" customWidth="1"/>
    <col min="7170" max="7170" width="5" style="32" bestFit="1" customWidth="1"/>
    <col min="7171" max="7171" width="5.125" style="32" customWidth="1"/>
    <col min="7172" max="7172" width="4.5" style="32" bestFit="1" customWidth="1"/>
    <col min="7173" max="7174" width="6.375" style="32" bestFit="1" customWidth="1"/>
    <col min="7175" max="7175" width="4.75" style="32" bestFit="1" customWidth="1"/>
    <col min="7176" max="7176" width="4.5" style="32" bestFit="1" customWidth="1"/>
    <col min="7177" max="7177" width="5.625" style="32" bestFit="1" customWidth="1"/>
    <col min="7178" max="7178" width="5" style="32" bestFit="1" customWidth="1"/>
    <col min="7179" max="7180" width="4.5" style="32" bestFit="1" customWidth="1"/>
    <col min="7181" max="7424" width="9" style="32"/>
    <col min="7425" max="7425" width="16.75" style="32" bestFit="1" customWidth="1"/>
    <col min="7426" max="7426" width="5" style="32" bestFit="1" customWidth="1"/>
    <col min="7427" max="7427" width="5.125" style="32" customWidth="1"/>
    <col min="7428" max="7428" width="4.5" style="32" bestFit="1" customWidth="1"/>
    <col min="7429" max="7430" width="6.375" style="32" bestFit="1" customWidth="1"/>
    <col min="7431" max="7431" width="4.75" style="32" bestFit="1" customWidth="1"/>
    <col min="7432" max="7432" width="4.5" style="32" bestFit="1" customWidth="1"/>
    <col min="7433" max="7433" width="5.625" style="32" bestFit="1" customWidth="1"/>
    <col min="7434" max="7434" width="5" style="32" bestFit="1" customWidth="1"/>
    <col min="7435" max="7436" width="4.5" style="32" bestFit="1" customWidth="1"/>
    <col min="7437" max="7680" width="9" style="32"/>
    <col min="7681" max="7681" width="16.75" style="32" bestFit="1" customWidth="1"/>
    <col min="7682" max="7682" width="5" style="32" bestFit="1" customWidth="1"/>
    <col min="7683" max="7683" width="5.125" style="32" customWidth="1"/>
    <col min="7684" max="7684" width="4.5" style="32" bestFit="1" customWidth="1"/>
    <col min="7685" max="7686" width="6.375" style="32" bestFit="1" customWidth="1"/>
    <col min="7687" max="7687" width="4.75" style="32" bestFit="1" customWidth="1"/>
    <col min="7688" max="7688" width="4.5" style="32" bestFit="1" customWidth="1"/>
    <col min="7689" max="7689" width="5.625" style="32" bestFit="1" customWidth="1"/>
    <col min="7690" max="7690" width="5" style="32" bestFit="1" customWidth="1"/>
    <col min="7691" max="7692" width="4.5" style="32" bestFit="1" customWidth="1"/>
    <col min="7693" max="7936" width="9" style="32"/>
    <col min="7937" max="7937" width="16.75" style="32" bestFit="1" customWidth="1"/>
    <col min="7938" max="7938" width="5" style="32" bestFit="1" customWidth="1"/>
    <col min="7939" max="7939" width="5.125" style="32" customWidth="1"/>
    <col min="7940" max="7940" width="4.5" style="32" bestFit="1" customWidth="1"/>
    <col min="7941" max="7942" width="6.375" style="32" bestFit="1" customWidth="1"/>
    <col min="7943" max="7943" width="4.75" style="32" bestFit="1" customWidth="1"/>
    <col min="7944" max="7944" width="4.5" style="32" bestFit="1" customWidth="1"/>
    <col min="7945" max="7945" width="5.625" style="32" bestFit="1" customWidth="1"/>
    <col min="7946" max="7946" width="5" style="32" bestFit="1" customWidth="1"/>
    <col min="7947" max="7948" width="4.5" style="32" bestFit="1" customWidth="1"/>
    <col min="7949" max="8192" width="9" style="32"/>
    <col min="8193" max="8193" width="16.75" style="32" bestFit="1" customWidth="1"/>
    <col min="8194" max="8194" width="5" style="32" bestFit="1" customWidth="1"/>
    <col min="8195" max="8195" width="5.125" style="32" customWidth="1"/>
    <col min="8196" max="8196" width="4.5" style="32" bestFit="1" customWidth="1"/>
    <col min="8197" max="8198" width="6.375" style="32" bestFit="1" customWidth="1"/>
    <col min="8199" max="8199" width="4.75" style="32" bestFit="1" customWidth="1"/>
    <col min="8200" max="8200" width="4.5" style="32" bestFit="1" customWidth="1"/>
    <col min="8201" max="8201" width="5.625" style="32" bestFit="1" customWidth="1"/>
    <col min="8202" max="8202" width="5" style="32" bestFit="1" customWidth="1"/>
    <col min="8203" max="8204" width="4.5" style="32" bestFit="1" customWidth="1"/>
    <col min="8205" max="8448" width="9" style="32"/>
    <col min="8449" max="8449" width="16.75" style="32" bestFit="1" customWidth="1"/>
    <col min="8450" max="8450" width="5" style="32" bestFit="1" customWidth="1"/>
    <col min="8451" max="8451" width="5.125" style="32" customWidth="1"/>
    <col min="8452" max="8452" width="4.5" style="32" bestFit="1" customWidth="1"/>
    <col min="8453" max="8454" width="6.375" style="32" bestFit="1" customWidth="1"/>
    <col min="8455" max="8455" width="4.75" style="32" bestFit="1" customWidth="1"/>
    <col min="8456" max="8456" width="4.5" style="32" bestFit="1" customWidth="1"/>
    <col min="8457" max="8457" width="5.625" style="32" bestFit="1" customWidth="1"/>
    <col min="8458" max="8458" width="5" style="32" bestFit="1" customWidth="1"/>
    <col min="8459" max="8460" width="4.5" style="32" bestFit="1" customWidth="1"/>
    <col min="8461" max="8704" width="9" style="32"/>
    <col min="8705" max="8705" width="16.75" style="32" bestFit="1" customWidth="1"/>
    <col min="8706" max="8706" width="5" style="32" bestFit="1" customWidth="1"/>
    <col min="8707" max="8707" width="5.125" style="32" customWidth="1"/>
    <col min="8708" max="8708" width="4.5" style="32" bestFit="1" customWidth="1"/>
    <col min="8709" max="8710" width="6.375" style="32" bestFit="1" customWidth="1"/>
    <col min="8711" max="8711" width="4.75" style="32" bestFit="1" customWidth="1"/>
    <col min="8712" max="8712" width="4.5" style="32" bestFit="1" customWidth="1"/>
    <col min="8713" max="8713" width="5.625" style="32" bestFit="1" customWidth="1"/>
    <col min="8714" max="8714" width="5" style="32" bestFit="1" customWidth="1"/>
    <col min="8715" max="8716" width="4.5" style="32" bestFit="1" customWidth="1"/>
    <col min="8717" max="8960" width="9" style="32"/>
    <col min="8961" max="8961" width="16.75" style="32" bestFit="1" customWidth="1"/>
    <col min="8962" max="8962" width="5" style="32" bestFit="1" customWidth="1"/>
    <col min="8963" max="8963" width="5.125" style="32" customWidth="1"/>
    <col min="8964" max="8964" width="4.5" style="32" bestFit="1" customWidth="1"/>
    <col min="8965" max="8966" width="6.375" style="32" bestFit="1" customWidth="1"/>
    <col min="8967" max="8967" width="4.75" style="32" bestFit="1" customWidth="1"/>
    <col min="8968" max="8968" width="4.5" style="32" bestFit="1" customWidth="1"/>
    <col min="8969" max="8969" width="5.625" style="32" bestFit="1" customWidth="1"/>
    <col min="8970" max="8970" width="5" style="32" bestFit="1" customWidth="1"/>
    <col min="8971" max="8972" width="4.5" style="32" bestFit="1" customWidth="1"/>
    <col min="8973" max="9216" width="9" style="32"/>
    <col min="9217" max="9217" width="16.75" style="32" bestFit="1" customWidth="1"/>
    <col min="9218" max="9218" width="5" style="32" bestFit="1" customWidth="1"/>
    <col min="9219" max="9219" width="5.125" style="32" customWidth="1"/>
    <col min="9220" max="9220" width="4.5" style="32" bestFit="1" customWidth="1"/>
    <col min="9221" max="9222" width="6.375" style="32" bestFit="1" customWidth="1"/>
    <col min="9223" max="9223" width="4.75" style="32" bestFit="1" customWidth="1"/>
    <col min="9224" max="9224" width="4.5" style="32" bestFit="1" customWidth="1"/>
    <col min="9225" max="9225" width="5.625" style="32" bestFit="1" customWidth="1"/>
    <col min="9226" max="9226" width="5" style="32" bestFit="1" customWidth="1"/>
    <col min="9227" max="9228" width="4.5" style="32" bestFit="1" customWidth="1"/>
    <col min="9229" max="9472" width="9" style="32"/>
    <col min="9473" max="9473" width="16.75" style="32" bestFit="1" customWidth="1"/>
    <col min="9474" max="9474" width="5" style="32" bestFit="1" customWidth="1"/>
    <col min="9475" max="9475" width="5.125" style="32" customWidth="1"/>
    <col min="9476" max="9476" width="4.5" style="32" bestFit="1" customWidth="1"/>
    <col min="9477" max="9478" width="6.375" style="32" bestFit="1" customWidth="1"/>
    <col min="9479" max="9479" width="4.75" style="32" bestFit="1" customWidth="1"/>
    <col min="9480" max="9480" width="4.5" style="32" bestFit="1" customWidth="1"/>
    <col min="9481" max="9481" width="5.625" style="32" bestFit="1" customWidth="1"/>
    <col min="9482" max="9482" width="5" style="32" bestFit="1" customWidth="1"/>
    <col min="9483" max="9484" width="4.5" style="32" bestFit="1" customWidth="1"/>
    <col min="9485" max="9728" width="9" style="32"/>
    <col min="9729" max="9729" width="16.75" style="32" bestFit="1" customWidth="1"/>
    <col min="9730" max="9730" width="5" style="32" bestFit="1" customWidth="1"/>
    <col min="9731" max="9731" width="5.125" style="32" customWidth="1"/>
    <col min="9732" max="9732" width="4.5" style="32" bestFit="1" customWidth="1"/>
    <col min="9733" max="9734" width="6.375" style="32" bestFit="1" customWidth="1"/>
    <col min="9735" max="9735" width="4.75" style="32" bestFit="1" customWidth="1"/>
    <col min="9736" max="9736" width="4.5" style="32" bestFit="1" customWidth="1"/>
    <col min="9737" max="9737" width="5.625" style="32" bestFit="1" customWidth="1"/>
    <col min="9738" max="9738" width="5" style="32" bestFit="1" customWidth="1"/>
    <col min="9739" max="9740" width="4.5" style="32" bestFit="1" customWidth="1"/>
    <col min="9741" max="9984" width="9" style="32"/>
    <col min="9985" max="9985" width="16.75" style="32" bestFit="1" customWidth="1"/>
    <col min="9986" max="9986" width="5" style="32" bestFit="1" customWidth="1"/>
    <col min="9987" max="9987" width="5.125" style="32" customWidth="1"/>
    <col min="9988" max="9988" width="4.5" style="32" bestFit="1" customWidth="1"/>
    <col min="9989" max="9990" width="6.375" style="32" bestFit="1" customWidth="1"/>
    <col min="9991" max="9991" width="4.75" style="32" bestFit="1" customWidth="1"/>
    <col min="9992" max="9992" width="4.5" style="32" bestFit="1" customWidth="1"/>
    <col min="9993" max="9993" width="5.625" style="32" bestFit="1" customWidth="1"/>
    <col min="9994" max="9994" width="5" style="32" bestFit="1" customWidth="1"/>
    <col min="9995" max="9996" width="4.5" style="32" bestFit="1" customWidth="1"/>
    <col min="9997" max="10240" width="9" style="32"/>
    <col min="10241" max="10241" width="16.75" style="32" bestFit="1" customWidth="1"/>
    <col min="10242" max="10242" width="5" style="32" bestFit="1" customWidth="1"/>
    <col min="10243" max="10243" width="5.125" style="32" customWidth="1"/>
    <col min="10244" max="10244" width="4.5" style="32" bestFit="1" customWidth="1"/>
    <col min="10245" max="10246" width="6.375" style="32" bestFit="1" customWidth="1"/>
    <col min="10247" max="10247" width="4.75" style="32" bestFit="1" customWidth="1"/>
    <col min="10248" max="10248" width="4.5" style="32" bestFit="1" customWidth="1"/>
    <col min="10249" max="10249" width="5.625" style="32" bestFit="1" customWidth="1"/>
    <col min="10250" max="10250" width="5" style="32" bestFit="1" customWidth="1"/>
    <col min="10251" max="10252" width="4.5" style="32" bestFit="1" customWidth="1"/>
    <col min="10253" max="10496" width="9" style="32"/>
    <col min="10497" max="10497" width="16.75" style="32" bestFit="1" customWidth="1"/>
    <col min="10498" max="10498" width="5" style="32" bestFit="1" customWidth="1"/>
    <col min="10499" max="10499" width="5.125" style="32" customWidth="1"/>
    <col min="10500" max="10500" width="4.5" style="32" bestFit="1" customWidth="1"/>
    <col min="10501" max="10502" width="6.375" style="32" bestFit="1" customWidth="1"/>
    <col min="10503" max="10503" width="4.75" style="32" bestFit="1" customWidth="1"/>
    <col min="10504" max="10504" width="4.5" style="32" bestFit="1" customWidth="1"/>
    <col min="10505" max="10505" width="5.625" style="32" bestFit="1" customWidth="1"/>
    <col min="10506" max="10506" width="5" style="32" bestFit="1" customWidth="1"/>
    <col min="10507" max="10508" width="4.5" style="32" bestFit="1" customWidth="1"/>
    <col min="10509" max="10752" width="9" style="32"/>
    <col min="10753" max="10753" width="16.75" style="32" bestFit="1" customWidth="1"/>
    <col min="10754" max="10754" width="5" style="32" bestFit="1" customWidth="1"/>
    <col min="10755" max="10755" width="5.125" style="32" customWidth="1"/>
    <col min="10756" max="10756" width="4.5" style="32" bestFit="1" customWidth="1"/>
    <col min="10757" max="10758" width="6.375" style="32" bestFit="1" customWidth="1"/>
    <col min="10759" max="10759" width="4.75" style="32" bestFit="1" customWidth="1"/>
    <col min="10760" max="10760" width="4.5" style="32" bestFit="1" customWidth="1"/>
    <col min="10761" max="10761" width="5.625" style="32" bestFit="1" customWidth="1"/>
    <col min="10762" max="10762" width="5" style="32" bestFit="1" customWidth="1"/>
    <col min="10763" max="10764" width="4.5" style="32" bestFit="1" customWidth="1"/>
    <col min="10765" max="11008" width="9" style="32"/>
    <col min="11009" max="11009" width="16.75" style="32" bestFit="1" customWidth="1"/>
    <col min="11010" max="11010" width="5" style="32" bestFit="1" customWidth="1"/>
    <col min="11011" max="11011" width="5.125" style="32" customWidth="1"/>
    <col min="11012" max="11012" width="4.5" style="32" bestFit="1" customWidth="1"/>
    <col min="11013" max="11014" width="6.375" style="32" bestFit="1" customWidth="1"/>
    <col min="11015" max="11015" width="4.75" style="32" bestFit="1" customWidth="1"/>
    <col min="11016" max="11016" width="4.5" style="32" bestFit="1" customWidth="1"/>
    <col min="11017" max="11017" width="5.625" style="32" bestFit="1" customWidth="1"/>
    <col min="11018" max="11018" width="5" style="32" bestFit="1" customWidth="1"/>
    <col min="11019" max="11020" width="4.5" style="32" bestFit="1" customWidth="1"/>
    <col min="11021" max="11264" width="9" style="32"/>
    <col min="11265" max="11265" width="16.75" style="32" bestFit="1" customWidth="1"/>
    <col min="11266" max="11266" width="5" style="32" bestFit="1" customWidth="1"/>
    <col min="11267" max="11267" width="5.125" style="32" customWidth="1"/>
    <col min="11268" max="11268" width="4.5" style="32" bestFit="1" customWidth="1"/>
    <col min="11269" max="11270" width="6.375" style="32" bestFit="1" customWidth="1"/>
    <col min="11271" max="11271" width="4.75" style="32" bestFit="1" customWidth="1"/>
    <col min="11272" max="11272" width="4.5" style="32" bestFit="1" customWidth="1"/>
    <col min="11273" max="11273" width="5.625" style="32" bestFit="1" customWidth="1"/>
    <col min="11274" max="11274" width="5" style="32" bestFit="1" customWidth="1"/>
    <col min="11275" max="11276" width="4.5" style="32" bestFit="1" customWidth="1"/>
    <col min="11277" max="11520" width="9" style="32"/>
    <col min="11521" max="11521" width="16.75" style="32" bestFit="1" customWidth="1"/>
    <col min="11522" max="11522" width="5" style="32" bestFit="1" customWidth="1"/>
    <col min="11523" max="11523" width="5.125" style="32" customWidth="1"/>
    <col min="11524" max="11524" width="4.5" style="32" bestFit="1" customWidth="1"/>
    <col min="11525" max="11526" width="6.375" style="32" bestFit="1" customWidth="1"/>
    <col min="11527" max="11527" width="4.75" style="32" bestFit="1" customWidth="1"/>
    <col min="11528" max="11528" width="4.5" style="32" bestFit="1" customWidth="1"/>
    <col min="11529" max="11529" width="5.625" style="32" bestFit="1" customWidth="1"/>
    <col min="11530" max="11530" width="5" style="32" bestFit="1" customWidth="1"/>
    <col min="11531" max="11532" width="4.5" style="32" bestFit="1" customWidth="1"/>
    <col min="11533" max="11776" width="9" style="32"/>
    <col min="11777" max="11777" width="16.75" style="32" bestFit="1" customWidth="1"/>
    <col min="11778" max="11778" width="5" style="32" bestFit="1" customWidth="1"/>
    <col min="11779" max="11779" width="5.125" style="32" customWidth="1"/>
    <col min="11780" max="11780" width="4.5" style="32" bestFit="1" customWidth="1"/>
    <col min="11781" max="11782" width="6.375" style="32" bestFit="1" customWidth="1"/>
    <col min="11783" max="11783" width="4.75" style="32" bestFit="1" customWidth="1"/>
    <col min="11784" max="11784" width="4.5" style="32" bestFit="1" customWidth="1"/>
    <col min="11785" max="11785" width="5.625" style="32" bestFit="1" customWidth="1"/>
    <col min="11786" max="11786" width="5" style="32" bestFit="1" customWidth="1"/>
    <col min="11787" max="11788" width="4.5" style="32" bestFit="1" customWidth="1"/>
    <col min="11789" max="12032" width="9" style="32"/>
    <col min="12033" max="12033" width="16.75" style="32" bestFit="1" customWidth="1"/>
    <col min="12034" max="12034" width="5" style="32" bestFit="1" customWidth="1"/>
    <col min="12035" max="12035" width="5.125" style="32" customWidth="1"/>
    <col min="12036" max="12036" width="4.5" style="32" bestFit="1" customWidth="1"/>
    <col min="12037" max="12038" width="6.375" style="32" bestFit="1" customWidth="1"/>
    <col min="12039" max="12039" width="4.75" style="32" bestFit="1" customWidth="1"/>
    <col min="12040" max="12040" width="4.5" style="32" bestFit="1" customWidth="1"/>
    <col min="12041" max="12041" width="5.625" style="32" bestFit="1" customWidth="1"/>
    <col min="12042" max="12042" width="5" style="32" bestFit="1" customWidth="1"/>
    <col min="12043" max="12044" width="4.5" style="32" bestFit="1" customWidth="1"/>
    <col min="12045" max="12288" width="9" style="32"/>
    <col min="12289" max="12289" width="16.75" style="32" bestFit="1" customWidth="1"/>
    <col min="12290" max="12290" width="5" style="32" bestFit="1" customWidth="1"/>
    <col min="12291" max="12291" width="5.125" style="32" customWidth="1"/>
    <col min="12292" max="12292" width="4.5" style="32" bestFit="1" customWidth="1"/>
    <col min="12293" max="12294" width="6.375" style="32" bestFit="1" customWidth="1"/>
    <col min="12295" max="12295" width="4.75" style="32" bestFit="1" customWidth="1"/>
    <col min="12296" max="12296" width="4.5" style="32" bestFit="1" customWidth="1"/>
    <col min="12297" max="12297" width="5.625" style="32" bestFit="1" customWidth="1"/>
    <col min="12298" max="12298" width="5" style="32" bestFit="1" customWidth="1"/>
    <col min="12299" max="12300" width="4.5" style="32" bestFit="1" customWidth="1"/>
    <col min="12301" max="12544" width="9" style="32"/>
    <col min="12545" max="12545" width="16.75" style="32" bestFit="1" customWidth="1"/>
    <col min="12546" max="12546" width="5" style="32" bestFit="1" customWidth="1"/>
    <col min="12547" max="12547" width="5.125" style="32" customWidth="1"/>
    <col min="12548" max="12548" width="4.5" style="32" bestFit="1" customWidth="1"/>
    <col min="12549" max="12550" width="6.375" style="32" bestFit="1" customWidth="1"/>
    <col min="12551" max="12551" width="4.75" style="32" bestFit="1" customWidth="1"/>
    <col min="12552" max="12552" width="4.5" style="32" bestFit="1" customWidth="1"/>
    <col min="12553" max="12553" width="5.625" style="32" bestFit="1" customWidth="1"/>
    <col min="12554" max="12554" width="5" style="32" bestFit="1" customWidth="1"/>
    <col min="12555" max="12556" width="4.5" style="32" bestFit="1" customWidth="1"/>
    <col min="12557" max="12800" width="9" style="32"/>
    <col min="12801" max="12801" width="16.75" style="32" bestFit="1" customWidth="1"/>
    <col min="12802" max="12802" width="5" style="32" bestFit="1" customWidth="1"/>
    <col min="12803" max="12803" width="5.125" style="32" customWidth="1"/>
    <col min="12804" max="12804" width="4.5" style="32" bestFit="1" customWidth="1"/>
    <col min="12805" max="12806" width="6.375" style="32" bestFit="1" customWidth="1"/>
    <col min="12807" max="12807" width="4.75" style="32" bestFit="1" customWidth="1"/>
    <col min="12808" max="12808" width="4.5" style="32" bestFit="1" customWidth="1"/>
    <col min="12809" max="12809" width="5.625" style="32" bestFit="1" customWidth="1"/>
    <col min="12810" max="12810" width="5" style="32" bestFit="1" customWidth="1"/>
    <col min="12811" max="12812" width="4.5" style="32" bestFit="1" customWidth="1"/>
    <col min="12813" max="13056" width="9" style="32"/>
    <col min="13057" max="13057" width="16.75" style="32" bestFit="1" customWidth="1"/>
    <col min="13058" max="13058" width="5" style="32" bestFit="1" customWidth="1"/>
    <col min="13059" max="13059" width="5.125" style="32" customWidth="1"/>
    <col min="13060" max="13060" width="4.5" style="32" bestFit="1" customWidth="1"/>
    <col min="13061" max="13062" width="6.375" style="32" bestFit="1" customWidth="1"/>
    <col min="13063" max="13063" width="4.75" style="32" bestFit="1" customWidth="1"/>
    <col min="13064" max="13064" width="4.5" style="32" bestFit="1" customWidth="1"/>
    <col min="13065" max="13065" width="5.625" style="32" bestFit="1" customWidth="1"/>
    <col min="13066" max="13066" width="5" style="32" bestFit="1" customWidth="1"/>
    <col min="13067" max="13068" width="4.5" style="32" bestFit="1" customWidth="1"/>
    <col min="13069" max="13312" width="9" style="32"/>
    <col min="13313" max="13313" width="16.75" style="32" bestFit="1" customWidth="1"/>
    <col min="13314" max="13314" width="5" style="32" bestFit="1" customWidth="1"/>
    <col min="13315" max="13315" width="5.125" style="32" customWidth="1"/>
    <col min="13316" max="13316" width="4.5" style="32" bestFit="1" customWidth="1"/>
    <col min="13317" max="13318" width="6.375" style="32" bestFit="1" customWidth="1"/>
    <col min="13319" max="13319" width="4.75" style="32" bestFit="1" customWidth="1"/>
    <col min="13320" max="13320" width="4.5" style="32" bestFit="1" customWidth="1"/>
    <col min="13321" max="13321" width="5.625" style="32" bestFit="1" customWidth="1"/>
    <col min="13322" max="13322" width="5" style="32" bestFit="1" customWidth="1"/>
    <col min="13323" max="13324" width="4.5" style="32" bestFit="1" customWidth="1"/>
    <col min="13325" max="13568" width="9" style="32"/>
    <col min="13569" max="13569" width="16.75" style="32" bestFit="1" customWidth="1"/>
    <col min="13570" max="13570" width="5" style="32" bestFit="1" customWidth="1"/>
    <col min="13571" max="13571" width="5.125" style="32" customWidth="1"/>
    <col min="13572" max="13572" width="4.5" style="32" bestFit="1" customWidth="1"/>
    <col min="13573" max="13574" width="6.375" style="32" bestFit="1" customWidth="1"/>
    <col min="13575" max="13575" width="4.75" style="32" bestFit="1" customWidth="1"/>
    <col min="13576" max="13576" width="4.5" style="32" bestFit="1" customWidth="1"/>
    <col min="13577" max="13577" width="5.625" style="32" bestFit="1" customWidth="1"/>
    <col min="13578" max="13578" width="5" style="32" bestFit="1" customWidth="1"/>
    <col min="13579" max="13580" width="4.5" style="32" bestFit="1" customWidth="1"/>
    <col min="13581" max="13824" width="9" style="32"/>
    <col min="13825" max="13825" width="16.75" style="32" bestFit="1" customWidth="1"/>
    <col min="13826" max="13826" width="5" style="32" bestFit="1" customWidth="1"/>
    <col min="13827" max="13827" width="5.125" style="32" customWidth="1"/>
    <col min="13828" max="13828" width="4.5" style="32" bestFit="1" customWidth="1"/>
    <col min="13829" max="13830" width="6.375" style="32" bestFit="1" customWidth="1"/>
    <col min="13831" max="13831" width="4.75" style="32" bestFit="1" customWidth="1"/>
    <col min="13832" max="13832" width="4.5" style="32" bestFit="1" customWidth="1"/>
    <col min="13833" max="13833" width="5.625" style="32" bestFit="1" customWidth="1"/>
    <col min="13834" max="13834" width="5" style="32" bestFit="1" customWidth="1"/>
    <col min="13835" max="13836" width="4.5" style="32" bestFit="1" customWidth="1"/>
    <col min="13837" max="14080" width="9" style="32"/>
    <col min="14081" max="14081" width="16.75" style="32" bestFit="1" customWidth="1"/>
    <col min="14082" max="14082" width="5" style="32" bestFit="1" customWidth="1"/>
    <col min="14083" max="14083" width="5.125" style="32" customWidth="1"/>
    <col min="14084" max="14084" width="4.5" style="32" bestFit="1" customWidth="1"/>
    <col min="14085" max="14086" width="6.375" style="32" bestFit="1" customWidth="1"/>
    <col min="14087" max="14087" width="4.75" style="32" bestFit="1" customWidth="1"/>
    <col min="14088" max="14088" width="4.5" style="32" bestFit="1" customWidth="1"/>
    <col min="14089" max="14089" width="5.625" style="32" bestFit="1" customWidth="1"/>
    <col min="14090" max="14090" width="5" style="32" bestFit="1" customWidth="1"/>
    <col min="14091" max="14092" width="4.5" style="32" bestFit="1" customWidth="1"/>
    <col min="14093" max="14336" width="9" style="32"/>
    <col min="14337" max="14337" width="16.75" style="32" bestFit="1" customWidth="1"/>
    <col min="14338" max="14338" width="5" style="32" bestFit="1" customWidth="1"/>
    <col min="14339" max="14339" width="5.125" style="32" customWidth="1"/>
    <col min="14340" max="14340" width="4.5" style="32" bestFit="1" customWidth="1"/>
    <col min="14341" max="14342" width="6.375" style="32" bestFit="1" customWidth="1"/>
    <col min="14343" max="14343" width="4.75" style="32" bestFit="1" customWidth="1"/>
    <col min="14344" max="14344" width="4.5" style="32" bestFit="1" customWidth="1"/>
    <col min="14345" max="14345" width="5.625" style="32" bestFit="1" customWidth="1"/>
    <col min="14346" max="14346" width="5" style="32" bestFit="1" customWidth="1"/>
    <col min="14347" max="14348" width="4.5" style="32" bestFit="1" customWidth="1"/>
    <col min="14349" max="14592" width="9" style="32"/>
    <col min="14593" max="14593" width="16.75" style="32" bestFit="1" customWidth="1"/>
    <col min="14594" max="14594" width="5" style="32" bestFit="1" customWidth="1"/>
    <col min="14595" max="14595" width="5.125" style="32" customWidth="1"/>
    <col min="14596" max="14596" width="4.5" style="32" bestFit="1" customWidth="1"/>
    <col min="14597" max="14598" width="6.375" style="32" bestFit="1" customWidth="1"/>
    <col min="14599" max="14599" width="4.75" style="32" bestFit="1" customWidth="1"/>
    <col min="14600" max="14600" width="4.5" style="32" bestFit="1" customWidth="1"/>
    <col min="14601" max="14601" width="5.625" style="32" bestFit="1" customWidth="1"/>
    <col min="14602" max="14602" width="5" style="32" bestFit="1" customWidth="1"/>
    <col min="14603" max="14604" width="4.5" style="32" bestFit="1" customWidth="1"/>
    <col min="14605" max="14848" width="9" style="32"/>
    <col min="14849" max="14849" width="16.75" style="32" bestFit="1" customWidth="1"/>
    <col min="14850" max="14850" width="5" style="32" bestFit="1" customWidth="1"/>
    <col min="14851" max="14851" width="5.125" style="32" customWidth="1"/>
    <col min="14852" max="14852" width="4.5" style="32" bestFit="1" customWidth="1"/>
    <col min="14853" max="14854" width="6.375" style="32" bestFit="1" customWidth="1"/>
    <col min="14855" max="14855" width="4.75" style="32" bestFit="1" customWidth="1"/>
    <col min="14856" max="14856" width="4.5" style="32" bestFit="1" customWidth="1"/>
    <col min="14857" max="14857" width="5.625" style="32" bestFit="1" customWidth="1"/>
    <col min="14858" max="14858" width="5" style="32" bestFit="1" customWidth="1"/>
    <col min="14859" max="14860" width="4.5" style="32" bestFit="1" customWidth="1"/>
    <col min="14861" max="15104" width="9" style="32"/>
    <col min="15105" max="15105" width="16.75" style="32" bestFit="1" customWidth="1"/>
    <col min="15106" max="15106" width="5" style="32" bestFit="1" customWidth="1"/>
    <col min="15107" max="15107" width="5.125" style="32" customWidth="1"/>
    <col min="15108" max="15108" width="4.5" style="32" bestFit="1" customWidth="1"/>
    <col min="15109" max="15110" width="6.375" style="32" bestFit="1" customWidth="1"/>
    <col min="15111" max="15111" width="4.75" style="32" bestFit="1" customWidth="1"/>
    <col min="15112" max="15112" width="4.5" style="32" bestFit="1" customWidth="1"/>
    <col min="15113" max="15113" width="5.625" style="32" bestFit="1" customWidth="1"/>
    <col min="15114" max="15114" width="5" style="32" bestFit="1" customWidth="1"/>
    <col min="15115" max="15116" width="4.5" style="32" bestFit="1" customWidth="1"/>
    <col min="15117" max="15360" width="9" style="32"/>
    <col min="15361" max="15361" width="16.75" style="32" bestFit="1" customWidth="1"/>
    <col min="15362" max="15362" width="5" style="32" bestFit="1" customWidth="1"/>
    <col min="15363" max="15363" width="5.125" style="32" customWidth="1"/>
    <col min="15364" max="15364" width="4.5" style="32" bestFit="1" customWidth="1"/>
    <col min="15365" max="15366" width="6.375" style="32" bestFit="1" customWidth="1"/>
    <col min="15367" max="15367" width="4.75" style="32" bestFit="1" customWidth="1"/>
    <col min="15368" max="15368" width="4.5" style="32" bestFit="1" customWidth="1"/>
    <col min="15369" max="15369" width="5.625" style="32" bestFit="1" customWidth="1"/>
    <col min="15370" max="15370" width="5" style="32" bestFit="1" customWidth="1"/>
    <col min="15371" max="15372" width="4.5" style="32" bestFit="1" customWidth="1"/>
    <col min="15373" max="15616" width="9" style="32"/>
    <col min="15617" max="15617" width="16.75" style="32" bestFit="1" customWidth="1"/>
    <col min="15618" max="15618" width="5" style="32" bestFit="1" customWidth="1"/>
    <col min="15619" max="15619" width="5.125" style="32" customWidth="1"/>
    <col min="15620" max="15620" width="4.5" style="32" bestFit="1" customWidth="1"/>
    <col min="15621" max="15622" width="6.375" style="32" bestFit="1" customWidth="1"/>
    <col min="15623" max="15623" width="4.75" style="32" bestFit="1" customWidth="1"/>
    <col min="15624" max="15624" width="4.5" style="32" bestFit="1" customWidth="1"/>
    <col min="15625" max="15625" width="5.625" style="32" bestFit="1" customWidth="1"/>
    <col min="15626" max="15626" width="5" style="32" bestFit="1" customWidth="1"/>
    <col min="15627" max="15628" width="4.5" style="32" bestFit="1" customWidth="1"/>
    <col min="15629" max="15872" width="9" style="32"/>
    <col min="15873" max="15873" width="16.75" style="32" bestFit="1" customWidth="1"/>
    <col min="15874" max="15874" width="5" style="32" bestFit="1" customWidth="1"/>
    <col min="15875" max="15875" width="5.125" style="32" customWidth="1"/>
    <col min="15876" max="15876" width="4.5" style="32" bestFit="1" customWidth="1"/>
    <col min="15877" max="15878" width="6.375" style="32" bestFit="1" customWidth="1"/>
    <col min="15879" max="15879" width="4.75" style="32" bestFit="1" customWidth="1"/>
    <col min="15880" max="15880" width="4.5" style="32" bestFit="1" customWidth="1"/>
    <col min="15881" max="15881" width="5.625" style="32" bestFit="1" customWidth="1"/>
    <col min="15882" max="15882" width="5" style="32" bestFit="1" customWidth="1"/>
    <col min="15883" max="15884" width="4.5" style="32" bestFit="1" customWidth="1"/>
    <col min="15885" max="16128" width="9" style="32"/>
    <col min="16129" max="16129" width="16.75" style="32" bestFit="1" customWidth="1"/>
    <col min="16130" max="16130" width="5" style="32" bestFit="1" customWidth="1"/>
    <col min="16131" max="16131" width="5.125" style="32" customWidth="1"/>
    <col min="16132" max="16132" width="4.5" style="32" bestFit="1" customWidth="1"/>
    <col min="16133" max="16134" width="6.375" style="32" bestFit="1" customWidth="1"/>
    <col min="16135" max="16135" width="4.75" style="32" bestFit="1" customWidth="1"/>
    <col min="16136" max="16136" width="4.5" style="32" bestFit="1" customWidth="1"/>
    <col min="16137" max="16137" width="5.625" style="32" bestFit="1" customWidth="1"/>
    <col min="16138" max="16138" width="5" style="32" bestFit="1" customWidth="1"/>
    <col min="16139" max="16140" width="4.5" style="32" bestFit="1" customWidth="1"/>
    <col min="16141" max="16384" width="9" style="32"/>
  </cols>
  <sheetData>
    <row r="1" spans="1:22" ht="15.75" customHeight="1">
      <c r="A1" s="17" t="s">
        <v>1077</v>
      </c>
      <c r="B1" s="35" t="s">
        <v>143</v>
      </c>
      <c r="C1" s="52">
        <v>1</v>
      </c>
      <c r="D1" s="52">
        <v>2</v>
      </c>
      <c r="E1" s="52">
        <v>3</v>
      </c>
      <c r="F1" s="43">
        <v>4</v>
      </c>
      <c r="G1" s="52">
        <v>5</v>
      </c>
      <c r="H1" s="52">
        <v>6</v>
      </c>
      <c r="I1" s="52">
        <v>7</v>
      </c>
      <c r="J1" s="43">
        <v>8</v>
      </c>
      <c r="K1" s="52">
        <v>9</v>
      </c>
      <c r="L1" s="52">
        <v>10</v>
      </c>
      <c r="M1" s="52">
        <v>11</v>
      </c>
      <c r="N1" s="43">
        <v>12</v>
      </c>
      <c r="O1" s="52">
        <v>13</v>
      </c>
      <c r="P1" s="52">
        <v>14</v>
      </c>
      <c r="Q1" s="52">
        <v>15</v>
      </c>
      <c r="R1" s="43">
        <v>16</v>
      </c>
      <c r="S1" s="52">
        <v>17</v>
      </c>
      <c r="T1" s="52">
        <v>18</v>
      </c>
      <c r="U1" s="52">
        <v>19</v>
      </c>
      <c r="V1" s="43">
        <v>20</v>
      </c>
    </row>
    <row r="2" spans="1:22" ht="15.75" customHeight="1">
      <c r="A2" s="9" t="s">
        <v>1076</v>
      </c>
      <c r="B2" s="9"/>
      <c r="C2" s="78">
        <f>(P5的MPS!C19+P5的MPS!C35+规则!C51)*规则!$G38</f>
        <v>0</v>
      </c>
      <c r="D2" s="78">
        <f>(P5的MPS!D19+P5的MPS!D35+规则!D51)*规则!$G38</f>
        <v>0</v>
      </c>
      <c r="E2" s="78">
        <f>(P5的MPS!E19+P5的MPS!E35+规则!E51)*规则!$G38</f>
        <v>0</v>
      </c>
      <c r="F2" s="9">
        <f>(P5的MPS!F19+P5的MPS!F35+P5的MPS!F51)*规则!$G38</f>
        <v>0</v>
      </c>
      <c r="G2" s="9">
        <f>(P5的MPS!G19+P5的MPS!G35+P5的MPS!G51)*规则!$G38</f>
        <v>4</v>
      </c>
      <c r="H2" s="9">
        <f>(P5的MPS!H19+P5的MPS!H35+P5的MPS!H51)*规则!$G38</f>
        <v>4</v>
      </c>
      <c r="I2" s="9">
        <f>(P5的MPS!I19+P5的MPS!I35+P5的MPS!I51)*规则!$G38</f>
        <v>4</v>
      </c>
      <c r="J2" s="62">
        <f>(P5的MPS!J19+P5的MPS!J35+P5的MPS!J51)*规则!$G38</f>
        <v>5</v>
      </c>
      <c r="K2" s="9">
        <f>(P5的MPS!K19+P5的MPS!K35+P5的MPS!K51)*规则!$G38</f>
        <v>3</v>
      </c>
      <c r="L2" s="9">
        <f>(P5的MPS!L19+P5的MPS!L35+P5的MPS!L51)*规则!$G38</f>
        <v>5</v>
      </c>
      <c r="M2" s="9">
        <f>(P5的MPS!M19+P5的MPS!M35+P5的MPS!M51)*规则!$G38</f>
        <v>3</v>
      </c>
      <c r="N2" s="62">
        <f>(P5的MPS!N19+P5的MPS!N35+P5的MPS!N51)*规则!$G38</f>
        <v>6</v>
      </c>
      <c r="O2" s="9">
        <f>(P5的MPS!O19+P5的MPS!O35+P5的MPS!O51)*规则!$G38</f>
        <v>4</v>
      </c>
      <c r="P2" s="9">
        <f>(P5的MPS!P19+P5的MPS!P35+P5的MPS!P51)*规则!$G38</f>
        <v>6</v>
      </c>
      <c r="Q2" s="9">
        <f>(P5的MPS!Q19+P5的MPS!Q35+P5的MPS!Q51)*规则!$G38</f>
        <v>4</v>
      </c>
      <c r="R2" s="62">
        <f>(P5的MPS!R19+P5的MPS!R35+P5的MPS!R51)*规则!$G38</f>
        <v>7</v>
      </c>
      <c r="S2" s="9">
        <f>(P5的MPS!S19+P5的MPS!S35+P5的MPS!S51)*规则!$G38</f>
        <v>5</v>
      </c>
      <c r="T2" s="9">
        <f>(P5的MPS!T19+P5的MPS!T35+P5的MPS!T51)*规则!$G38</f>
        <v>7</v>
      </c>
      <c r="U2" s="9">
        <f>(P5的MPS!U19+P5的MPS!U35+P5的MPS!U51)*规则!$G38</f>
        <v>5</v>
      </c>
      <c r="V2" s="62">
        <f>(P5的MPS!V19+P5的MPS!V35+P5的MPS!V51)*规则!$G38</f>
        <v>0</v>
      </c>
    </row>
    <row r="3" spans="1:22" ht="15.75" customHeight="1">
      <c r="A3" s="70" t="s">
        <v>190</v>
      </c>
      <c r="B3" s="9"/>
      <c r="C3" s="78">
        <v>0</v>
      </c>
      <c r="D3" s="78">
        <v>0</v>
      </c>
      <c r="E3" s="78">
        <v>0</v>
      </c>
      <c r="F3" s="62">
        <v>1</v>
      </c>
      <c r="G3" s="9">
        <v>3</v>
      </c>
      <c r="H3" s="9">
        <v>3</v>
      </c>
      <c r="I3" s="9">
        <v>3</v>
      </c>
      <c r="J3" s="62">
        <v>3</v>
      </c>
      <c r="K3" s="9">
        <v>4</v>
      </c>
      <c r="L3" s="9">
        <v>4</v>
      </c>
      <c r="M3" s="9">
        <v>4</v>
      </c>
      <c r="N3" s="62">
        <v>4</v>
      </c>
      <c r="O3" s="9">
        <v>5</v>
      </c>
      <c r="P3" s="9">
        <v>5</v>
      </c>
      <c r="Q3" s="9">
        <v>5</v>
      </c>
      <c r="R3" s="62">
        <v>5</v>
      </c>
      <c r="S3" s="9">
        <v>5</v>
      </c>
      <c r="T3" s="9">
        <v>5</v>
      </c>
      <c r="U3" s="9">
        <v>5</v>
      </c>
      <c r="V3" s="62">
        <v>0</v>
      </c>
    </row>
    <row r="4" spans="1:22" ht="15.75" customHeight="1">
      <c r="A4" s="70" t="s">
        <v>191</v>
      </c>
      <c r="B4" s="9"/>
      <c r="C4" s="78">
        <v>0</v>
      </c>
      <c r="D4" s="78">
        <v>0</v>
      </c>
      <c r="E4" s="78">
        <v>0</v>
      </c>
      <c r="F4" s="62">
        <v>0</v>
      </c>
      <c r="G4" s="9">
        <v>1</v>
      </c>
      <c r="H4" s="9">
        <v>0</v>
      </c>
      <c r="I4" s="9">
        <v>1</v>
      </c>
      <c r="J4" s="62">
        <v>0</v>
      </c>
      <c r="K4" s="9">
        <v>1</v>
      </c>
      <c r="L4" s="9">
        <v>0</v>
      </c>
      <c r="M4" s="9">
        <v>1</v>
      </c>
      <c r="N4" s="62">
        <v>0</v>
      </c>
      <c r="O4" s="9">
        <v>1</v>
      </c>
      <c r="P4" s="9">
        <v>0</v>
      </c>
      <c r="Q4" s="9">
        <v>1</v>
      </c>
      <c r="R4" s="62">
        <v>0</v>
      </c>
      <c r="S4" s="9">
        <v>1</v>
      </c>
      <c r="T4" s="9">
        <v>0</v>
      </c>
      <c r="U4" s="9">
        <v>1</v>
      </c>
      <c r="V4" s="62">
        <v>0</v>
      </c>
    </row>
    <row r="5" spans="1:22" ht="15.75" customHeight="1">
      <c r="A5" s="70" t="s">
        <v>1079</v>
      </c>
      <c r="B5" s="9"/>
      <c r="C5" s="78" t="str">
        <f>IF(C2&gt;=C3+C4,IF(C2&gt;C3+C4,"急采",""),"错误")</f>
        <v/>
      </c>
      <c r="D5" s="78" t="str">
        <f t="shared" ref="D5:E5" si="0">IF(D2&gt;=D3+D4,IF(D2&gt;D3+D4,"急采",""),"错误")</f>
        <v/>
      </c>
      <c r="E5" s="78" t="str">
        <f t="shared" si="0"/>
        <v/>
      </c>
      <c r="F5" s="62" t="str">
        <f>IF(F2&gt;=F3+F4,IF(F2&gt;F3+F4,"缺吗",""),"库存")</f>
        <v>库存</v>
      </c>
      <c r="G5" s="9" t="str">
        <f>IF(G2&gt;=G3+G4,IF(G2&gt;G3+G4,"缺吗",""),"库存")</f>
        <v/>
      </c>
      <c r="H5" s="9" t="str">
        <f t="shared" ref="H5:V5" si="1">IF(H2&gt;=H3+H4,IF(H2&gt;H3+H4,"缺吗",""),"库存")</f>
        <v>缺吗</v>
      </c>
      <c r="I5" s="9" t="str">
        <f t="shared" si="1"/>
        <v/>
      </c>
      <c r="J5" s="62" t="str">
        <f t="shared" si="1"/>
        <v>缺吗</v>
      </c>
      <c r="K5" s="9" t="str">
        <f t="shared" si="1"/>
        <v>库存</v>
      </c>
      <c r="L5" s="9" t="str">
        <f t="shared" si="1"/>
        <v>缺吗</v>
      </c>
      <c r="M5" s="9" t="str">
        <f t="shared" si="1"/>
        <v>库存</v>
      </c>
      <c r="N5" s="62" t="str">
        <f t="shared" si="1"/>
        <v>缺吗</v>
      </c>
      <c r="O5" s="9" t="str">
        <f t="shared" si="1"/>
        <v>库存</v>
      </c>
      <c r="P5" s="9" t="str">
        <f t="shared" si="1"/>
        <v>缺吗</v>
      </c>
      <c r="Q5" s="9" t="str">
        <f t="shared" si="1"/>
        <v>库存</v>
      </c>
      <c r="R5" s="62" t="str">
        <f t="shared" si="1"/>
        <v>缺吗</v>
      </c>
      <c r="S5" s="9" t="str">
        <f t="shared" si="1"/>
        <v>库存</v>
      </c>
      <c r="T5" s="9" t="str">
        <f t="shared" si="1"/>
        <v>缺吗</v>
      </c>
      <c r="U5" s="9" t="str">
        <f t="shared" si="1"/>
        <v>库存</v>
      </c>
      <c r="V5" s="62" t="str">
        <f t="shared" si="1"/>
        <v/>
      </c>
    </row>
    <row r="6" spans="1:22" ht="15.75" customHeight="1">
      <c r="A6" s="70" t="s">
        <v>1078</v>
      </c>
      <c r="B6" s="9"/>
      <c r="C6" s="78"/>
      <c r="D6" s="78"/>
      <c r="E6" s="78"/>
      <c r="F6" s="62" t="str">
        <f t="shared" ref="F6:V6" si="2">IF(F5="缺吗",IF(F13+F25+F4+F3&gt;=F2,"不缺","缺"),"")</f>
        <v/>
      </c>
      <c r="G6" s="9" t="str">
        <f t="shared" si="2"/>
        <v/>
      </c>
      <c r="H6" s="9" t="str">
        <f t="shared" si="2"/>
        <v>不缺</v>
      </c>
      <c r="I6" s="9" t="str">
        <f t="shared" si="2"/>
        <v/>
      </c>
      <c r="J6" s="62" t="str">
        <f t="shared" si="2"/>
        <v>缺</v>
      </c>
      <c r="K6" s="9" t="str">
        <f t="shared" si="2"/>
        <v/>
      </c>
      <c r="L6" s="9" t="str">
        <f t="shared" si="2"/>
        <v>不缺</v>
      </c>
      <c r="M6" s="9" t="str">
        <f t="shared" si="2"/>
        <v/>
      </c>
      <c r="N6" s="62" t="str">
        <f t="shared" si="2"/>
        <v>缺</v>
      </c>
      <c r="O6" s="9" t="str">
        <f t="shared" si="2"/>
        <v/>
      </c>
      <c r="P6" s="9" t="str">
        <f t="shared" si="2"/>
        <v>不缺</v>
      </c>
      <c r="Q6" s="9" t="str">
        <f t="shared" si="2"/>
        <v/>
      </c>
      <c r="R6" s="62" t="str">
        <f t="shared" si="2"/>
        <v>缺</v>
      </c>
      <c r="S6" s="9" t="str">
        <f t="shared" si="2"/>
        <v/>
      </c>
      <c r="T6" s="9" t="str">
        <f t="shared" si="2"/>
        <v>缺</v>
      </c>
      <c r="U6" s="9" t="str">
        <f t="shared" si="2"/>
        <v/>
      </c>
      <c r="V6" s="62" t="str">
        <f t="shared" si="2"/>
        <v/>
      </c>
    </row>
    <row r="7" spans="1:22" ht="15.75" customHeight="1">
      <c r="A7" s="72"/>
    </row>
    <row r="8" spans="1:22">
      <c r="A8" s="59" t="s">
        <v>1043</v>
      </c>
      <c r="B8" s="34" t="s">
        <v>142</v>
      </c>
      <c r="C8" s="51" t="s">
        <v>155</v>
      </c>
      <c r="D8" s="51">
        <v>0</v>
      </c>
      <c r="E8" s="51" t="s">
        <v>154</v>
      </c>
      <c r="F8" s="43">
        <v>0</v>
      </c>
      <c r="G8" s="51" t="s">
        <v>159</v>
      </c>
      <c r="H8" s="51">
        <v>1</v>
      </c>
      <c r="I8" s="51" t="s">
        <v>160</v>
      </c>
      <c r="J8" s="43">
        <f>SUM(C10:F10)</f>
        <v>1</v>
      </c>
      <c r="K8" s="51" t="s">
        <v>1057</v>
      </c>
      <c r="L8" s="51">
        <v>1</v>
      </c>
      <c r="M8" s="51" t="s">
        <v>158</v>
      </c>
      <c r="N8" s="43">
        <v>1</v>
      </c>
      <c r="O8" s="51" t="s">
        <v>1061</v>
      </c>
      <c r="P8" s="47">
        <v>3</v>
      </c>
      <c r="Q8" s="51" t="s">
        <v>161</v>
      </c>
      <c r="R8" s="43">
        <v>0</v>
      </c>
      <c r="S8" s="51" t="s">
        <v>1049</v>
      </c>
      <c r="T8" s="47">
        <v>4</v>
      </c>
      <c r="U8" s="51" t="s">
        <v>1075</v>
      </c>
      <c r="V8" s="43">
        <v>5</v>
      </c>
    </row>
    <row r="9" spans="1:22">
      <c r="A9" s="60" t="s">
        <v>181</v>
      </c>
      <c r="B9" s="35" t="s">
        <v>143</v>
      </c>
      <c r="C9" s="52">
        <v>1</v>
      </c>
      <c r="D9" s="52">
        <v>2</v>
      </c>
      <c r="E9" s="52">
        <v>3</v>
      </c>
      <c r="F9" s="43">
        <v>4</v>
      </c>
      <c r="G9" s="52">
        <v>5</v>
      </c>
      <c r="H9" s="52">
        <v>6</v>
      </c>
      <c r="I9" s="52">
        <v>7</v>
      </c>
      <c r="J9" s="43">
        <v>8</v>
      </c>
      <c r="K9" s="52">
        <v>9</v>
      </c>
      <c r="L9" s="52">
        <v>10</v>
      </c>
      <c r="M9" s="52">
        <v>11</v>
      </c>
      <c r="N9" s="43">
        <v>12</v>
      </c>
      <c r="O9" s="52">
        <v>13</v>
      </c>
      <c r="P9" s="52">
        <v>14</v>
      </c>
      <c r="Q9" s="52">
        <v>15</v>
      </c>
      <c r="R9" s="43">
        <v>16</v>
      </c>
      <c r="S9" s="52">
        <v>17</v>
      </c>
      <c r="T9" s="52">
        <v>18</v>
      </c>
      <c r="U9" s="52">
        <v>19</v>
      </c>
      <c r="V9" s="43">
        <v>20</v>
      </c>
    </row>
    <row r="10" spans="1:22" ht="15.75">
      <c r="A10" s="58" t="s">
        <v>144</v>
      </c>
      <c r="B10" s="37">
        <v>0</v>
      </c>
      <c r="C10" s="45">
        <f>C3</f>
        <v>0</v>
      </c>
      <c r="D10" s="45">
        <f t="shared" ref="D10:V10" si="3">D3</f>
        <v>0</v>
      </c>
      <c r="E10" s="45">
        <f t="shared" si="3"/>
        <v>0</v>
      </c>
      <c r="F10" s="40">
        <f>F3</f>
        <v>1</v>
      </c>
      <c r="G10" s="55">
        <f t="shared" si="3"/>
        <v>3</v>
      </c>
      <c r="H10" s="55">
        <f t="shared" si="3"/>
        <v>3</v>
      </c>
      <c r="I10" s="55">
        <f t="shared" si="3"/>
        <v>3</v>
      </c>
      <c r="J10" s="40">
        <f t="shared" si="3"/>
        <v>3</v>
      </c>
      <c r="K10" s="55">
        <f t="shared" si="3"/>
        <v>4</v>
      </c>
      <c r="L10" s="55">
        <f t="shared" si="3"/>
        <v>4</v>
      </c>
      <c r="M10" s="55">
        <f t="shared" si="3"/>
        <v>4</v>
      </c>
      <c r="N10" s="40">
        <f t="shared" si="3"/>
        <v>4</v>
      </c>
      <c r="O10" s="55">
        <f t="shared" si="3"/>
        <v>5</v>
      </c>
      <c r="P10" s="55">
        <f t="shared" si="3"/>
        <v>5</v>
      </c>
      <c r="Q10" s="55">
        <f t="shared" si="3"/>
        <v>5</v>
      </c>
      <c r="R10" s="40">
        <f t="shared" si="3"/>
        <v>5</v>
      </c>
      <c r="S10" s="55">
        <f t="shared" si="3"/>
        <v>5</v>
      </c>
      <c r="T10" s="55">
        <f t="shared" si="3"/>
        <v>5</v>
      </c>
      <c r="U10" s="55">
        <f t="shared" si="3"/>
        <v>5</v>
      </c>
      <c r="V10" s="40">
        <f t="shared" si="3"/>
        <v>0</v>
      </c>
    </row>
    <row r="11" spans="1:22" ht="15.75">
      <c r="A11" s="58" t="s">
        <v>145</v>
      </c>
      <c r="B11" s="37">
        <v>0</v>
      </c>
      <c r="C11" s="51">
        <v>0</v>
      </c>
      <c r="D11" s="51"/>
      <c r="E11" s="51"/>
      <c r="F11" s="43"/>
      <c r="G11" s="56">
        <f>P8</f>
        <v>3</v>
      </c>
      <c r="H11" s="51"/>
      <c r="I11" s="51"/>
      <c r="J11" s="43"/>
      <c r="K11" s="51"/>
      <c r="L11" s="51"/>
      <c r="M11" s="51"/>
      <c r="N11" s="43"/>
      <c r="O11" s="51"/>
      <c r="P11" s="51"/>
      <c r="Q11" s="51"/>
      <c r="R11" s="43"/>
      <c r="S11" s="51"/>
      <c r="T11" s="51"/>
      <c r="U11" s="51"/>
      <c r="V11" s="43"/>
    </row>
    <row r="12" spans="1:22" ht="15.75">
      <c r="A12" s="58" t="s">
        <v>146</v>
      </c>
      <c r="B12" s="37"/>
      <c r="C12" s="51">
        <f>F8+C11+B11-C10</f>
        <v>0</v>
      </c>
      <c r="D12" s="51">
        <f>C13+D11-D10</f>
        <v>0</v>
      </c>
      <c r="E12" s="51">
        <f>D13+E11-E10</f>
        <v>0</v>
      </c>
      <c r="F12" s="43">
        <f t="shared" ref="F12:J12" si="4">E13+F11-F10</f>
        <v>-1</v>
      </c>
      <c r="G12" s="51">
        <f>J8+G11-G10</f>
        <v>1</v>
      </c>
      <c r="H12" s="51">
        <f t="shared" si="4"/>
        <v>-2</v>
      </c>
      <c r="I12" s="51">
        <f>H13+I11-I10</f>
        <v>-2</v>
      </c>
      <c r="J12" s="43">
        <f t="shared" si="4"/>
        <v>-2</v>
      </c>
      <c r="K12" s="51">
        <f>J13+K11-K10</f>
        <v>-3</v>
      </c>
      <c r="L12" s="51">
        <f>K13+L11-L10</f>
        <v>-3</v>
      </c>
      <c r="M12" s="51">
        <f t="shared" ref="M12:V12" si="5">L13+M11-M10</f>
        <v>-3</v>
      </c>
      <c r="N12" s="43">
        <f t="shared" si="5"/>
        <v>-3</v>
      </c>
      <c r="O12" s="51">
        <f t="shared" si="5"/>
        <v>-4</v>
      </c>
      <c r="P12" s="51">
        <f t="shared" si="5"/>
        <v>-4</v>
      </c>
      <c r="Q12" s="51">
        <f t="shared" si="5"/>
        <v>-4</v>
      </c>
      <c r="R12" s="43">
        <f t="shared" si="5"/>
        <v>-4</v>
      </c>
      <c r="S12" s="51">
        <f t="shared" si="5"/>
        <v>-4</v>
      </c>
      <c r="T12" s="51">
        <f t="shared" si="5"/>
        <v>-4</v>
      </c>
      <c r="U12" s="51">
        <f t="shared" si="5"/>
        <v>-4</v>
      </c>
      <c r="V12" s="43">
        <f t="shared" si="5"/>
        <v>1</v>
      </c>
    </row>
    <row r="13" spans="1:22" ht="15.75">
      <c r="A13" s="58" t="s">
        <v>147</v>
      </c>
      <c r="B13" s="37"/>
      <c r="C13" s="51">
        <f>C12+C15</f>
        <v>0</v>
      </c>
      <c r="D13" s="51">
        <f t="shared" ref="D13:J13" si="6">D12+D15</f>
        <v>0</v>
      </c>
      <c r="E13" s="51">
        <f t="shared" si="6"/>
        <v>0</v>
      </c>
      <c r="F13" s="43">
        <f>F12+F15</f>
        <v>0</v>
      </c>
      <c r="G13" s="51">
        <f t="shared" si="6"/>
        <v>1</v>
      </c>
      <c r="H13" s="51">
        <f t="shared" si="6"/>
        <v>1</v>
      </c>
      <c r="I13" s="51">
        <f t="shared" si="6"/>
        <v>1</v>
      </c>
      <c r="J13" s="43">
        <f t="shared" si="6"/>
        <v>1</v>
      </c>
      <c r="K13" s="51">
        <f>K12+K15</f>
        <v>1</v>
      </c>
      <c r="L13" s="51">
        <f>L12+L15</f>
        <v>1</v>
      </c>
      <c r="M13" s="51">
        <f t="shared" ref="M13:V13" si="7">M12+M15</f>
        <v>1</v>
      </c>
      <c r="N13" s="43">
        <f t="shared" si="7"/>
        <v>1</v>
      </c>
      <c r="O13" s="51">
        <f t="shared" si="7"/>
        <v>1</v>
      </c>
      <c r="P13" s="51">
        <f t="shared" si="7"/>
        <v>1</v>
      </c>
      <c r="Q13" s="51">
        <f t="shared" si="7"/>
        <v>1</v>
      </c>
      <c r="R13" s="43">
        <f t="shared" si="7"/>
        <v>1</v>
      </c>
      <c r="S13" s="51">
        <f t="shared" si="7"/>
        <v>1</v>
      </c>
      <c r="T13" s="51">
        <f t="shared" si="7"/>
        <v>1</v>
      </c>
      <c r="U13" s="51">
        <f t="shared" si="7"/>
        <v>1</v>
      </c>
      <c r="V13" s="43">
        <f t="shared" si="7"/>
        <v>1</v>
      </c>
    </row>
    <row r="14" spans="1:22" ht="15.75">
      <c r="A14" s="58" t="s">
        <v>148</v>
      </c>
      <c r="B14" s="37"/>
      <c r="C14" s="51">
        <f>IF(C12&gt;=$D8,0,$D8-C12)</f>
        <v>0</v>
      </c>
      <c r="D14" s="51">
        <f t="shared" ref="D14:F14" si="8">IF(D12&gt;=$D8,0,$D8-D12)</f>
        <v>0</v>
      </c>
      <c r="E14" s="51">
        <f>IF(E12&gt;=$D8,0,$D8-E12)</f>
        <v>0</v>
      </c>
      <c r="F14" s="43">
        <f t="shared" si="8"/>
        <v>1</v>
      </c>
      <c r="G14" s="51">
        <f t="shared" ref="G14:J14" si="9">IF(G12&gt;=$H8,0,$H8-G12)</f>
        <v>0</v>
      </c>
      <c r="H14" s="51">
        <f t="shared" si="9"/>
        <v>3</v>
      </c>
      <c r="I14" s="51">
        <f t="shared" si="9"/>
        <v>3</v>
      </c>
      <c r="J14" s="43">
        <f t="shared" si="9"/>
        <v>3</v>
      </c>
      <c r="K14" s="51">
        <f>IF(K12&gt;=$H8,0,$H8-K12)</f>
        <v>4</v>
      </c>
      <c r="L14" s="51">
        <f>IF(L12&gt;=$H8,0,$H8-L12)</f>
        <v>4</v>
      </c>
      <c r="M14" s="51">
        <f t="shared" ref="M14:N14" si="10">IF(M12&gt;=$H8,0,$H8-M12)</f>
        <v>4</v>
      </c>
      <c r="N14" s="43">
        <f t="shared" si="10"/>
        <v>4</v>
      </c>
      <c r="O14" s="51">
        <f>IF(O12&gt;=$N8,0,$N8-O12)</f>
        <v>5</v>
      </c>
      <c r="P14" s="51">
        <f t="shared" ref="P14:Q14" si="11">IF(P12&gt;=$N8,0,$N8-P12)</f>
        <v>5</v>
      </c>
      <c r="Q14" s="51">
        <f t="shared" si="11"/>
        <v>5</v>
      </c>
      <c r="R14" s="43">
        <f>IF(R12&gt;=$N8,0,$N8-R12)</f>
        <v>5</v>
      </c>
      <c r="S14" s="51">
        <f>IF(S12&gt;=$R8,0,$R8-S12)</f>
        <v>4</v>
      </c>
      <c r="T14" s="51">
        <f t="shared" ref="T14:V14" si="12">IF(T12&gt;=$R8,0,$R8-T12)</f>
        <v>4</v>
      </c>
      <c r="U14" s="51">
        <f t="shared" si="12"/>
        <v>4</v>
      </c>
      <c r="V14" s="43">
        <f t="shared" si="12"/>
        <v>0</v>
      </c>
    </row>
    <row r="15" spans="1:22" ht="15.75">
      <c r="A15" s="58" t="s">
        <v>149</v>
      </c>
      <c r="B15" s="37"/>
      <c r="C15" s="51">
        <f>IF(C14&gt;0,$L8,0)</f>
        <v>0</v>
      </c>
      <c r="D15" s="51">
        <f t="shared" ref="D15" si="13">IF(D14&gt;0,$L8,0)</f>
        <v>0</v>
      </c>
      <c r="E15" s="51">
        <f>IF(E14&gt;0,$L8,0)</f>
        <v>0</v>
      </c>
      <c r="F15" s="43">
        <f>IF(F14&gt;0,$L8,0)</f>
        <v>1</v>
      </c>
      <c r="G15" s="51">
        <f>IF(G14&gt;0,$P8,0)</f>
        <v>0</v>
      </c>
      <c r="H15" s="51">
        <f>IF(H14&gt;0,$P8,0)</f>
        <v>3</v>
      </c>
      <c r="I15" s="51">
        <f t="shared" ref="I15:J15" si="14">IF(I14&gt;0,$P8,0)</f>
        <v>3</v>
      </c>
      <c r="J15" s="51">
        <f t="shared" si="14"/>
        <v>3</v>
      </c>
      <c r="K15" s="51">
        <f>IF(K14&gt;0,$T8,0)</f>
        <v>4</v>
      </c>
      <c r="L15" s="51">
        <f t="shared" ref="L15:N15" si="15">IF(L14&gt;0,$T8,0)</f>
        <v>4</v>
      </c>
      <c r="M15" s="51">
        <f t="shared" si="15"/>
        <v>4</v>
      </c>
      <c r="N15" s="43">
        <f t="shared" si="15"/>
        <v>4</v>
      </c>
      <c r="O15" s="51">
        <f>IF(O14&gt;0,$V8,0)</f>
        <v>5</v>
      </c>
      <c r="P15" s="51">
        <f t="shared" ref="P15:V15" si="16">IF(P14&gt;0,$V8,0)</f>
        <v>5</v>
      </c>
      <c r="Q15" s="51">
        <f t="shared" si="16"/>
        <v>5</v>
      </c>
      <c r="R15" s="43">
        <f t="shared" si="16"/>
        <v>5</v>
      </c>
      <c r="S15" s="51">
        <f t="shared" si="16"/>
        <v>5</v>
      </c>
      <c r="T15" s="51">
        <f t="shared" si="16"/>
        <v>5</v>
      </c>
      <c r="U15" s="51">
        <f t="shared" si="16"/>
        <v>5</v>
      </c>
      <c r="V15" s="43">
        <f t="shared" si="16"/>
        <v>0</v>
      </c>
    </row>
    <row r="16" spans="1:22" ht="15.75">
      <c r="A16" s="58" t="s">
        <v>150</v>
      </c>
      <c r="B16" s="37">
        <f t="shared" ref="B16:J16" si="17">C15</f>
        <v>0</v>
      </c>
      <c r="C16" s="51">
        <f t="shared" si="17"/>
        <v>0</v>
      </c>
      <c r="D16" s="51">
        <f t="shared" si="17"/>
        <v>0</v>
      </c>
      <c r="E16" s="51">
        <f t="shared" si="17"/>
        <v>1</v>
      </c>
      <c r="F16" s="57">
        <f>G11</f>
        <v>3</v>
      </c>
      <c r="G16" s="51">
        <f t="shared" si="17"/>
        <v>3</v>
      </c>
      <c r="H16" s="51">
        <f t="shared" si="17"/>
        <v>3</v>
      </c>
      <c r="I16" s="51">
        <f t="shared" si="17"/>
        <v>3</v>
      </c>
      <c r="J16" s="43">
        <f t="shared" si="17"/>
        <v>4</v>
      </c>
      <c r="K16" s="51">
        <f>L15</f>
        <v>4</v>
      </c>
      <c r="L16" s="51">
        <f>M15</f>
        <v>4</v>
      </c>
      <c r="M16" s="51">
        <f t="shared" ref="M16:V16" si="18">N15</f>
        <v>4</v>
      </c>
      <c r="N16" s="43">
        <f t="shared" si="18"/>
        <v>5</v>
      </c>
      <c r="O16" s="51">
        <f t="shared" si="18"/>
        <v>5</v>
      </c>
      <c r="P16" s="51">
        <f t="shared" si="18"/>
        <v>5</v>
      </c>
      <c r="Q16" s="51">
        <f t="shared" si="18"/>
        <v>5</v>
      </c>
      <c r="R16" s="43">
        <f t="shared" si="18"/>
        <v>5</v>
      </c>
      <c r="S16" s="51">
        <f t="shared" si="18"/>
        <v>5</v>
      </c>
      <c r="T16" s="51">
        <f t="shared" si="18"/>
        <v>5</v>
      </c>
      <c r="U16" s="51">
        <f t="shared" si="18"/>
        <v>0</v>
      </c>
      <c r="V16" s="43">
        <f t="shared" si="18"/>
        <v>0</v>
      </c>
    </row>
    <row r="17" spans="1:22" ht="15.75">
      <c r="A17" s="58" t="s">
        <v>1074</v>
      </c>
      <c r="B17" s="37"/>
      <c r="C17" s="51" t="str">
        <f>IF(C13&lt;0,"警告",IF(C13&lt;$D8,"警惕",""))</f>
        <v/>
      </c>
      <c r="D17" s="51" t="str">
        <f t="shared" ref="D17:E17" si="19">IF(D13&lt;0,"警告",IF(D13&lt;$D8,"警惕",""))</f>
        <v/>
      </c>
      <c r="E17" s="51" t="str">
        <f t="shared" si="19"/>
        <v/>
      </c>
      <c r="F17" s="43" t="str">
        <f>IF(F13&lt;0,"警告",IF(F13&lt;$D8,"警惕",""))</f>
        <v/>
      </c>
      <c r="G17" s="51" t="str">
        <f>IF(G13&lt;0,"警告",IF(G13&lt;$H8,"警惕",""))</f>
        <v/>
      </c>
      <c r="H17" s="51" t="str">
        <f t="shared" ref="H17:J17" si="20">IF(H13&lt;0,"警告",IF(H13&lt;$H8,"警惕",""))</f>
        <v/>
      </c>
      <c r="I17" s="51" t="str">
        <f t="shared" si="20"/>
        <v/>
      </c>
      <c r="J17" s="43" t="str">
        <f t="shared" si="20"/>
        <v/>
      </c>
      <c r="K17" s="51" t="str">
        <f>IF(K13&lt;0,"警告",IF(K13&lt;$N8,"警惕",""))</f>
        <v/>
      </c>
      <c r="L17" s="51" t="str">
        <f t="shared" ref="L17:N17" si="21">IF(L13&lt;0,"警告",IF(L13&lt;$N8,"警惕",""))</f>
        <v/>
      </c>
      <c r="M17" s="51" t="str">
        <f t="shared" si="21"/>
        <v/>
      </c>
      <c r="N17" s="43" t="str">
        <f t="shared" si="21"/>
        <v/>
      </c>
      <c r="O17" s="51" t="str">
        <f>IF(O13&lt;0,"警告",IF(O13&lt;$R8,"警惕",""))</f>
        <v/>
      </c>
      <c r="P17" s="51" t="str">
        <f t="shared" ref="P17:V17" si="22">IF(P13&lt;0,"警告",IF(P13&lt;$R8,"警惕",""))</f>
        <v/>
      </c>
      <c r="Q17" s="51" t="str">
        <f t="shared" si="22"/>
        <v/>
      </c>
      <c r="R17" s="43" t="str">
        <f t="shared" si="22"/>
        <v/>
      </c>
      <c r="S17" s="51" t="str">
        <f t="shared" si="22"/>
        <v/>
      </c>
      <c r="T17" s="51" t="str">
        <f t="shared" si="22"/>
        <v/>
      </c>
      <c r="U17" s="51" t="str">
        <f t="shared" si="22"/>
        <v/>
      </c>
      <c r="V17" s="43" t="str">
        <f t="shared" si="22"/>
        <v/>
      </c>
    </row>
    <row r="18" spans="1:22" ht="15.75" customHeight="1"/>
    <row r="19" spans="1:22">
      <c r="A19" s="59" t="s">
        <v>1044</v>
      </c>
      <c r="B19" s="34" t="s">
        <v>142</v>
      </c>
      <c r="C19" s="51" t="s">
        <v>155</v>
      </c>
      <c r="D19" s="51">
        <v>0</v>
      </c>
      <c r="E19" s="51" t="s">
        <v>154</v>
      </c>
      <c r="F19" s="43">
        <v>0</v>
      </c>
      <c r="G19" s="51" t="s">
        <v>159</v>
      </c>
      <c r="H19" s="51">
        <v>0</v>
      </c>
      <c r="I19" s="51" t="s">
        <v>160</v>
      </c>
      <c r="J19" s="43">
        <f>SUM(C21:F21)</f>
        <v>0</v>
      </c>
      <c r="K19" s="51" t="s">
        <v>1057</v>
      </c>
      <c r="L19" s="51">
        <v>1</v>
      </c>
      <c r="M19" s="51" t="s">
        <v>158</v>
      </c>
      <c r="N19" s="43"/>
      <c r="O19" s="51" t="s">
        <v>1061</v>
      </c>
      <c r="P19" s="47"/>
      <c r="Q19" s="51" t="s">
        <v>161</v>
      </c>
      <c r="R19" s="43"/>
      <c r="S19" s="51" t="s">
        <v>1059</v>
      </c>
      <c r="T19" s="47"/>
      <c r="U19" s="51"/>
      <c r="V19" s="43"/>
    </row>
    <row r="20" spans="1:22">
      <c r="A20" s="60" t="s">
        <v>181</v>
      </c>
      <c r="B20" s="35" t="s">
        <v>143</v>
      </c>
      <c r="C20" s="52">
        <v>1</v>
      </c>
      <c r="D20" s="52">
        <v>2</v>
      </c>
      <c r="E20" s="52">
        <v>3</v>
      </c>
      <c r="F20" s="43">
        <v>4</v>
      </c>
      <c r="G20" s="52">
        <v>5</v>
      </c>
      <c r="H20" s="52">
        <v>6</v>
      </c>
      <c r="I20" s="52">
        <v>7</v>
      </c>
      <c r="J20" s="43">
        <v>8</v>
      </c>
      <c r="K20" s="52">
        <v>9</v>
      </c>
      <c r="L20" s="52">
        <v>10</v>
      </c>
      <c r="M20" s="52">
        <v>11</v>
      </c>
      <c r="N20" s="43">
        <v>12</v>
      </c>
      <c r="O20" s="52">
        <v>13</v>
      </c>
      <c r="P20" s="52">
        <v>14</v>
      </c>
      <c r="Q20" s="52">
        <v>15</v>
      </c>
      <c r="R20" s="43">
        <v>16</v>
      </c>
      <c r="S20" s="52">
        <v>17</v>
      </c>
      <c r="T20" s="52">
        <v>18</v>
      </c>
      <c r="U20" s="52">
        <v>19</v>
      </c>
      <c r="V20" s="43">
        <v>20</v>
      </c>
    </row>
    <row r="21" spans="1:22" ht="15.75">
      <c r="A21" s="58" t="s">
        <v>144</v>
      </c>
      <c r="B21" s="37">
        <v>0</v>
      </c>
      <c r="C21" s="45">
        <f>C4</f>
        <v>0</v>
      </c>
      <c r="D21" s="45">
        <f t="shared" ref="D21:V21" si="23">D4</f>
        <v>0</v>
      </c>
      <c r="E21" s="45">
        <f t="shared" si="23"/>
        <v>0</v>
      </c>
      <c r="F21" s="40">
        <f t="shared" si="23"/>
        <v>0</v>
      </c>
      <c r="G21" s="55">
        <f t="shared" si="23"/>
        <v>1</v>
      </c>
      <c r="H21" s="55">
        <f t="shared" si="23"/>
        <v>0</v>
      </c>
      <c r="I21" s="55">
        <f t="shared" si="23"/>
        <v>1</v>
      </c>
      <c r="J21" s="40">
        <f t="shared" si="23"/>
        <v>0</v>
      </c>
      <c r="K21" s="55">
        <f t="shared" si="23"/>
        <v>1</v>
      </c>
      <c r="L21" s="55">
        <f t="shared" si="23"/>
        <v>0</v>
      </c>
      <c r="M21" s="55">
        <f t="shared" si="23"/>
        <v>1</v>
      </c>
      <c r="N21" s="40">
        <f t="shared" si="23"/>
        <v>0</v>
      </c>
      <c r="O21" s="55">
        <f t="shared" si="23"/>
        <v>1</v>
      </c>
      <c r="P21" s="55">
        <f t="shared" si="23"/>
        <v>0</v>
      </c>
      <c r="Q21" s="55">
        <f t="shared" si="23"/>
        <v>1</v>
      </c>
      <c r="R21" s="40">
        <f t="shared" si="23"/>
        <v>0</v>
      </c>
      <c r="S21" s="55">
        <f t="shared" si="23"/>
        <v>1</v>
      </c>
      <c r="T21" s="55">
        <f t="shared" si="23"/>
        <v>0</v>
      </c>
      <c r="U21" s="55">
        <f t="shared" si="23"/>
        <v>1</v>
      </c>
      <c r="V21" s="40">
        <f t="shared" si="23"/>
        <v>0</v>
      </c>
    </row>
    <row r="22" spans="1:22" ht="15.75">
      <c r="A22" s="58" t="s">
        <v>145</v>
      </c>
      <c r="B22" s="37">
        <v>0</v>
      </c>
      <c r="C22" s="51">
        <v>0</v>
      </c>
      <c r="D22" s="51"/>
      <c r="E22" s="51"/>
      <c r="F22" s="43"/>
      <c r="G22" s="56">
        <f>L19</f>
        <v>1</v>
      </c>
      <c r="H22" s="51"/>
      <c r="I22" s="51"/>
      <c r="J22" s="43"/>
      <c r="K22" s="51"/>
      <c r="L22" s="51"/>
      <c r="M22" s="51"/>
      <c r="N22" s="43"/>
      <c r="O22" s="51"/>
      <c r="P22" s="51"/>
      <c r="Q22" s="51"/>
      <c r="R22" s="43"/>
      <c r="S22" s="51"/>
      <c r="T22" s="51"/>
      <c r="U22" s="51"/>
      <c r="V22" s="43"/>
    </row>
    <row r="23" spans="1:22" ht="15.75">
      <c r="A23" s="58" t="s">
        <v>146</v>
      </c>
      <c r="B23" s="37"/>
      <c r="C23" s="51">
        <f>F19+C22+B22-C21</f>
        <v>0</v>
      </c>
      <c r="D23" s="51">
        <f>C24+D22-D21</f>
        <v>0</v>
      </c>
      <c r="E23" s="51">
        <f>D24+E22-E21</f>
        <v>0</v>
      </c>
      <c r="F23" s="43">
        <f t="shared" ref="F23" si="24">E24+F22-F21</f>
        <v>0</v>
      </c>
      <c r="G23" s="51">
        <f>J19+G22-G21</f>
        <v>0</v>
      </c>
      <c r="H23" s="51">
        <f t="shared" ref="H23" si="25">G24+H22-H21</f>
        <v>0</v>
      </c>
      <c r="I23" s="51">
        <f>H24+I22-I21</f>
        <v>-1</v>
      </c>
      <c r="J23" s="43">
        <f t="shared" ref="J23" si="26">I24+J22-J21</f>
        <v>0</v>
      </c>
      <c r="K23" s="51">
        <f>J24+K22-K21</f>
        <v>-1</v>
      </c>
      <c r="L23" s="51">
        <f>K24+L22-L21</f>
        <v>0</v>
      </c>
      <c r="M23" s="51">
        <f t="shared" ref="M23:V23" si="27">L24+M22-M21</f>
        <v>-1</v>
      </c>
      <c r="N23" s="43">
        <f t="shared" si="27"/>
        <v>0</v>
      </c>
      <c r="O23" s="51">
        <f t="shared" si="27"/>
        <v>-1</v>
      </c>
      <c r="P23" s="51">
        <f t="shared" si="27"/>
        <v>0</v>
      </c>
      <c r="Q23" s="51">
        <f t="shared" si="27"/>
        <v>-1</v>
      </c>
      <c r="R23" s="43">
        <f t="shared" si="27"/>
        <v>0</v>
      </c>
      <c r="S23" s="51">
        <f t="shared" si="27"/>
        <v>-1</v>
      </c>
      <c r="T23" s="51">
        <f t="shared" si="27"/>
        <v>0</v>
      </c>
      <c r="U23" s="51">
        <f t="shared" si="27"/>
        <v>-1</v>
      </c>
      <c r="V23" s="43">
        <f t="shared" si="27"/>
        <v>0</v>
      </c>
    </row>
    <row r="24" spans="1:22" ht="15.75">
      <c r="A24" s="58" t="s">
        <v>147</v>
      </c>
      <c r="B24" s="37"/>
      <c r="C24" s="51">
        <f>C23+C26</f>
        <v>0</v>
      </c>
      <c r="D24" s="51">
        <f t="shared" ref="D24:E24" si="28">D23+D26</f>
        <v>0</v>
      </c>
      <c r="E24" s="51">
        <f t="shared" si="28"/>
        <v>0</v>
      </c>
      <c r="F24" s="43">
        <f>F23+F26</f>
        <v>0</v>
      </c>
      <c r="G24" s="51">
        <f>G23+G26</f>
        <v>0</v>
      </c>
      <c r="H24" s="51">
        <f t="shared" ref="H24:J24" si="29">H23+H26</f>
        <v>0</v>
      </c>
      <c r="I24" s="51">
        <f t="shared" si="29"/>
        <v>0</v>
      </c>
      <c r="J24" s="43">
        <f t="shared" si="29"/>
        <v>0</v>
      </c>
      <c r="K24" s="51">
        <f>K23+K26</f>
        <v>0</v>
      </c>
      <c r="L24" s="51">
        <f>L23+L26</f>
        <v>0</v>
      </c>
      <c r="M24" s="51">
        <f t="shared" ref="M24:V24" si="30">M23+M26</f>
        <v>0</v>
      </c>
      <c r="N24" s="43">
        <f t="shared" si="30"/>
        <v>0</v>
      </c>
      <c r="O24" s="51">
        <f t="shared" si="30"/>
        <v>0</v>
      </c>
      <c r="P24" s="51">
        <f t="shared" si="30"/>
        <v>0</v>
      </c>
      <c r="Q24" s="51">
        <f t="shared" si="30"/>
        <v>0</v>
      </c>
      <c r="R24" s="43">
        <f t="shared" si="30"/>
        <v>0</v>
      </c>
      <c r="S24" s="51">
        <f t="shared" si="30"/>
        <v>0</v>
      </c>
      <c r="T24" s="51">
        <f t="shared" si="30"/>
        <v>0</v>
      </c>
      <c r="U24" s="51">
        <f t="shared" si="30"/>
        <v>0</v>
      </c>
      <c r="V24" s="43">
        <f t="shared" si="30"/>
        <v>0</v>
      </c>
    </row>
    <row r="25" spans="1:22" ht="15.75">
      <c r="A25" s="58" t="s">
        <v>148</v>
      </c>
      <c r="B25" s="37"/>
      <c r="C25" s="51">
        <f>IF(C23&gt;=$D19,0,$D19-C23)</f>
        <v>0</v>
      </c>
      <c r="D25" s="51">
        <f t="shared" ref="D25" si="31">IF(D23&gt;=$D19,0,$D19-D23)</f>
        <v>0</v>
      </c>
      <c r="E25" s="51">
        <f>IF(E23&gt;=$D19,0,$D19-E23)</f>
        <v>0</v>
      </c>
      <c r="F25" s="43">
        <f>IF(F23&gt;=$D19,0,$D19-F23)</f>
        <v>0</v>
      </c>
      <c r="G25" s="51">
        <f>IF(G23&gt;=$H19,0,$H19-G23)</f>
        <v>0</v>
      </c>
      <c r="H25" s="51">
        <f t="shared" ref="H25:J25" si="32">IF(H23&gt;=$H19,0,$H19-H23)</f>
        <v>0</v>
      </c>
      <c r="I25" s="51">
        <f t="shared" si="32"/>
        <v>1</v>
      </c>
      <c r="J25" s="43">
        <f t="shared" si="32"/>
        <v>0</v>
      </c>
      <c r="K25" s="51">
        <f>IF(K23&gt;=$H19,0,$H19-K23)</f>
        <v>1</v>
      </c>
      <c r="L25" s="51">
        <f>IF(L23&gt;=$H19,0,$H19-L23)</f>
        <v>0</v>
      </c>
      <c r="M25" s="51">
        <f t="shared" ref="M25:V25" si="33">IF(M23&gt;=$H19,0,$H19-M23)</f>
        <v>1</v>
      </c>
      <c r="N25" s="43">
        <f t="shared" si="33"/>
        <v>0</v>
      </c>
      <c r="O25" s="51">
        <f t="shared" si="33"/>
        <v>1</v>
      </c>
      <c r="P25" s="51">
        <f t="shared" si="33"/>
        <v>0</v>
      </c>
      <c r="Q25" s="51">
        <f t="shared" si="33"/>
        <v>1</v>
      </c>
      <c r="R25" s="43">
        <f t="shared" si="33"/>
        <v>0</v>
      </c>
      <c r="S25" s="51">
        <f t="shared" si="33"/>
        <v>1</v>
      </c>
      <c r="T25" s="51">
        <f t="shared" si="33"/>
        <v>0</v>
      </c>
      <c r="U25" s="51">
        <f t="shared" si="33"/>
        <v>1</v>
      </c>
      <c r="V25" s="43">
        <f t="shared" si="33"/>
        <v>0</v>
      </c>
    </row>
    <row r="26" spans="1:22" ht="15.75">
      <c r="A26" s="58" t="s">
        <v>149</v>
      </c>
      <c r="B26" s="37"/>
      <c r="C26" s="51">
        <f>IF(C25&gt;0,$L19,0)</f>
        <v>0</v>
      </c>
      <c r="D26" s="51">
        <f t="shared" ref="D26:E26" si="34">IF(D25&gt;0,$L19,0)</f>
        <v>0</v>
      </c>
      <c r="E26" s="51">
        <f t="shared" si="34"/>
        <v>0</v>
      </c>
      <c r="F26" s="43">
        <f>IF(F25&gt;0,$L19,0)</f>
        <v>0</v>
      </c>
      <c r="G26" s="43">
        <f>IF(G25&gt;0,$L19,0)</f>
        <v>0</v>
      </c>
      <c r="H26" s="43">
        <f>IF(H25&gt;0,IF(G26&gt;0,0,$L19),0)</f>
        <v>0</v>
      </c>
      <c r="I26" s="43">
        <f t="shared" ref="I26:V26" si="35">IF(I25&gt;0,IF(H26&gt;0,0,$L19),0)</f>
        <v>1</v>
      </c>
      <c r="J26" s="43">
        <f t="shared" si="35"/>
        <v>0</v>
      </c>
      <c r="K26" s="43">
        <f t="shared" si="35"/>
        <v>1</v>
      </c>
      <c r="L26" s="43">
        <f t="shared" si="35"/>
        <v>0</v>
      </c>
      <c r="M26" s="43">
        <f t="shared" si="35"/>
        <v>1</v>
      </c>
      <c r="N26" s="43">
        <f t="shared" si="35"/>
        <v>0</v>
      </c>
      <c r="O26" s="43">
        <f t="shared" si="35"/>
        <v>1</v>
      </c>
      <c r="P26" s="43">
        <f t="shared" si="35"/>
        <v>0</v>
      </c>
      <c r="Q26" s="43">
        <f t="shared" si="35"/>
        <v>1</v>
      </c>
      <c r="R26" s="43">
        <f t="shared" si="35"/>
        <v>0</v>
      </c>
      <c r="S26" s="43">
        <f t="shared" si="35"/>
        <v>1</v>
      </c>
      <c r="T26" s="43">
        <f t="shared" si="35"/>
        <v>0</v>
      </c>
      <c r="U26" s="43">
        <f t="shared" si="35"/>
        <v>1</v>
      </c>
      <c r="V26" s="43">
        <f t="shared" si="35"/>
        <v>0</v>
      </c>
    </row>
    <row r="27" spans="1:22" ht="15.75">
      <c r="A27" s="58" t="s">
        <v>150</v>
      </c>
      <c r="B27" s="37">
        <f t="shared" ref="B27" si="36">C26</f>
        <v>0</v>
      </c>
      <c r="C27" s="51">
        <f>E26</f>
        <v>0</v>
      </c>
      <c r="D27" s="51">
        <f>F26</f>
        <v>0</v>
      </c>
      <c r="E27" s="56">
        <f>G22</f>
        <v>1</v>
      </c>
      <c r="F27" s="43">
        <f>H22</f>
        <v>0</v>
      </c>
      <c r="G27" s="51">
        <f>I26</f>
        <v>1</v>
      </c>
      <c r="H27" s="51">
        <f t="shared" ref="H27:V27" si="37">J26</f>
        <v>0</v>
      </c>
      <c r="I27" s="51">
        <f t="shared" si="37"/>
        <v>1</v>
      </c>
      <c r="J27" s="43">
        <f t="shared" si="37"/>
        <v>0</v>
      </c>
      <c r="K27" s="51">
        <f t="shared" si="37"/>
        <v>1</v>
      </c>
      <c r="L27" s="51">
        <f t="shared" si="37"/>
        <v>0</v>
      </c>
      <c r="M27" s="51">
        <f t="shared" si="37"/>
        <v>1</v>
      </c>
      <c r="N27" s="43">
        <f t="shared" si="37"/>
        <v>0</v>
      </c>
      <c r="O27" s="51">
        <f t="shared" si="37"/>
        <v>1</v>
      </c>
      <c r="P27" s="51">
        <f t="shared" si="37"/>
        <v>0</v>
      </c>
      <c r="Q27" s="51">
        <f t="shared" si="37"/>
        <v>1</v>
      </c>
      <c r="R27" s="43">
        <f t="shared" si="37"/>
        <v>0</v>
      </c>
      <c r="S27" s="51">
        <f t="shared" si="37"/>
        <v>1</v>
      </c>
      <c r="T27" s="51">
        <f t="shared" si="37"/>
        <v>0</v>
      </c>
      <c r="U27" s="51">
        <f t="shared" si="37"/>
        <v>0</v>
      </c>
      <c r="V27" s="43">
        <f t="shared" si="37"/>
        <v>0</v>
      </c>
    </row>
    <row r="28" spans="1:22" ht="15.75">
      <c r="A28" s="58" t="s">
        <v>1074</v>
      </c>
      <c r="B28" s="37"/>
      <c r="C28" s="51" t="str">
        <f>IF(C24&lt;0,"警告",IF(C24&lt;$D19,"警惕",""))</f>
        <v/>
      </c>
      <c r="D28" s="51" t="str">
        <f t="shared" ref="D28:E28" si="38">IF(D24&lt;0,"警告",IF(D24&lt;$D19,"警惕",""))</f>
        <v/>
      </c>
      <c r="E28" s="51" t="str">
        <f t="shared" si="38"/>
        <v/>
      </c>
      <c r="F28" s="51" t="str">
        <f>IF(F24&lt;0,"警告",IF(F24&lt;$D19,"警惕",""))</f>
        <v/>
      </c>
      <c r="G28" s="51" t="str">
        <f>IF(G24&lt;0,"警告",IF(G24&lt;$H19,"警惕",""))</f>
        <v/>
      </c>
      <c r="H28" s="51" t="str">
        <f t="shared" ref="H28:V28" si="39">IF(H24&lt;$H19,"警惕","")</f>
        <v/>
      </c>
      <c r="I28" s="51" t="str">
        <f t="shared" si="39"/>
        <v/>
      </c>
      <c r="J28" s="43" t="str">
        <f t="shared" si="39"/>
        <v/>
      </c>
      <c r="K28" s="51" t="str">
        <f t="shared" si="39"/>
        <v/>
      </c>
      <c r="L28" s="51" t="str">
        <f t="shared" si="39"/>
        <v/>
      </c>
      <c r="M28" s="51" t="str">
        <f t="shared" si="39"/>
        <v/>
      </c>
      <c r="N28" s="43" t="str">
        <f t="shared" si="39"/>
        <v/>
      </c>
      <c r="O28" s="51" t="str">
        <f t="shared" si="39"/>
        <v/>
      </c>
      <c r="P28" s="51" t="str">
        <f t="shared" si="39"/>
        <v/>
      </c>
      <c r="Q28" s="51" t="str">
        <f t="shared" si="39"/>
        <v/>
      </c>
      <c r="R28" s="43" t="str">
        <f t="shared" si="39"/>
        <v/>
      </c>
      <c r="S28" s="51" t="str">
        <f t="shared" si="39"/>
        <v/>
      </c>
      <c r="T28" s="51" t="str">
        <f t="shared" si="39"/>
        <v/>
      </c>
      <c r="U28" s="51" t="str">
        <f t="shared" si="39"/>
        <v/>
      </c>
      <c r="V28" s="43" t="str">
        <f t="shared" si="39"/>
        <v/>
      </c>
    </row>
    <row r="29" spans="1:22">
      <c r="A29" s="61"/>
      <c r="B29" s="48"/>
      <c r="F29" s="50"/>
      <c r="J29" s="50"/>
      <c r="N29" s="50"/>
      <c r="R29" s="50"/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V52"/>
  <sheetViews>
    <sheetView topLeftCell="A28" zoomScale="178" zoomScaleNormal="178" workbookViewId="0">
      <selection activeCell="A35" sqref="A35:XFD35"/>
    </sheetView>
  </sheetViews>
  <sheetFormatPr defaultRowHeight="15"/>
  <cols>
    <col min="1" max="1" width="25.875" style="74" customWidth="1"/>
    <col min="2" max="2" width="5.625" style="32" customWidth="1"/>
    <col min="3" max="5" width="5.625" style="48" customWidth="1"/>
    <col min="6" max="6" width="5.625" style="49" customWidth="1"/>
    <col min="7" max="9" width="5.625" style="48" customWidth="1"/>
    <col min="10" max="10" width="5.625" style="49" customWidth="1"/>
    <col min="11" max="13" width="5.625" style="48" customWidth="1"/>
    <col min="14" max="14" width="5.625" style="49" customWidth="1"/>
    <col min="15" max="17" width="5.625" style="48" customWidth="1"/>
    <col min="18" max="18" width="5.625" style="49" customWidth="1"/>
    <col min="19" max="21" width="5.625" style="48" customWidth="1"/>
    <col min="22" max="22" width="5.625" style="50" customWidth="1"/>
    <col min="23" max="23" width="6.125" style="32" customWidth="1"/>
    <col min="24" max="256" width="9" style="32"/>
    <col min="257" max="257" width="16.75" style="32" bestFit="1" customWidth="1"/>
    <col min="258" max="258" width="5" style="32" bestFit="1" customWidth="1"/>
    <col min="259" max="259" width="5.125" style="32" customWidth="1"/>
    <col min="260" max="260" width="4.5" style="32" bestFit="1" customWidth="1"/>
    <col min="261" max="262" width="6.375" style="32" bestFit="1" customWidth="1"/>
    <col min="263" max="263" width="4.75" style="32" bestFit="1" customWidth="1"/>
    <col min="264" max="264" width="4.5" style="32" bestFit="1" customWidth="1"/>
    <col min="265" max="265" width="5.625" style="32" bestFit="1" customWidth="1"/>
    <col min="266" max="266" width="5" style="32" bestFit="1" customWidth="1"/>
    <col min="267" max="268" width="4.5" style="32" bestFit="1" customWidth="1"/>
    <col min="269" max="512" width="9" style="32"/>
    <col min="513" max="513" width="16.75" style="32" bestFit="1" customWidth="1"/>
    <col min="514" max="514" width="5" style="32" bestFit="1" customWidth="1"/>
    <col min="515" max="515" width="5.125" style="32" customWidth="1"/>
    <col min="516" max="516" width="4.5" style="32" bestFit="1" customWidth="1"/>
    <col min="517" max="518" width="6.375" style="32" bestFit="1" customWidth="1"/>
    <col min="519" max="519" width="4.75" style="32" bestFit="1" customWidth="1"/>
    <col min="520" max="520" width="4.5" style="32" bestFit="1" customWidth="1"/>
    <col min="521" max="521" width="5.625" style="32" bestFit="1" customWidth="1"/>
    <col min="522" max="522" width="5" style="32" bestFit="1" customWidth="1"/>
    <col min="523" max="524" width="4.5" style="32" bestFit="1" customWidth="1"/>
    <col min="525" max="768" width="9" style="32"/>
    <col min="769" max="769" width="16.75" style="32" bestFit="1" customWidth="1"/>
    <col min="770" max="770" width="5" style="32" bestFit="1" customWidth="1"/>
    <col min="771" max="771" width="5.125" style="32" customWidth="1"/>
    <col min="772" max="772" width="4.5" style="32" bestFit="1" customWidth="1"/>
    <col min="773" max="774" width="6.375" style="32" bestFit="1" customWidth="1"/>
    <col min="775" max="775" width="4.75" style="32" bestFit="1" customWidth="1"/>
    <col min="776" max="776" width="4.5" style="32" bestFit="1" customWidth="1"/>
    <col min="777" max="777" width="5.625" style="32" bestFit="1" customWidth="1"/>
    <col min="778" max="778" width="5" style="32" bestFit="1" customWidth="1"/>
    <col min="779" max="780" width="4.5" style="32" bestFit="1" customWidth="1"/>
    <col min="781" max="1024" width="9" style="32"/>
    <col min="1025" max="1025" width="16.75" style="32" bestFit="1" customWidth="1"/>
    <col min="1026" max="1026" width="5" style="32" bestFit="1" customWidth="1"/>
    <col min="1027" max="1027" width="5.125" style="32" customWidth="1"/>
    <col min="1028" max="1028" width="4.5" style="32" bestFit="1" customWidth="1"/>
    <col min="1029" max="1030" width="6.375" style="32" bestFit="1" customWidth="1"/>
    <col min="1031" max="1031" width="4.75" style="32" bestFit="1" customWidth="1"/>
    <col min="1032" max="1032" width="4.5" style="32" bestFit="1" customWidth="1"/>
    <col min="1033" max="1033" width="5.625" style="32" bestFit="1" customWidth="1"/>
    <col min="1034" max="1034" width="5" style="32" bestFit="1" customWidth="1"/>
    <col min="1035" max="1036" width="4.5" style="32" bestFit="1" customWidth="1"/>
    <col min="1037" max="1280" width="9" style="32"/>
    <col min="1281" max="1281" width="16.75" style="32" bestFit="1" customWidth="1"/>
    <col min="1282" max="1282" width="5" style="32" bestFit="1" customWidth="1"/>
    <col min="1283" max="1283" width="5.125" style="32" customWidth="1"/>
    <col min="1284" max="1284" width="4.5" style="32" bestFit="1" customWidth="1"/>
    <col min="1285" max="1286" width="6.375" style="32" bestFit="1" customWidth="1"/>
    <col min="1287" max="1287" width="4.75" style="32" bestFit="1" customWidth="1"/>
    <col min="1288" max="1288" width="4.5" style="32" bestFit="1" customWidth="1"/>
    <col min="1289" max="1289" width="5.625" style="32" bestFit="1" customWidth="1"/>
    <col min="1290" max="1290" width="5" style="32" bestFit="1" customWidth="1"/>
    <col min="1291" max="1292" width="4.5" style="32" bestFit="1" customWidth="1"/>
    <col min="1293" max="1536" width="9" style="32"/>
    <col min="1537" max="1537" width="16.75" style="32" bestFit="1" customWidth="1"/>
    <col min="1538" max="1538" width="5" style="32" bestFit="1" customWidth="1"/>
    <col min="1539" max="1539" width="5.125" style="32" customWidth="1"/>
    <col min="1540" max="1540" width="4.5" style="32" bestFit="1" customWidth="1"/>
    <col min="1541" max="1542" width="6.375" style="32" bestFit="1" customWidth="1"/>
    <col min="1543" max="1543" width="4.75" style="32" bestFit="1" customWidth="1"/>
    <col min="1544" max="1544" width="4.5" style="32" bestFit="1" customWidth="1"/>
    <col min="1545" max="1545" width="5.625" style="32" bestFit="1" customWidth="1"/>
    <col min="1546" max="1546" width="5" style="32" bestFit="1" customWidth="1"/>
    <col min="1547" max="1548" width="4.5" style="32" bestFit="1" customWidth="1"/>
    <col min="1549" max="1792" width="9" style="32"/>
    <col min="1793" max="1793" width="16.75" style="32" bestFit="1" customWidth="1"/>
    <col min="1794" max="1794" width="5" style="32" bestFit="1" customWidth="1"/>
    <col min="1795" max="1795" width="5.125" style="32" customWidth="1"/>
    <col min="1796" max="1796" width="4.5" style="32" bestFit="1" customWidth="1"/>
    <col min="1797" max="1798" width="6.375" style="32" bestFit="1" customWidth="1"/>
    <col min="1799" max="1799" width="4.75" style="32" bestFit="1" customWidth="1"/>
    <col min="1800" max="1800" width="4.5" style="32" bestFit="1" customWidth="1"/>
    <col min="1801" max="1801" width="5.625" style="32" bestFit="1" customWidth="1"/>
    <col min="1802" max="1802" width="5" style="32" bestFit="1" customWidth="1"/>
    <col min="1803" max="1804" width="4.5" style="32" bestFit="1" customWidth="1"/>
    <col min="1805" max="2048" width="9" style="32"/>
    <col min="2049" max="2049" width="16.75" style="32" bestFit="1" customWidth="1"/>
    <col min="2050" max="2050" width="5" style="32" bestFit="1" customWidth="1"/>
    <col min="2051" max="2051" width="5.125" style="32" customWidth="1"/>
    <col min="2052" max="2052" width="4.5" style="32" bestFit="1" customWidth="1"/>
    <col min="2053" max="2054" width="6.375" style="32" bestFit="1" customWidth="1"/>
    <col min="2055" max="2055" width="4.75" style="32" bestFit="1" customWidth="1"/>
    <col min="2056" max="2056" width="4.5" style="32" bestFit="1" customWidth="1"/>
    <col min="2057" max="2057" width="5.625" style="32" bestFit="1" customWidth="1"/>
    <col min="2058" max="2058" width="5" style="32" bestFit="1" customWidth="1"/>
    <col min="2059" max="2060" width="4.5" style="32" bestFit="1" customWidth="1"/>
    <col min="2061" max="2304" width="9" style="32"/>
    <col min="2305" max="2305" width="16.75" style="32" bestFit="1" customWidth="1"/>
    <col min="2306" max="2306" width="5" style="32" bestFit="1" customWidth="1"/>
    <col min="2307" max="2307" width="5.125" style="32" customWidth="1"/>
    <col min="2308" max="2308" width="4.5" style="32" bestFit="1" customWidth="1"/>
    <col min="2309" max="2310" width="6.375" style="32" bestFit="1" customWidth="1"/>
    <col min="2311" max="2311" width="4.75" style="32" bestFit="1" customWidth="1"/>
    <col min="2312" max="2312" width="4.5" style="32" bestFit="1" customWidth="1"/>
    <col min="2313" max="2313" width="5.625" style="32" bestFit="1" customWidth="1"/>
    <col min="2314" max="2314" width="5" style="32" bestFit="1" customWidth="1"/>
    <col min="2315" max="2316" width="4.5" style="32" bestFit="1" customWidth="1"/>
    <col min="2317" max="2560" width="9" style="32"/>
    <col min="2561" max="2561" width="16.75" style="32" bestFit="1" customWidth="1"/>
    <col min="2562" max="2562" width="5" style="32" bestFit="1" customWidth="1"/>
    <col min="2563" max="2563" width="5.125" style="32" customWidth="1"/>
    <col min="2564" max="2564" width="4.5" style="32" bestFit="1" customWidth="1"/>
    <col min="2565" max="2566" width="6.375" style="32" bestFit="1" customWidth="1"/>
    <col min="2567" max="2567" width="4.75" style="32" bestFit="1" customWidth="1"/>
    <col min="2568" max="2568" width="4.5" style="32" bestFit="1" customWidth="1"/>
    <col min="2569" max="2569" width="5.625" style="32" bestFit="1" customWidth="1"/>
    <col min="2570" max="2570" width="5" style="32" bestFit="1" customWidth="1"/>
    <col min="2571" max="2572" width="4.5" style="32" bestFit="1" customWidth="1"/>
    <col min="2573" max="2816" width="9" style="32"/>
    <col min="2817" max="2817" width="16.75" style="32" bestFit="1" customWidth="1"/>
    <col min="2818" max="2818" width="5" style="32" bestFit="1" customWidth="1"/>
    <col min="2819" max="2819" width="5.125" style="32" customWidth="1"/>
    <col min="2820" max="2820" width="4.5" style="32" bestFit="1" customWidth="1"/>
    <col min="2821" max="2822" width="6.375" style="32" bestFit="1" customWidth="1"/>
    <col min="2823" max="2823" width="4.75" style="32" bestFit="1" customWidth="1"/>
    <col min="2824" max="2824" width="4.5" style="32" bestFit="1" customWidth="1"/>
    <col min="2825" max="2825" width="5.625" style="32" bestFit="1" customWidth="1"/>
    <col min="2826" max="2826" width="5" style="32" bestFit="1" customWidth="1"/>
    <col min="2827" max="2828" width="4.5" style="32" bestFit="1" customWidth="1"/>
    <col min="2829" max="3072" width="9" style="32"/>
    <col min="3073" max="3073" width="16.75" style="32" bestFit="1" customWidth="1"/>
    <col min="3074" max="3074" width="5" style="32" bestFit="1" customWidth="1"/>
    <col min="3075" max="3075" width="5.125" style="32" customWidth="1"/>
    <col min="3076" max="3076" width="4.5" style="32" bestFit="1" customWidth="1"/>
    <col min="3077" max="3078" width="6.375" style="32" bestFit="1" customWidth="1"/>
    <col min="3079" max="3079" width="4.75" style="32" bestFit="1" customWidth="1"/>
    <col min="3080" max="3080" width="4.5" style="32" bestFit="1" customWidth="1"/>
    <col min="3081" max="3081" width="5.625" style="32" bestFit="1" customWidth="1"/>
    <col min="3082" max="3082" width="5" style="32" bestFit="1" customWidth="1"/>
    <col min="3083" max="3084" width="4.5" style="32" bestFit="1" customWidth="1"/>
    <col min="3085" max="3328" width="9" style="32"/>
    <col min="3329" max="3329" width="16.75" style="32" bestFit="1" customWidth="1"/>
    <col min="3330" max="3330" width="5" style="32" bestFit="1" customWidth="1"/>
    <col min="3331" max="3331" width="5.125" style="32" customWidth="1"/>
    <col min="3332" max="3332" width="4.5" style="32" bestFit="1" customWidth="1"/>
    <col min="3333" max="3334" width="6.375" style="32" bestFit="1" customWidth="1"/>
    <col min="3335" max="3335" width="4.75" style="32" bestFit="1" customWidth="1"/>
    <col min="3336" max="3336" width="4.5" style="32" bestFit="1" customWidth="1"/>
    <col min="3337" max="3337" width="5.625" style="32" bestFit="1" customWidth="1"/>
    <col min="3338" max="3338" width="5" style="32" bestFit="1" customWidth="1"/>
    <col min="3339" max="3340" width="4.5" style="32" bestFit="1" customWidth="1"/>
    <col min="3341" max="3584" width="9" style="32"/>
    <col min="3585" max="3585" width="16.75" style="32" bestFit="1" customWidth="1"/>
    <col min="3586" max="3586" width="5" style="32" bestFit="1" customWidth="1"/>
    <col min="3587" max="3587" width="5.125" style="32" customWidth="1"/>
    <col min="3588" max="3588" width="4.5" style="32" bestFit="1" customWidth="1"/>
    <col min="3589" max="3590" width="6.375" style="32" bestFit="1" customWidth="1"/>
    <col min="3591" max="3591" width="4.75" style="32" bestFit="1" customWidth="1"/>
    <col min="3592" max="3592" width="4.5" style="32" bestFit="1" customWidth="1"/>
    <col min="3593" max="3593" width="5.625" style="32" bestFit="1" customWidth="1"/>
    <col min="3594" max="3594" width="5" style="32" bestFit="1" customWidth="1"/>
    <col min="3595" max="3596" width="4.5" style="32" bestFit="1" customWidth="1"/>
    <col min="3597" max="3840" width="9" style="32"/>
    <col min="3841" max="3841" width="16.75" style="32" bestFit="1" customWidth="1"/>
    <col min="3842" max="3842" width="5" style="32" bestFit="1" customWidth="1"/>
    <col min="3843" max="3843" width="5.125" style="32" customWidth="1"/>
    <col min="3844" max="3844" width="4.5" style="32" bestFit="1" customWidth="1"/>
    <col min="3845" max="3846" width="6.375" style="32" bestFit="1" customWidth="1"/>
    <col min="3847" max="3847" width="4.75" style="32" bestFit="1" customWidth="1"/>
    <col min="3848" max="3848" width="4.5" style="32" bestFit="1" customWidth="1"/>
    <col min="3849" max="3849" width="5.625" style="32" bestFit="1" customWidth="1"/>
    <col min="3850" max="3850" width="5" style="32" bestFit="1" customWidth="1"/>
    <col min="3851" max="3852" width="4.5" style="32" bestFit="1" customWidth="1"/>
    <col min="3853" max="4096" width="9" style="32"/>
    <col min="4097" max="4097" width="16.75" style="32" bestFit="1" customWidth="1"/>
    <col min="4098" max="4098" width="5" style="32" bestFit="1" customWidth="1"/>
    <col min="4099" max="4099" width="5.125" style="32" customWidth="1"/>
    <col min="4100" max="4100" width="4.5" style="32" bestFit="1" customWidth="1"/>
    <col min="4101" max="4102" width="6.375" style="32" bestFit="1" customWidth="1"/>
    <col min="4103" max="4103" width="4.75" style="32" bestFit="1" customWidth="1"/>
    <col min="4104" max="4104" width="4.5" style="32" bestFit="1" customWidth="1"/>
    <col min="4105" max="4105" width="5.625" style="32" bestFit="1" customWidth="1"/>
    <col min="4106" max="4106" width="5" style="32" bestFit="1" customWidth="1"/>
    <col min="4107" max="4108" width="4.5" style="32" bestFit="1" customWidth="1"/>
    <col min="4109" max="4352" width="9" style="32"/>
    <col min="4353" max="4353" width="16.75" style="32" bestFit="1" customWidth="1"/>
    <col min="4354" max="4354" width="5" style="32" bestFit="1" customWidth="1"/>
    <col min="4355" max="4355" width="5.125" style="32" customWidth="1"/>
    <col min="4356" max="4356" width="4.5" style="32" bestFit="1" customWidth="1"/>
    <col min="4357" max="4358" width="6.375" style="32" bestFit="1" customWidth="1"/>
    <col min="4359" max="4359" width="4.75" style="32" bestFit="1" customWidth="1"/>
    <col min="4360" max="4360" width="4.5" style="32" bestFit="1" customWidth="1"/>
    <col min="4361" max="4361" width="5.625" style="32" bestFit="1" customWidth="1"/>
    <col min="4362" max="4362" width="5" style="32" bestFit="1" customWidth="1"/>
    <col min="4363" max="4364" width="4.5" style="32" bestFit="1" customWidth="1"/>
    <col min="4365" max="4608" width="9" style="32"/>
    <col min="4609" max="4609" width="16.75" style="32" bestFit="1" customWidth="1"/>
    <col min="4610" max="4610" width="5" style="32" bestFit="1" customWidth="1"/>
    <col min="4611" max="4611" width="5.125" style="32" customWidth="1"/>
    <col min="4612" max="4612" width="4.5" style="32" bestFit="1" customWidth="1"/>
    <col min="4613" max="4614" width="6.375" style="32" bestFit="1" customWidth="1"/>
    <col min="4615" max="4615" width="4.75" style="32" bestFit="1" customWidth="1"/>
    <col min="4616" max="4616" width="4.5" style="32" bestFit="1" customWidth="1"/>
    <col min="4617" max="4617" width="5.625" style="32" bestFit="1" customWidth="1"/>
    <col min="4618" max="4618" width="5" style="32" bestFit="1" customWidth="1"/>
    <col min="4619" max="4620" width="4.5" style="32" bestFit="1" customWidth="1"/>
    <col min="4621" max="4864" width="9" style="32"/>
    <col min="4865" max="4865" width="16.75" style="32" bestFit="1" customWidth="1"/>
    <col min="4866" max="4866" width="5" style="32" bestFit="1" customWidth="1"/>
    <col min="4867" max="4867" width="5.125" style="32" customWidth="1"/>
    <col min="4868" max="4868" width="4.5" style="32" bestFit="1" customWidth="1"/>
    <col min="4869" max="4870" width="6.375" style="32" bestFit="1" customWidth="1"/>
    <col min="4871" max="4871" width="4.75" style="32" bestFit="1" customWidth="1"/>
    <col min="4872" max="4872" width="4.5" style="32" bestFit="1" customWidth="1"/>
    <col min="4873" max="4873" width="5.625" style="32" bestFit="1" customWidth="1"/>
    <col min="4874" max="4874" width="5" style="32" bestFit="1" customWidth="1"/>
    <col min="4875" max="4876" width="4.5" style="32" bestFit="1" customWidth="1"/>
    <col min="4877" max="5120" width="9" style="32"/>
    <col min="5121" max="5121" width="16.75" style="32" bestFit="1" customWidth="1"/>
    <col min="5122" max="5122" width="5" style="32" bestFit="1" customWidth="1"/>
    <col min="5123" max="5123" width="5.125" style="32" customWidth="1"/>
    <col min="5124" max="5124" width="4.5" style="32" bestFit="1" customWidth="1"/>
    <col min="5125" max="5126" width="6.375" style="32" bestFit="1" customWidth="1"/>
    <col min="5127" max="5127" width="4.75" style="32" bestFit="1" customWidth="1"/>
    <col min="5128" max="5128" width="4.5" style="32" bestFit="1" customWidth="1"/>
    <col min="5129" max="5129" width="5.625" style="32" bestFit="1" customWidth="1"/>
    <col min="5130" max="5130" width="5" style="32" bestFit="1" customWidth="1"/>
    <col min="5131" max="5132" width="4.5" style="32" bestFit="1" customWidth="1"/>
    <col min="5133" max="5376" width="9" style="32"/>
    <col min="5377" max="5377" width="16.75" style="32" bestFit="1" customWidth="1"/>
    <col min="5378" max="5378" width="5" style="32" bestFit="1" customWidth="1"/>
    <col min="5379" max="5379" width="5.125" style="32" customWidth="1"/>
    <col min="5380" max="5380" width="4.5" style="32" bestFit="1" customWidth="1"/>
    <col min="5381" max="5382" width="6.375" style="32" bestFit="1" customWidth="1"/>
    <col min="5383" max="5383" width="4.75" style="32" bestFit="1" customWidth="1"/>
    <col min="5384" max="5384" width="4.5" style="32" bestFit="1" customWidth="1"/>
    <col min="5385" max="5385" width="5.625" style="32" bestFit="1" customWidth="1"/>
    <col min="5386" max="5386" width="5" style="32" bestFit="1" customWidth="1"/>
    <col min="5387" max="5388" width="4.5" style="32" bestFit="1" customWidth="1"/>
    <col min="5389" max="5632" width="9" style="32"/>
    <col min="5633" max="5633" width="16.75" style="32" bestFit="1" customWidth="1"/>
    <col min="5634" max="5634" width="5" style="32" bestFit="1" customWidth="1"/>
    <col min="5635" max="5635" width="5.125" style="32" customWidth="1"/>
    <col min="5636" max="5636" width="4.5" style="32" bestFit="1" customWidth="1"/>
    <col min="5637" max="5638" width="6.375" style="32" bestFit="1" customWidth="1"/>
    <col min="5639" max="5639" width="4.75" style="32" bestFit="1" customWidth="1"/>
    <col min="5640" max="5640" width="4.5" style="32" bestFit="1" customWidth="1"/>
    <col min="5641" max="5641" width="5.625" style="32" bestFit="1" customWidth="1"/>
    <col min="5642" max="5642" width="5" style="32" bestFit="1" customWidth="1"/>
    <col min="5643" max="5644" width="4.5" style="32" bestFit="1" customWidth="1"/>
    <col min="5645" max="5888" width="9" style="32"/>
    <col min="5889" max="5889" width="16.75" style="32" bestFit="1" customWidth="1"/>
    <col min="5890" max="5890" width="5" style="32" bestFit="1" customWidth="1"/>
    <col min="5891" max="5891" width="5.125" style="32" customWidth="1"/>
    <col min="5892" max="5892" width="4.5" style="32" bestFit="1" customWidth="1"/>
    <col min="5893" max="5894" width="6.375" style="32" bestFit="1" customWidth="1"/>
    <col min="5895" max="5895" width="4.75" style="32" bestFit="1" customWidth="1"/>
    <col min="5896" max="5896" width="4.5" style="32" bestFit="1" customWidth="1"/>
    <col min="5897" max="5897" width="5.625" style="32" bestFit="1" customWidth="1"/>
    <col min="5898" max="5898" width="5" style="32" bestFit="1" customWidth="1"/>
    <col min="5899" max="5900" width="4.5" style="32" bestFit="1" customWidth="1"/>
    <col min="5901" max="6144" width="9" style="32"/>
    <col min="6145" max="6145" width="16.75" style="32" bestFit="1" customWidth="1"/>
    <col min="6146" max="6146" width="5" style="32" bestFit="1" customWidth="1"/>
    <col min="6147" max="6147" width="5.125" style="32" customWidth="1"/>
    <col min="6148" max="6148" width="4.5" style="32" bestFit="1" customWidth="1"/>
    <col min="6149" max="6150" width="6.375" style="32" bestFit="1" customWidth="1"/>
    <col min="6151" max="6151" width="4.75" style="32" bestFit="1" customWidth="1"/>
    <col min="6152" max="6152" width="4.5" style="32" bestFit="1" customWidth="1"/>
    <col min="6153" max="6153" width="5.625" style="32" bestFit="1" customWidth="1"/>
    <col min="6154" max="6154" width="5" style="32" bestFit="1" customWidth="1"/>
    <col min="6155" max="6156" width="4.5" style="32" bestFit="1" customWidth="1"/>
    <col min="6157" max="6400" width="9" style="32"/>
    <col min="6401" max="6401" width="16.75" style="32" bestFit="1" customWidth="1"/>
    <col min="6402" max="6402" width="5" style="32" bestFit="1" customWidth="1"/>
    <col min="6403" max="6403" width="5.125" style="32" customWidth="1"/>
    <col min="6404" max="6404" width="4.5" style="32" bestFit="1" customWidth="1"/>
    <col min="6405" max="6406" width="6.375" style="32" bestFit="1" customWidth="1"/>
    <col min="6407" max="6407" width="4.75" style="32" bestFit="1" customWidth="1"/>
    <col min="6408" max="6408" width="4.5" style="32" bestFit="1" customWidth="1"/>
    <col min="6409" max="6409" width="5.625" style="32" bestFit="1" customWidth="1"/>
    <col min="6410" max="6410" width="5" style="32" bestFit="1" customWidth="1"/>
    <col min="6411" max="6412" width="4.5" style="32" bestFit="1" customWidth="1"/>
    <col min="6413" max="6656" width="9" style="32"/>
    <col min="6657" max="6657" width="16.75" style="32" bestFit="1" customWidth="1"/>
    <col min="6658" max="6658" width="5" style="32" bestFit="1" customWidth="1"/>
    <col min="6659" max="6659" width="5.125" style="32" customWidth="1"/>
    <col min="6660" max="6660" width="4.5" style="32" bestFit="1" customWidth="1"/>
    <col min="6661" max="6662" width="6.375" style="32" bestFit="1" customWidth="1"/>
    <col min="6663" max="6663" width="4.75" style="32" bestFit="1" customWidth="1"/>
    <col min="6664" max="6664" width="4.5" style="32" bestFit="1" customWidth="1"/>
    <col min="6665" max="6665" width="5.625" style="32" bestFit="1" customWidth="1"/>
    <col min="6666" max="6666" width="5" style="32" bestFit="1" customWidth="1"/>
    <col min="6667" max="6668" width="4.5" style="32" bestFit="1" customWidth="1"/>
    <col min="6669" max="6912" width="9" style="32"/>
    <col min="6913" max="6913" width="16.75" style="32" bestFit="1" customWidth="1"/>
    <col min="6914" max="6914" width="5" style="32" bestFit="1" customWidth="1"/>
    <col min="6915" max="6915" width="5.125" style="32" customWidth="1"/>
    <col min="6916" max="6916" width="4.5" style="32" bestFit="1" customWidth="1"/>
    <col min="6917" max="6918" width="6.375" style="32" bestFit="1" customWidth="1"/>
    <col min="6919" max="6919" width="4.75" style="32" bestFit="1" customWidth="1"/>
    <col min="6920" max="6920" width="4.5" style="32" bestFit="1" customWidth="1"/>
    <col min="6921" max="6921" width="5.625" style="32" bestFit="1" customWidth="1"/>
    <col min="6922" max="6922" width="5" style="32" bestFit="1" customWidth="1"/>
    <col min="6923" max="6924" width="4.5" style="32" bestFit="1" customWidth="1"/>
    <col min="6925" max="7168" width="9" style="32"/>
    <col min="7169" max="7169" width="16.75" style="32" bestFit="1" customWidth="1"/>
    <col min="7170" max="7170" width="5" style="32" bestFit="1" customWidth="1"/>
    <col min="7171" max="7171" width="5.125" style="32" customWidth="1"/>
    <col min="7172" max="7172" width="4.5" style="32" bestFit="1" customWidth="1"/>
    <col min="7173" max="7174" width="6.375" style="32" bestFit="1" customWidth="1"/>
    <col min="7175" max="7175" width="4.75" style="32" bestFit="1" customWidth="1"/>
    <col min="7176" max="7176" width="4.5" style="32" bestFit="1" customWidth="1"/>
    <col min="7177" max="7177" width="5.625" style="32" bestFit="1" customWidth="1"/>
    <col min="7178" max="7178" width="5" style="32" bestFit="1" customWidth="1"/>
    <col min="7179" max="7180" width="4.5" style="32" bestFit="1" customWidth="1"/>
    <col min="7181" max="7424" width="9" style="32"/>
    <col min="7425" max="7425" width="16.75" style="32" bestFit="1" customWidth="1"/>
    <col min="7426" max="7426" width="5" style="32" bestFit="1" customWidth="1"/>
    <col min="7427" max="7427" width="5.125" style="32" customWidth="1"/>
    <col min="7428" max="7428" width="4.5" style="32" bestFit="1" customWidth="1"/>
    <col min="7429" max="7430" width="6.375" style="32" bestFit="1" customWidth="1"/>
    <col min="7431" max="7431" width="4.75" style="32" bestFit="1" customWidth="1"/>
    <col min="7432" max="7432" width="4.5" style="32" bestFit="1" customWidth="1"/>
    <col min="7433" max="7433" width="5.625" style="32" bestFit="1" customWidth="1"/>
    <col min="7434" max="7434" width="5" style="32" bestFit="1" customWidth="1"/>
    <col min="7435" max="7436" width="4.5" style="32" bestFit="1" customWidth="1"/>
    <col min="7437" max="7680" width="9" style="32"/>
    <col min="7681" max="7681" width="16.75" style="32" bestFit="1" customWidth="1"/>
    <col min="7682" max="7682" width="5" style="32" bestFit="1" customWidth="1"/>
    <col min="7683" max="7683" width="5.125" style="32" customWidth="1"/>
    <col min="7684" max="7684" width="4.5" style="32" bestFit="1" customWidth="1"/>
    <col min="7685" max="7686" width="6.375" style="32" bestFit="1" customWidth="1"/>
    <col min="7687" max="7687" width="4.75" style="32" bestFit="1" customWidth="1"/>
    <col min="7688" max="7688" width="4.5" style="32" bestFit="1" customWidth="1"/>
    <col min="7689" max="7689" width="5.625" style="32" bestFit="1" customWidth="1"/>
    <col min="7690" max="7690" width="5" style="32" bestFit="1" customWidth="1"/>
    <col min="7691" max="7692" width="4.5" style="32" bestFit="1" customWidth="1"/>
    <col min="7693" max="7936" width="9" style="32"/>
    <col min="7937" max="7937" width="16.75" style="32" bestFit="1" customWidth="1"/>
    <col min="7938" max="7938" width="5" style="32" bestFit="1" customWidth="1"/>
    <col min="7939" max="7939" width="5.125" style="32" customWidth="1"/>
    <col min="7940" max="7940" width="4.5" style="32" bestFit="1" customWidth="1"/>
    <col min="7941" max="7942" width="6.375" style="32" bestFit="1" customWidth="1"/>
    <col min="7943" max="7943" width="4.75" style="32" bestFit="1" customWidth="1"/>
    <col min="7944" max="7944" width="4.5" style="32" bestFit="1" customWidth="1"/>
    <col min="7945" max="7945" width="5.625" style="32" bestFit="1" customWidth="1"/>
    <col min="7946" max="7946" width="5" style="32" bestFit="1" customWidth="1"/>
    <col min="7947" max="7948" width="4.5" style="32" bestFit="1" customWidth="1"/>
    <col min="7949" max="8192" width="9" style="32"/>
    <col min="8193" max="8193" width="16.75" style="32" bestFit="1" customWidth="1"/>
    <col min="8194" max="8194" width="5" style="32" bestFit="1" customWidth="1"/>
    <col min="8195" max="8195" width="5.125" style="32" customWidth="1"/>
    <col min="8196" max="8196" width="4.5" style="32" bestFit="1" customWidth="1"/>
    <col min="8197" max="8198" width="6.375" style="32" bestFit="1" customWidth="1"/>
    <col min="8199" max="8199" width="4.75" style="32" bestFit="1" customWidth="1"/>
    <col min="8200" max="8200" width="4.5" style="32" bestFit="1" customWidth="1"/>
    <col min="8201" max="8201" width="5.625" style="32" bestFit="1" customWidth="1"/>
    <col min="8202" max="8202" width="5" style="32" bestFit="1" customWidth="1"/>
    <col min="8203" max="8204" width="4.5" style="32" bestFit="1" customWidth="1"/>
    <col min="8205" max="8448" width="9" style="32"/>
    <col min="8449" max="8449" width="16.75" style="32" bestFit="1" customWidth="1"/>
    <col min="8450" max="8450" width="5" style="32" bestFit="1" customWidth="1"/>
    <col min="8451" max="8451" width="5.125" style="32" customWidth="1"/>
    <col min="8452" max="8452" width="4.5" style="32" bestFit="1" customWidth="1"/>
    <col min="8453" max="8454" width="6.375" style="32" bestFit="1" customWidth="1"/>
    <col min="8455" max="8455" width="4.75" style="32" bestFit="1" customWidth="1"/>
    <col min="8456" max="8456" width="4.5" style="32" bestFit="1" customWidth="1"/>
    <col min="8457" max="8457" width="5.625" style="32" bestFit="1" customWidth="1"/>
    <col min="8458" max="8458" width="5" style="32" bestFit="1" customWidth="1"/>
    <col min="8459" max="8460" width="4.5" style="32" bestFit="1" customWidth="1"/>
    <col min="8461" max="8704" width="9" style="32"/>
    <col min="8705" max="8705" width="16.75" style="32" bestFit="1" customWidth="1"/>
    <col min="8706" max="8706" width="5" style="32" bestFit="1" customWidth="1"/>
    <col min="8707" max="8707" width="5.125" style="32" customWidth="1"/>
    <col min="8708" max="8708" width="4.5" style="32" bestFit="1" customWidth="1"/>
    <col min="8709" max="8710" width="6.375" style="32" bestFit="1" customWidth="1"/>
    <col min="8711" max="8711" width="4.75" style="32" bestFit="1" customWidth="1"/>
    <col min="8712" max="8712" width="4.5" style="32" bestFit="1" customWidth="1"/>
    <col min="8713" max="8713" width="5.625" style="32" bestFit="1" customWidth="1"/>
    <col min="8714" max="8714" width="5" style="32" bestFit="1" customWidth="1"/>
    <col min="8715" max="8716" width="4.5" style="32" bestFit="1" customWidth="1"/>
    <col min="8717" max="8960" width="9" style="32"/>
    <col min="8961" max="8961" width="16.75" style="32" bestFit="1" customWidth="1"/>
    <col min="8962" max="8962" width="5" style="32" bestFit="1" customWidth="1"/>
    <col min="8963" max="8963" width="5.125" style="32" customWidth="1"/>
    <col min="8964" max="8964" width="4.5" style="32" bestFit="1" customWidth="1"/>
    <col min="8965" max="8966" width="6.375" style="32" bestFit="1" customWidth="1"/>
    <col min="8967" max="8967" width="4.75" style="32" bestFit="1" customWidth="1"/>
    <col min="8968" max="8968" width="4.5" style="32" bestFit="1" customWidth="1"/>
    <col min="8969" max="8969" width="5.625" style="32" bestFit="1" customWidth="1"/>
    <col min="8970" max="8970" width="5" style="32" bestFit="1" customWidth="1"/>
    <col min="8971" max="8972" width="4.5" style="32" bestFit="1" customWidth="1"/>
    <col min="8973" max="9216" width="9" style="32"/>
    <col min="9217" max="9217" width="16.75" style="32" bestFit="1" customWidth="1"/>
    <col min="9218" max="9218" width="5" style="32" bestFit="1" customWidth="1"/>
    <col min="9219" max="9219" width="5.125" style="32" customWidth="1"/>
    <col min="9220" max="9220" width="4.5" style="32" bestFit="1" customWidth="1"/>
    <col min="9221" max="9222" width="6.375" style="32" bestFit="1" customWidth="1"/>
    <col min="9223" max="9223" width="4.75" style="32" bestFit="1" customWidth="1"/>
    <col min="9224" max="9224" width="4.5" style="32" bestFit="1" customWidth="1"/>
    <col min="9225" max="9225" width="5.625" style="32" bestFit="1" customWidth="1"/>
    <col min="9226" max="9226" width="5" style="32" bestFit="1" customWidth="1"/>
    <col min="9227" max="9228" width="4.5" style="32" bestFit="1" customWidth="1"/>
    <col min="9229" max="9472" width="9" style="32"/>
    <col min="9473" max="9473" width="16.75" style="32" bestFit="1" customWidth="1"/>
    <col min="9474" max="9474" width="5" style="32" bestFit="1" customWidth="1"/>
    <col min="9475" max="9475" width="5.125" style="32" customWidth="1"/>
    <col min="9476" max="9476" width="4.5" style="32" bestFit="1" customWidth="1"/>
    <col min="9477" max="9478" width="6.375" style="32" bestFit="1" customWidth="1"/>
    <col min="9479" max="9479" width="4.75" style="32" bestFit="1" customWidth="1"/>
    <col min="9480" max="9480" width="4.5" style="32" bestFit="1" customWidth="1"/>
    <col min="9481" max="9481" width="5.625" style="32" bestFit="1" customWidth="1"/>
    <col min="9482" max="9482" width="5" style="32" bestFit="1" customWidth="1"/>
    <col min="9483" max="9484" width="4.5" style="32" bestFit="1" customWidth="1"/>
    <col min="9485" max="9728" width="9" style="32"/>
    <col min="9729" max="9729" width="16.75" style="32" bestFit="1" customWidth="1"/>
    <col min="9730" max="9730" width="5" style="32" bestFit="1" customWidth="1"/>
    <col min="9731" max="9731" width="5.125" style="32" customWidth="1"/>
    <col min="9732" max="9732" width="4.5" style="32" bestFit="1" customWidth="1"/>
    <col min="9733" max="9734" width="6.375" style="32" bestFit="1" customWidth="1"/>
    <col min="9735" max="9735" width="4.75" style="32" bestFit="1" customWidth="1"/>
    <col min="9736" max="9736" width="4.5" style="32" bestFit="1" customWidth="1"/>
    <col min="9737" max="9737" width="5.625" style="32" bestFit="1" customWidth="1"/>
    <col min="9738" max="9738" width="5" style="32" bestFit="1" customWidth="1"/>
    <col min="9739" max="9740" width="4.5" style="32" bestFit="1" customWidth="1"/>
    <col min="9741" max="9984" width="9" style="32"/>
    <col min="9985" max="9985" width="16.75" style="32" bestFit="1" customWidth="1"/>
    <col min="9986" max="9986" width="5" style="32" bestFit="1" customWidth="1"/>
    <col min="9987" max="9987" width="5.125" style="32" customWidth="1"/>
    <col min="9988" max="9988" width="4.5" style="32" bestFit="1" customWidth="1"/>
    <col min="9989" max="9990" width="6.375" style="32" bestFit="1" customWidth="1"/>
    <col min="9991" max="9991" width="4.75" style="32" bestFit="1" customWidth="1"/>
    <col min="9992" max="9992" width="4.5" style="32" bestFit="1" customWidth="1"/>
    <col min="9993" max="9993" width="5.625" style="32" bestFit="1" customWidth="1"/>
    <col min="9994" max="9994" width="5" style="32" bestFit="1" customWidth="1"/>
    <col min="9995" max="9996" width="4.5" style="32" bestFit="1" customWidth="1"/>
    <col min="9997" max="10240" width="9" style="32"/>
    <col min="10241" max="10241" width="16.75" style="32" bestFit="1" customWidth="1"/>
    <col min="10242" max="10242" width="5" style="32" bestFit="1" customWidth="1"/>
    <col min="10243" max="10243" width="5.125" style="32" customWidth="1"/>
    <col min="10244" max="10244" width="4.5" style="32" bestFit="1" customWidth="1"/>
    <col min="10245" max="10246" width="6.375" style="32" bestFit="1" customWidth="1"/>
    <col min="10247" max="10247" width="4.75" style="32" bestFit="1" customWidth="1"/>
    <col min="10248" max="10248" width="4.5" style="32" bestFit="1" customWidth="1"/>
    <col min="10249" max="10249" width="5.625" style="32" bestFit="1" customWidth="1"/>
    <col min="10250" max="10250" width="5" style="32" bestFit="1" customWidth="1"/>
    <col min="10251" max="10252" width="4.5" style="32" bestFit="1" customWidth="1"/>
    <col min="10253" max="10496" width="9" style="32"/>
    <col min="10497" max="10497" width="16.75" style="32" bestFit="1" customWidth="1"/>
    <col min="10498" max="10498" width="5" style="32" bestFit="1" customWidth="1"/>
    <col min="10499" max="10499" width="5.125" style="32" customWidth="1"/>
    <col min="10500" max="10500" width="4.5" style="32" bestFit="1" customWidth="1"/>
    <col min="10501" max="10502" width="6.375" style="32" bestFit="1" customWidth="1"/>
    <col min="10503" max="10503" width="4.75" style="32" bestFit="1" customWidth="1"/>
    <col min="10504" max="10504" width="4.5" style="32" bestFit="1" customWidth="1"/>
    <col min="10505" max="10505" width="5.625" style="32" bestFit="1" customWidth="1"/>
    <col min="10506" max="10506" width="5" style="32" bestFit="1" customWidth="1"/>
    <col min="10507" max="10508" width="4.5" style="32" bestFit="1" customWidth="1"/>
    <col min="10509" max="10752" width="9" style="32"/>
    <col min="10753" max="10753" width="16.75" style="32" bestFit="1" customWidth="1"/>
    <col min="10754" max="10754" width="5" style="32" bestFit="1" customWidth="1"/>
    <col min="10755" max="10755" width="5.125" style="32" customWidth="1"/>
    <col min="10756" max="10756" width="4.5" style="32" bestFit="1" customWidth="1"/>
    <col min="10757" max="10758" width="6.375" style="32" bestFit="1" customWidth="1"/>
    <col min="10759" max="10759" width="4.75" style="32" bestFit="1" customWidth="1"/>
    <col min="10760" max="10760" width="4.5" style="32" bestFit="1" customWidth="1"/>
    <col min="10761" max="10761" width="5.625" style="32" bestFit="1" customWidth="1"/>
    <col min="10762" max="10762" width="5" style="32" bestFit="1" customWidth="1"/>
    <col min="10763" max="10764" width="4.5" style="32" bestFit="1" customWidth="1"/>
    <col min="10765" max="11008" width="9" style="32"/>
    <col min="11009" max="11009" width="16.75" style="32" bestFit="1" customWidth="1"/>
    <col min="11010" max="11010" width="5" style="32" bestFit="1" customWidth="1"/>
    <col min="11011" max="11011" width="5.125" style="32" customWidth="1"/>
    <col min="11012" max="11012" width="4.5" style="32" bestFit="1" customWidth="1"/>
    <col min="11013" max="11014" width="6.375" style="32" bestFit="1" customWidth="1"/>
    <col min="11015" max="11015" width="4.75" style="32" bestFit="1" customWidth="1"/>
    <col min="11016" max="11016" width="4.5" style="32" bestFit="1" customWidth="1"/>
    <col min="11017" max="11017" width="5.625" style="32" bestFit="1" customWidth="1"/>
    <col min="11018" max="11018" width="5" style="32" bestFit="1" customWidth="1"/>
    <col min="11019" max="11020" width="4.5" style="32" bestFit="1" customWidth="1"/>
    <col min="11021" max="11264" width="9" style="32"/>
    <col min="11265" max="11265" width="16.75" style="32" bestFit="1" customWidth="1"/>
    <col min="11266" max="11266" width="5" style="32" bestFit="1" customWidth="1"/>
    <col min="11267" max="11267" width="5.125" style="32" customWidth="1"/>
    <col min="11268" max="11268" width="4.5" style="32" bestFit="1" customWidth="1"/>
    <col min="11269" max="11270" width="6.375" style="32" bestFit="1" customWidth="1"/>
    <col min="11271" max="11271" width="4.75" style="32" bestFit="1" customWidth="1"/>
    <col min="11272" max="11272" width="4.5" style="32" bestFit="1" customWidth="1"/>
    <col min="11273" max="11273" width="5.625" style="32" bestFit="1" customWidth="1"/>
    <col min="11274" max="11274" width="5" style="32" bestFit="1" customWidth="1"/>
    <col min="11275" max="11276" width="4.5" style="32" bestFit="1" customWidth="1"/>
    <col min="11277" max="11520" width="9" style="32"/>
    <col min="11521" max="11521" width="16.75" style="32" bestFit="1" customWidth="1"/>
    <col min="11522" max="11522" width="5" style="32" bestFit="1" customWidth="1"/>
    <col min="11523" max="11523" width="5.125" style="32" customWidth="1"/>
    <col min="11524" max="11524" width="4.5" style="32" bestFit="1" customWidth="1"/>
    <col min="11525" max="11526" width="6.375" style="32" bestFit="1" customWidth="1"/>
    <col min="11527" max="11527" width="4.75" style="32" bestFit="1" customWidth="1"/>
    <col min="11528" max="11528" width="4.5" style="32" bestFit="1" customWidth="1"/>
    <col min="11529" max="11529" width="5.625" style="32" bestFit="1" customWidth="1"/>
    <col min="11530" max="11530" width="5" style="32" bestFit="1" customWidth="1"/>
    <col min="11531" max="11532" width="4.5" style="32" bestFit="1" customWidth="1"/>
    <col min="11533" max="11776" width="9" style="32"/>
    <col min="11777" max="11777" width="16.75" style="32" bestFit="1" customWidth="1"/>
    <col min="11778" max="11778" width="5" style="32" bestFit="1" customWidth="1"/>
    <col min="11779" max="11779" width="5.125" style="32" customWidth="1"/>
    <col min="11780" max="11780" width="4.5" style="32" bestFit="1" customWidth="1"/>
    <col min="11781" max="11782" width="6.375" style="32" bestFit="1" customWidth="1"/>
    <col min="11783" max="11783" width="4.75" style="32" bestFit="1" customWidth="1"/>
    <col min="11784" max="11784" width="4.5" style="32" bestFit="1" customWidth="1"/>
    <col min="11785" max="11785" width="5.625" style="32" bestFit="1" customWidth="1"/>
    <col min="11786" max="11786" width="5" style="32" bestFit="1" customWidth="1"/>
    <col min="11787" max="11788" width="4.5" style="32" bestFit="1" customWidth="1"/>
    <col min="11789" max="12032" width="9" style="32"/>
    <col min="12033" max="12033" width="16.75" style="32" bestFit="1" customWidth="1"/>
    <col min="12034" max="12034" width="5" style="32" bestFit="1" customWidth="1"/>
    <col min="12035" max="12035" width="5.125" style="32" customWidth="1"/>
    <col min="12036" max="12036" width="4.5" style="32" bestFit="1" customWidth="1"/>
    <col min="12037" max="12038" width="6.375" style="32" bestFit="1" customWidth="1"/>
    <col min="12039" max="12039" width="4.75" style="32" bestFit="1" customWidth="1"/>
    <col min="12040" max="12040" width="4.5" style="32" bestFit="1" customWidth="1"/>
    <col min="12041" max="12041" width="5.625" style="32" bestFit="1" customWidth="1"/>
    <col min="12042" max="12042" width="5" style="32" bestFit="1" customWidth="1"/>
    <col min="12043" max="12044" width="4.5" style="32" bestFit="1" customWidth="1"/>
    <col min="12045" max="12288" width="9" style="32"/>
    <col min="12289" max="12289" width="16.75" style="32" bestFit="1" customWidth="1"/>
    <col min="12290" max="12290" width="5" style="32" bestFit="1" customWidth="1"/>
    <col min="12291" max="12291" width="5.125" style="32" customWidth="1"/>
    <col min="12292" max="12292" width="4.5" style="32" bestFit="1" customWidth="1"/>
    <col min="12293" max="12294" width="6.375" style="32" bestFit="1" customWidth="1"/>
    <col min="12295" max="12295" width="4.75" style="32" bestFit="1" customWidth="1"/>
    <col min="12296" max="12296" width="4.5" style="32" bestFit="1" customWidth="1"/>
    <col min="12297" max="12297" width="5.625" style="32" bestFit="1" customWidth="1"/>
    <col min="12298" max="12298" width="5" style="32" bestFit="1" customWidth="1"/>
    <col min="12299" max="12300" width="4.5" style="32" bestFit="1" customWidth="1"/>
    <col min="12301" max="12544" width="9" style="32"/>
    <col min="12545" max="12545" width="16.75" style="32" bestFit="1" customWidth="1"/>
    <col min="12546" max="12546" width="5" style="32" bestFit="1" customWidth="1"/>
    <col min="12547" max="12547" width="5.125" style="32" customWidth="1"/>
    <col min="12548" max="12548" width="4.5" style="32" bestFit="1" customWidth="1"/>
    <col min="12549" max="12550" width="6.375" style="32" bestFit="1" customWidth="1"/>
    <col min="12551" max="12551" width="4.75" style="32" bestFit="1" customWidth="1"/>
    <col min="12552" max="12552" width="4.5" style="32" bestFit="1" customWidth="1"/>
    <col min="12553" max="12553" width="5.625" style="32" bestFit="1" customWidth="1"/>
    <col min="12554" max="12554" width="5" style="32" bestFit="1" customWidth="1"/>
    <col min="12555" max="12556" width="4.5" style="32" bestFit="1" customWidth="1"/>
    <col min="12557" max="12800" width="9" style="32"/>
    <col min="12801" max="12801" width="16.75" style="32" bestFit="1" customWidth="1"/>
    <col min="12802" max="12802" width="5" style="32" bestFit="1" customWidth="1"/>
    <col min="12803" max="12803" width="5.125" style="32" customWidth="1"/>
    <col min="12804" max="12804" width="4.5" style="32" bestFit="1" customWidth="1"/>
    <col min="12805" max="12806" width="6.375" style="32" bestFit="1" customWidth="1"/>
    <col min="12807" max="12807" width="4.75" style="32" bestFit="1" customWidth="1"/>
    <col min="12808" max="12808" width="4.5" style="32" bestFit="1" customWidth="1"/>
    <col min="12809" max="12809" width="5.625" style="32" bestFit="1" customWidth="1"/>
    <col min="12810" max="12810" width="5" style="32" bestFit="1" customWidth="1"/>
    <col min="12811" max="12812" width="4.5" style="32" bestFit="1" customWidth="1"/>
    <col min="12813" max="13056" width="9" style="32"/>
    <col min="13057" max="13057" width="16.75" style="32" bestFit="1" customWidth="1"/>
    <col min="13058" max="13058" width="5" style="32" bestFit="1" customWidth="1"/>
    <col min="13059" max="13059" width="5.125" style="32" customWidth="1"/>
    <col min="13060" max="13060" width="4.5" style="32" bestFit="1" customWidth="1"/>
    <col min="13061" max="13062" width="6.375" style="32" bestFit="1" customWidth="1"/>
    <col min="13063" max="13063" width="4.75" style="32" bestFit="1" customWidth="1"/>
    <col min="13064" max="13064" width="4.5" style="32" bestFit="1" customWidth="1"/>
    <col min="13065" max="13065" width="5.625" style="32" bestFit="1" customWidth="1"/>
    <col min="13066" max="13066" width="5" style="32" bestFit="1" customWidth="1"/>
    <col min="13067" max="13068" width="4.5" style="32" bestFit="1" customWidth="1"/>
    <col min="13069" max="13312" width="9" style="32"/>
    <col min="13313" max="13313" width="16.75" style="32" bestFit="1" customWidth="1"/>
    <col min="13314" max="13314" width="5" style="32" bestFit="1" customWidth="1"/>
    <col min="13315" max="13315" width="5.125" style="32" customWidth="1"/>
    <col min="13316" max="13316" width="4.5" style="32" bestFit="1" customWidth="1"/>
    <col min="13317" max="13318" width="6.375" style="32" bestFit="1" customWidth="1"/>
    <col min="13319" max="13319" width="4.75" style="32" bestFit="1" customWidth="1"/>
    <col min="13320" max="13320" width="4.5" style="32" bestFit="1" customWidth="1"/>
    <col min="13321" max="13321" width="5.625" style="32" bestFit="1" customWidth="1"/>
    <col min="13322" max="13322" width="5" style="32" bestFit="1" customWidth="1"/>
    <col min="13323" max="13324" width="4.5" style="32" bestFit="1" customWidth="1"/>
    <col min="13325" max="13568" width="9" style="32"/>
    <col min="13569" max="13569" width="16.75" style="32" bestFit="1" customWidth="1"/>
    <col min="13570" max="13570" width="5" style="32" bestFit="1" customWidth="1"/>
    <col min="13571" max="13571" width="5.125" style="32" customWidth="1"/>
    <col min="13572" max="13572" width="4.5" style="32" bestFit="1" customWidth="1"/>
    <col min="13573" max="13574" width="6.375" style="32" bestFit="1" customWidth="1"/>
    <col min="13575" max="13575" width="4.75" style="32" bestFit="1" customWidth="1"/>
    <col min="13576" max="13576" width="4.5" style="32" bestFit="1" customWidth="1"/>
    <col min="13577" max="13577" width="5.625" style="32" bestFit="1" customWidth="1"/>
    <col min="13578" max="13578" width="5" style="32" bestFit="1" customWidth="1"/>
    <col min="13579" max="13580" width="4.5" style="32" bestFit="1" customWidth="1"/>
    <col min="13581" max="13824" width="9" style="32"/>
    <col min="13825" max="13825" width="16.75" style="32" bestFit="1" customWidth="1"/>
    <col min="13826" max="13826" width="5" style="32" bestFit="1" customWidth="1"/>
    <col min="13827" max="13827" width="5.125" style="32" customWidth="1"/>
    <col min="13828" max="13828" width="4.5" style="32" bestFit="1" customWidth="1"/>
    <col min="13829" max="13830" width="6.375" style="32" bestFit="1" customWidth="1"/>
    <col min="13831" max="13831" width="4.75" style="32" bestFit="1" customWidth="1"/>
    <col min="13832" max="13832" width="4.5" style="32" bestFit="1" customWidth="1"/>
    <col min="13833" max="13833" width="5.625" style="32" bestFit="1" customWidth="1"/>
    <col min="13834" max="13834" width="5" style="32" bestFit="1" customWidth="1"/>
    <col min="13835" max="13836" width="4.5" style="32" bestFit="1" customWidth="1"/>
    <col min="13837" max="14080" width="9" style="32"/>
    <col min="14081" max="14081" width="16.75" style="32" bestFit="1" customWidth="1"/>
    <col min="14082" max="14082" width="5" style="32" bestFit="1" customWidth="1"/>
    <col min="14083" max="14083" width="5.125" style="32" customWidth="1"/>
    <col min="14084" max="14084" width="4.5" style="32" bestFit="1" customWidth="1"/>
    <col min="14085" max="14086" width="6.375" style="32" bestFit="1" customWidth="1"/>
    <col min="14087" max="14087" width="4.75" style="32" bestFit="1" customWidth="1"/>
    <col min="14088" max="14088" width="4.5" style="32" bestFit="1" customWidth="1"/>
    <col min="14089" max="14089" width="5.625" style="32" bestFit="1" customWidth="1"/>
    <col min="14090" max="14090" width="5" style="32" bestFit="1" customWidth="1"/>
    <col min="14091" max="14092" width="4.5" style="32" bestFit="1" customWidth="1"/>
    <col min="14093" max="14336" width="9" style="32"/>
    <col min="14337" max="14337" width="16.75" style="32" bestFit="1" customWidth="1"/>
    <col min="14338" max="14338" width="5" style="32" bestFit="1" customWidth="1"/>
    <col min="14339" max="14339" width="5.125" style="32" customWidth="1"/>
    <col min="14340" max="14340" width="4.5" style="32" bestFit="1" customWidth="1"/>
    <col min="14341" max="14342" width="6.375" style="32" bestFit="1" customWidth="1"/>
    <col min="14343" max="14343" width="4.75" style="32" bestFit="1" customWidth="1"/>
    <col min="14344" max="14344" width="4.5" style="32" bestFit="1" customWidth="1"/>
    <col min="14345" max="14345" width="5.625" style="32" bestFit="1" customWidth="1"/>
    <col min="14346" max="14346" width="5" style="32" bestFit="1" customWidth="1"/>
    <col min="14347" max="14348" width="4.5" style="32" bestFit="1" customWidth="1"/>
    <col min="14349" max="14592" width="9" style="32"/>
    <col min="14593" max="14593" width="16.75" style="32" bestFit="1" customWidth="1"/>
    <col min="14594" max="14594" width="5" style="32" bestFit="1" customWidth="1"/>
    <col min="14595" max="14595" width="5.125" style="32" customWidth="1"/>
    <col min="14596" max="14596" width="4.5" style="32" bestFit="1" customWidth="1"/>
    <col min="14597" max="14598" width="6.375" style="32" bestFit="1" customWidth="1"/>
    <col min="14599" max="14599" width="4.75" style="32" bestFit="1" customWidth="1"/>
    <col min="14600" max="14600" width="4.5" style="32" bestFit="1" customWidth="1"/>
    <col min="14601" max="14601" width="5.625" style="32" bestFit="1" customWidth="1"/>
    <col min="14602" max="14602" width="5" style="32" bestFit="1" customWidth="1"/>
    <col min="14603" max="14604" width="4.5" style="32" bestFit="1" customWidth="1"/>
    <col min="14605" max="14848" width="9" style="32"/>
    <col min="14849" max="14849" width="16.75" style="32" bestFit="1" customWidth="1"/>
    <col min="14850" max="14850" width="5" style="32" bestFit="1" customWidth="1"/>
    <col min="14851" max="14851" width="5.125" style="32" customWidth="1"/>
    <col min="14852" max="14852" width="4.5" style="32" bestFit="1" customWidth="1"/>
    <col min="14853" max="14854" width="6.375" style="32" bestFit="1" customWidth="1"/>
    <col min="14855" max="14855" width="4.75" style="32" bestFit="1" customWidth="1"/>
    <col min="14856" max="14856" width="4.5" style="32" bestFit="1" customWidth="1"/>
    <col min="14857" max="14857" width="5.625" style="32" bestFit="1" customWidth="1"/>
    <col min="14858" max="14858" width="5" style="32" bestFit="1" customWidth="1"/>
    <col min="14859" max="14860" width="4.5" style="32" bestFit="1" customWidth="1"/>
    <col min="14861" max="15104" width="9" style="32"/>
    <col min="15105" max="15105" width="16.75" style="32" bestFit="1" customWidth="1"/>
    <col min="15106" max="15106" width="5" style="32" bestFit="1" customWidth="1"/>
    <col min="15107" max="15107" width="5.125" style="32" customWidth="1"/>
    <col min="15108" max="15108" width="4.5" style="32" bestFit="1" customWidth="1"/>
    <col min="15109" max="15110" width="6.375" style="32" bestFit="1" customWidth="1"/>
    <col min="15111" max="15111" width="4.75" style="32" bestFit="1" customWidth="1"/>
    <col min="15112" max="15112" width="4.5" style="32" bestFit="1" customWidth="1"/>
    <col min="15113" max="15113" width="5.625" style="32" bestFit="1" customWidth="1"/>
    <col min="15114" max="15114" width="5" style="32" bestFit="1" customWidth="1"/>
    <col min="15115" max="15116" width="4.5" style="32" bestFit="1" customWidth="1"/>
    <col min="15117" max="15360" width="9" style="32"/>
    <col min="15361" max="15361" width="16.75" style="32" bestFit="1" customWidth="1"/>
    <col min="15362" max="15362" width="5" style="32" bestFit="1" customWidth="1"/>
    <col min="15363" max="15363" width="5.125" style="32" customWidth="1"/>
    <col min="15364" max="15364" width="4.5" style="32" bestFit="1" customWidth="1"/>
    <col min="15365" max="15366" width="6.375" style="32" bestFit="1" customWidth="1"/>
    <col min="15367" max="15367" width="4.75" style="32" bestFit="1" customWidth="1"/>
    <col min="15368" max="15368" width="4.5" style="32" bestFit="1" customWidth="1"/>
    <col min="15369" max="15369" width="5.625" style="32" bestFit="1" customWidth="1"/>
    <col min="15370" max="15370" width="5" style="32" bestFit="1" customWidth="1"/>
    <col min="15371" max="15372" width="4.5" style="32" bestFit="1" customWidth="1"/>
    <col min="15373" max="15616" width="9" style="32"/>
    <col min="15617" max="15617" width="16.75" style="32" bestFit="1" customWidth="1"/>
    <col min="15618" max="15618" width="5" style="32" bestFit="1" customWidth="1"/>
    <col min="15619" max="15619" width="5.125" style="32" customWidth="1"/>
    <col min="15620" max="15620" width="4.5" style="32" bestFit="1" customWidth="1"/>
    <col min="15621" max="15622" width="6.375" style="32" bestFit="1" customWidth="1"/>
    <col min="15623" max="15623" width="4.75" style="32" bestFit="1" customWidth="1"/>
    <col min="15624" max="15624" width="4.5" style="32" bestFit="1" customWidth="1"/>
    <col min="15625" max="15625" width="5.625" style="32" bestFit="1" customWidth="1"/>
    <col min="15626" max="15626" width="5" style="32" bestFit="1" customWidth="1"/>
    <col min="15627" max="15628" width="4.5" style="32" bestFit="1" customWidth="1"/>
    <col min="15629" max="15872" width="9" style="32"/>
    <col min="15873" max="15873" width="16.75" style="32" bestFit="1" customWidth="1"/>
    <col min="15874" max="15874" width="5" style="32" bestFit="1" customWidth="1"/>
    <col min="15875" max="15875" width="5.125" style="32" customWidth="1"/>
    <col min="15876" max="15876" width="4.5" style="32" bestFit="1" customWidth="1"/>
    <col min="15877" max="15878" width="6.375" style="32" bestFit="1" customWidth="1"/>
    <col min="15879" max="15879" width="4.75" style="32" bestFit="1" customWidth="1"/>
    <col min="15880" max="15880" width="4.5" style="32" bestFit="1" customWidth="1"/>
    <col min="15881" max="15881" width="5.625" style="32" bestFit="1" customWidth="1"/>
    <col min="15882" max="15882" width="5" style="32" bestFit="1" customWidth="1"/>
    <col min="15883" max="15884" width="4.5" style="32" bestFit="1" customWidth="1"/>
    <col min="15885" max="16128" width="9" style="32"/>
    <col min="16129" max="16129" width="16.75" style="32" bestFit="1" customWidth="1"/>
    <col min="16130" max="16130" width="5" style="32" bestFit="1" customWidth="1"/>
    <col min="16131" max="16131" width="5.125" style="32" customWidth="1"/>
    <col min="16132" max="16132" width="4.5" style="32" bestFit="1" customWidth="1"/>
    <col min="16133" max="16134" width="6.375" style="32" bestFit="1" customWidth="1"/>
    <col min="16135" max="16135" width="4.75" style="32" bestFit="1" customWidth="1"/>
    <col min="16136" max="16136" width="4.5" style="32" bestFit="1" customWidth="1"/>
    <col min="16137" max="16137" width="5.625" style="32" bestFit="1" customWidth="1"/>
    <col min="16138" max="16138" width="5" style="32" bestFit="1" customWidth="1"/>
    <col min="16139" max="16140" width="4.5" style="32" bestFit="1" customWidth="1"/>
    <col min="16141" max="16384" width="9" style="32"/>
  </cols>
  <sheetData>
    <row r="1" spans="1:22" ht="15.75" customHeight="1">
      <c r="A1" s="17" t="s">
        <v>1080</v>
      </c>
      <c r="B1" s="35" t="s">
        <v>143</v>
      </c>
      <c r="C1" s="52">
        <v>1</v>
      </c>
      <c r="D1" s="52">
        <v>2</v>
      </c>
      <c r="E1" s="52">
        <v>3</v>
      </c>
      <c r="F1" s="43">
        <v>4</v>
      </c>
      <c r="G1" s="52">
        <v>5</v>
      </c>
      <c r="H1" s="52">
        <v>6</v>
      </c>
      <c r="I1" s="52">
        <v>7</v>
      </c>
      <c r="J1" s="43">
        <v>8</v>
      </c>
      <c r="K1" s="52">
        <v>9</v>
      </c>
      <c r="L1" s="52">
        <v>10</v>
      </c>
      <c r="M1" s="52">
        <v>11</v>
      </c>
      <c r="N1" s="43">
        <v>12</v>
      </c>
      <c r="O1" s="52">
        <v>13</v>
      </c>
      <c r="P1" s="52">
        <v>14</v>
      </c>
      <c r="Q1" s="52">
        <v>15</v>
      </c>
      <c r="R1" s="43">
        <v>16</v>
      </c>
      <c r="S1" s="52">
        <v>17</v>
      </c>
      <c r="T1" s="52">
        <v>18</v>
      </c>
      <c r="U1" s="52">
        <v>19</v>
      </c>
      <c r="V1" s="43">
        <v>20</v>
      </c>
    </row>
    <row r="2" spans="1:22" ht="15.75" customHeight="1">
      <c r="A2" s="9" t="s">
        <v>192</v>
      </c>
      <c r="B2" s="79"/>
      <c r="C2" s="79">
        <f>P1的MPS!C17+P1的MPS!C33</f>
        <v>0</v>
      </c>
      <c r="D2" s="79">
        <f>P1的MPS!D17+P1的MPS!D33</f>
        <v>0</v>
      </c>
      <c r="E2" s="79">
        <f>P1的MPS!E17+P1的MPS!E33</f>
        <v>0</v>
      </c>
      <c r="F2" s="80">
        <f>P1的MPS!F17+P1的MPS!F33</f>
        <v>0</v>
      </c>
      <c r="G2" s="79">
        <f>P1的MPS!G17+P1的MPS!G33</f>
        <v>3</v>
      </c>
      <c r="H2" s="79">
        <f>P1的MPS!H17+P1的MPS!H33</f>
        <v>2</v>
      </c>
      <c r="I2" s="79">
        <f>P1的MPS!I17+P1的MPS!I33</f>
        <v>3</v>
      </c>
      <c r="J2" s="80">
        <f>P1的MPS!J17+P1的MPS!J33</f>
        <v>3</v>
      </c>
      <c r="K2" s="79">
        <f>P1的MPS!K17+P1的MPS!K33</f>
        <v>4</v>
      </c>
      <c r="L2" s="79">
        <f>P1的MPS!L17+P1的MPS!L33</f>
        <v>0</v>
      </c>
      <c r="M2" s="79">
        <f>P1的MPS!M17+P1的MPS!M33</f>
        <v>4</v>
      </c>
      <c r="N2" s="80">
        <f>P1的MPS!N17+P1的MPS!N33</f>
        <v>4</v>
      </c>
      <c r="O2" s="79">
        <f>P1的MPS!O17+P1的MPS!O33</f>
        <v>5</v>
      </c>
      <c r="P2" s="79">
        <f>P1的MPS!P17+P1的MPS!P33</f>
        <v>4</v>
      </c>
      <c r="Q2" s="79">
        <f>P1的MPS!Q17+P1的MPS!Q33</f>
        <v>1</v>
      </c>
      <c r="R2" s="80">
        <f>P1的MPS!R17+P1的MPS!R33</f>
        <v>4</v>
      </c>
      <c r="S2" s="79">
        <f>P1的MPS!S17+P1的MPS!S33</f>
        <v>5</v>
      </c>
      <c r="T2" s="79">
        <f>P1的MPS!T17+P1的MPS!T33</f>
        <v>4</v>
      </c>
      <c r="U2" s="79">
        <f>P1的MPS!U17+P1的MPS!U33</f>
        <v>4</v>
      </c>
      <c r="V2" s="80">
        <f>P1的MPS!V17+P1的MPS!V33</f>
        <v>0</v>
      </c>
    </row>
    <row r="3" spans="1:22" ht="15.75" customHeight="1">
      <c r="A3" s="9" t="s">
        <v>193</v>
      </c>
      <c r="B3" s="79"/>
      <c r="C3" s="79">
        <f>独立P2的MPS!C17+独立P2的MPS!C33</f>
        <v>0</v>
      </c>
      <c r="D3" s="81">
        <f>独立P2的MPS!D17+独立P2的MPS!D33</f>
        <v>1</v>
      </c>
      <c r="E3" s="79">
        <f>独立P2的MPS!E17+独立P2的MPS!E33</f>
        <v>2</v>
      </c>
      <c r="F3" s="80">
        <f>独立P2的MPS!F17+独立P2的MPS!F33</f>
        <v>3</v>
      </c>
      <c r="G3" s="79">
        <f>独立P2的MPS!G17+独立P2的MPS!G33</f>
        <v>2</v>
      </c>
      <c r="H3" s="79">
        <f>独立P2的MPS!H17+独立P2的MPS!H33</f>
        <v>3</v>
      </c>
      <c r="I3" s="79">
        <f>独立P2的MPS!I17+独立P2的MPS!I33</f>
        <v>2</v>
      </c>
      <c r="J3" s="80">
        <f>独立P2的MPS!J17+独立P2的MPS!J33</f>
        <v>3</v>
      </c>
      <c r="K3" s="79">
        <f>独立P2的MPS!K17+独立P2的MPS!K33</f>
        <v>2</v>
      </c>
      <c r="L3" s="79">
        <f>独立P2的MPS!L17+独立P2的MPS!L33</f>
        <v>3</v>
      </c>
      <c r="M3" s="79">
        <f>独立P2的MPS!M17+独立P2的MPS!M33</f>
        <v>2</v>
      </c>
      <c r="N3" s="80">
        <f>独立P2的MPS!N17+独立P2的MPS!N33</f>
        <v>4</v>
      </c>
      <c r="O3" s="79">
        <f>独立P2的MPS!O17+独立P2的MPS!O33</f>
        <v>3</v>
      </c>
      <c r="P3" s="79">
        <f>独立P2的MPS!P17+独立P2的MPS!P33</f>
        <v>4</v>
      </c>
      <c r="Q3" s="79">
        <f>独立P2的MPS!Q17+独立P2的MPS!Q33</f>
        <v>3</v>
      </c>
      <c r="R3" s="80">
        <f>独立P2的MPS!R17+独立P2的MPS!R33</f>
        <v>5</v>
      </c>
      <c r="S3" s="79">
        <f>独立P2的MPS!S17+独立P2的MPS!S33</f>
        <v>4</v>
      </c>
      <c r="T3" s="79">
        <f>独立P2的MPS!T17+独立P2的MPS!T33</f>
        <v>5</v>
      </c>
      <c r="U3" s="79">
        <f>独立P2的MPS!U17+独立P2的MPS!U33</f>
        <v>4</v>
      </c>
      <c r="V3" s="80">
        <f>独立P2的MPS!V17+独立P2的MPS!V33</f>
        <v>0</v>
      </c>
    </row>
    <row r="4" spans="1:22" ht="15.75" customHeight="1">
      <c r="A4" s="9" t="s">
        <v>194</v>
      </c>
      <c r="B4" s="79"/>
      <c r="C4" s="79">
        <f>半成品P2的MRP!C16+半成品P2的MRP!C27</f>
        <v>0</v>
      </c>
      <c r="D4" s="81">
        <f>半成品P2的MRP!D16+半成品P2的MRP!D27</f>
        <v>1</v>
      </c>
      <c r="E4" s="79">
        <f>半成品P2的MRP!E16+半成品P2的MRP!E27</f>
        <v>2</v>
      </c>
      <c r="F4" s="80">
        <f>半成品P2的MRP!F16+半成品P2的MRP!F27</f>
        <v>3</v>
      </c>
      <c r="G4" s="79">
        <f>半成品P2的MRP!G16+半成品P2的MRP!G27</f>
        <v>2</v>
      </c>
      <c r="H4" s="79">
        <f>半成品P2的MRP!H16+半成品P2的MRP!H27</f>
        <v>3</v>
      </c>
      <c r="I4" s="79">
        <f>半成品P2的MRP!I16+半成品P2的MRP!I27</f>
        <v>2</v>
      </c>
      <c r="J4" s="80">
        <f>半成品P2的MRP!J16+半成品P2的MRP!J27</f>
        <v>3</v>
      </c>
      <c r="K4" s="79">
        <f>半成品P2的MRP!K16+半成品P2的MRP!K27</f>
        <v>2</v>
      </c>
      <c r="L4" s="79">
        <f>半成品P2的MRP!L16+半成品P2的MRP!L27</f>
        <v>3</v>
      </c>
      <c r="M4" s="79">
        <f>半成品P2的MRP!M16+半成品P2的MRP!M27</f>
        <v>2</v>
      </c>
      <c r="N4" s="80">
        <f>半成品P2的MRP!N16+半成品P2的MRP!N27</f>
        <v>3</v>
      </c>
      <c r="O4" s="79">
        <f>半成品P2的MRP!O16+半成品P2的MRP!O27</f>
        <v>2</v>
      </c>
      <c r="P4" s="79">
        <f>半成品P2的MRP!P16+半成品P2的MRP!P27</f>
        <v>4</v>
      </c>
      <c r="Q4" s="79">
        <f>半成品P2的MRP!Q16+半成品P2的MRP!Q27</f>
        <v>3</v>
      </c>
      <c r="R4" s="80">
        <f>半成品P2的MRP!R16+半成品P2的MRP!R27</f>
        <v>3</v>
      </c>
      <c r="S4" s="79">
        <f>半成品P2的MRP!S16+半成品P2的MRP!S27</f>
        <v>3</v>
      </c>
      <c r="T4" s="79">
        <f>半成品P2的MRP!T16+半成品P2的MRP!T27</f>
        <v>3</v>
      </c>
      <c r="U4" s="79">
        <f>半成品P2的MRP!U16+半成品P2的MRP!U27</f>
        <v>0</v>
      </c>
      <c r="V4" s="80">
        <f>半成品P2的MRP!V16+半成品P2的MRP!V27</f>
        <v>0</v>
      </c>
    </row>
    <row r="5" spans="1:22" ht="15.75" customHeight="1">
      <c r="A5" s="9" t="s">
        <v>195</v>
      </c>
      <c r="B5" s="79"/>
      <c r="C5" s="79">
        <f>独立P3的MPS!C19+独立P3的MPS!C35+独立P3的MPS!C51</f>
        <v>0</v>
      </c>
      <c r="D5" s="79">
        <f>独立P3的MPS!D19+独立P3的MPS!D35+独立P3的MPS!D51</f>
        <v>0</v>
      </c>
      <c r="E5" s="79">
        <f>独立P3的MPS!E19+独立P3的MPS!E35+独立P3的MPS!E51</f>
        <v>2</v>
      </c>
      <c r="F5" s="80">
        <f>独立P3的MPS!F19+独立P3的MPS!F35+独立P3的MPS!F51</f>
        <v>3</v>
      </c>
      <c r="G5" s="79">
        <f>独立P3的MPS!G19+独立P3的MPS!G35+独立P3的MPS!G51</f>
        <v>2</v>
      </c>
      <c r="H5" s="79">
        <f>独立P3的MPS!H19+独立P3的MPS!H35+独立P3的MPS!H51</f>
        <v>4</v>
      </c>
      <c r="I5" s="79">
        <f>独立P3的MPS!I19+独立P3的MPS!I35+独立P3的MPS!I51</f>
        <v>4</v>
      </c>
      <c r="J5" s="80">
        <f>独立P3的MPS!J19+独立P3的MPS!J35+独立P3的MPS!J51</f>
        <v>5</v>
      </c>
      <c r="K5" s="79">
        <f>独立P3的MPS!K19+独立P3的MPS!K35+独立P3的MPS!K51</f>
        <v>5</v>
      </c>
      <c r="L5" s="79">
        <f>独立P3的MPS!L19+独立P3的MPS!L35+独立P3的MPS!L51</f>
        <v>5</v>
      </c>
      <c r="M5" s="79">
        <f>独立P3的MPS!M19+独立P3的MPS!M35+独立P3的MPS!M51</f>
        <v>5</v>
      </c>
      <c r="N5" s="80">
        <f>独立P3的MPS!N19+独立P3的MPS!N35+独立P3的MPS!N51</f>
        <v>6</v>
      </c>
      <c r="O5" s="79">
        <f>独立P3的MPS!O19+独立P3的MPS!O35+独立P3的MPS!O51</f>
        <v>6</v>
      </c>
      <c r="P5" s="79">
        <f>独立P3的MPS!P19+独立P3的MPS!P35+独立P3的MPS!P51</f>
        <v>6</v>
      </c>
      <c r="Q5" s="79">
        <f>独立P3的MPS!Q19+独立P3的MPS!Q35+独立P3的MPS!Q51</f>
        <v>6</v>
      </c>
      <c r="R5" s="80">
        <f>独立P3的MPS!R19+独立P3的MPS!R35+独立P3的MPS!R51</f>
        <v>7</v>
      </c>
      <c r="S5" s="79">
        <f>独立P3的MPS!S19+独立P3的MPS!S35+独立P3的MPS!S51</f>
        <v>7</v>
      </c>
      <c r="T5" s="79">
        <f>独立P3的MPS!T19+独立P3的MPS!T35+独立P3的MPS!T51</f>
        <v>7</v>
      </c>
      <c r="U5" s="79">
        <f>独立P3的MPS!U19+独立P3的MPS!U35+独立P3的MPS!U51</f>
        <v>7</v>
      </c>
      <c r="V5" s="80">
        <f>独立P3的MPS!V19+独立P3的MPS!V35+独立P3的MPS!V51</f>
        <v>0</v>
      </c>
    </row>
    <row r="6" spans="1:22" ht="15.75" customHeight="1">
      <c r="A6" s="9" t="s">
        <v>196</v>
      </c>
      <c r="B6" s="79"/>
      <c r="C6" s="79">
        <f>半成品P3的MRP!C16+半成品P3的MRP!C27</f>
        <v>0</v>
      </c>
      <c r="D6" s="79">
        <f>半成品P3的MRP!D16+半成品P3的MRP!D27</f>
        <v>0</v>
      </c>
      <c r="E6" s="79">
        <f>半成品P3的MRP!E16+半成品P3的MRP!E27</f>
        <v>2</v>
      </c>
      <c r="F6" s="80">
        <f>半成品P3的MRP!F16+半成品P3的MRP!F27</f>
        <v>3</v>
      </c>
      <c r="G6" s="79">
        <f>半成品P3的MRP!G16+半成品P3的MRP!G27</f>
        <v>4</v>
      </c>
      <c r="H6" s="79">
        <f>半成品P3的MRP!H16+半成品P3的MRP!H27</f>
        <v>3</v>
      </c>
      <c r="I6" s="79">
        <f>半成品P3的MRP!I16+半成品P3的MRP!I27</f>
        <v>4</v>
      </c>
      <c r="J6" s="80">
        <f>半成品P3的MRP!J16+半成品P3的MRP!J27</f>
        <v>4</v>
      </c>
      <c r="K6" s="79">
        <f>半成品P3的MRP!K16+半成品P3的MRP!K27</f>
        <v>5</v>
      </c>
      <c r="L6" s="79">
        <f>半成品P3的MRP!L16+半成品P3的MRP!L27</f>
        <v>4</v>
      </c>
      <c r="M6" s="79">
        <f>半成品P3的MRP!M16+半成品P3的MRP!M27</f>
        <v>5</v>
      </c>
      <c r="N6" s="80">
        <f>半成品P3的MRP!N16+半成品P3的MRP!N27</f>
        <v>5</v>
      </c>
      <c r="O6" s="79">
        <f>半成品P3的MRP!O16+半成品P3的MRP!O27</f>
        <v>6</v>
      </c>
      <c r="P6" s="79">
        <f>半成品P3的MRP!P16+半成品P3的MRP!P27</f>
        <v>5</v>
      </c>
      <c r="Q6" s="79">
        <f>半成品P3的MRP!Q16+半成品P3的MRP!Q27</f>
        <v>6</v>
      </c>
      <c r="R6" s="80">
        <f>半成品P3的MRP!R16+半成品P3的MRP!R27</f>
        <v>5</v>
      </c>
      <c r="S6" s="79">
        <f>半成品P3的MRP!S16+半成品P3的MRP!S27</f>
        <v>6</v>
      </c>
      <c r="T6" s="79">
        <f>半成品P3的MRP!T16+半成品P3的MRP!T27</f>
        <v>5</v>
      </c>
      <c r="U6" s="79">
        <f>半成品P3的MRP!U16+半成品P3的MRP!U27</f>
        <v>0</v>
      </c>
      <c r="V6" s="80">
        <f>半成品P3的MRP!V16+半成品P3的MRP!V27</f>
        <v>0</v>
      </c>
    </row>
    <row r="7" spans="1:22" ht="15.75" customHeight="1">
      <c r="A7" s="9" t="s">
        <v>197</v>
      </c>
      <c r="B7" s="79"/>
      <c r="C7" s="79">
        <f>P4的MPS!C19+P4的MPS!C35+P4的MPS!C51</f>
        <v>0</v>
      </c>
      <c r="D7" s="79">
        <f>P4的MPS!D19+P4的MPS!D35+P4的MPS!D51</f>
        <v>0</v>
      </c>
      <c r="E7" s="79">
        <f>P4的MPS!E19+P4的MPS!E35+P4的MPS!E51</f>
        <v>0</v>
      </c>
      <c r="F7" s="80">
        <f>P4的MPS!F19+P4的MPS!F35+P4的MPS!F51</f>
        <v>2</v>
      </c>
      <c r="G7" s="79">
        <f>P4的MPS!G19+P4的MPS!G35+P4的MPS!G51</f>
        <v>2</v>
      </c>
      <c r="H7" s="79">
        <f>P4的MPS!H19+P4的MPS!H35+P4的MPS!H51</f>
        <v>2</v>
      </c>
      <c r="I7" s="79">
        <f>P4的MPS!I19+P4的MPS!I35+P4的MPS!I51</f>
        <v>2</v>
      </c>
      <c r="J7" s="80">
        <f>P4的MPS!J19+P4的MPS!J35+P4的MPS!J51</f>
        <v>2</v>
      </c>
      <c r="K7" s="79">
        <f>P4的MPS!K19+P4的MPS!K35+P4的MPS!K51</f>
        <v>2</v>
      </c>
      <c r="L7" s="79">
        <f>P4的MPS!L19+P4的MPS!L35+P4的MPS!L51</f>
        <v>2</v>
      </c>
      <c r="M7" s="79">
        <f>P4的MPS!M19+P4的MPS!M35+P4的MPS!M51</f>
        <v>2</v>
      </c>
      <c r="N7" s="80">
        <f>P4的MPS!N19+P4的MPS!N35+P4的MPS!N51</f>
        <v>3</v>
      </c>
      <c r="O7" s="79">
        <f>P4的MPS!O19+P4的MPS!O35+P4的MPS!O51</f>
        <v>3</v>
      </c>
      <c r="P7" s="79">
        <f>P4的MPS!P19+P4的MPS!P35+P4的MPS!P51</f>
        <v>3</v>
      </c>
      <c r="Q7" s="79">
        <f>P4的MPS!Q19+P4的MPS!Q35+P4的MPS!Q51</f>
        <v>3</v>
      </c>
      <c r="R7" s="80">
        <f>P4的MPS!R19+P4的MPS!R35+P4的MPS!R51</f>
        <v>3</v>
      </c>
      <c r="S7" s="79">
        <f>P4的MPS!S19+P4的MPS!S35+P4的MPS!S51</f>
        <v>3</v>
      </c>
      <c r="T7" s="79">
        <f>P4的MPS!T19+P4的MPS!T35+P4的MPS!T51</f>
        <v>3</v>
      </c>
      <c r="U7" s="79">
        <f>P4的MPS!U19+P4的MPS!U35+P4的MPS!U51</f>
        <v>3</v>
      </c>
      <c r="V7" s="80">
        <f>P4的MPS!V19+P4的MPS!V35+P4的MPS!V51</f>
        <v>0</v>
      </c>
    </row>
    <row r="8" spans="1:22" ht="15.75" customHeight="1">
      <c r="A8" s="9" t="s">
        <v>198</v>
      </c>
      <c r="B8" s="79"/>
      <c r="C8" s="79">
        <f>P5的MPS!C19+P5的MPS!C35+P5的MPS!C51</f>
        <v>0</v>
      </c>
      <c r="D8" s="79">
        <f>P5的MPS!D19+P5的MPS!D35+P5的MPS!D51</f>
        <v>0</v>
      </c>
      <c r="E8" s="79">
        <f>P5的MPS!E19+P5的MPS!E35+P5的MPS!E51</f>
        <v>0</v>
      </c>
      <c r="F8" s="80">
        <f>P5的MPS!F19+P5的MPS!F35+P5的MPS!F51</f>
        <v>0</v>
      </c>
      <c r="G8" s="79">
        <f>P5的MPS!G19+P5的MPS!G35+P5的MPS!G51</f>
        <v>4</v>
      </c>
      <c r="H8" s="79">
        <f>P5的MPS!H19+P5的MPS!H35+P5的MPS!H51</f>
        <v>4</v>
      </c>
      <c r="I8" s="79">
        <f>P5的MPS!I19+P5的MPS!I35+P5的MPS!I51</f>
        <v>4</v>
      </c>
      <c r="J8" s="80">
        <f>P5的MPS!J19+P5的MPS!J35+P5的MPS!J51</f>
        <v>5</v>
      </c>
      <c r="K8" s="79">
        <f>P5的MPS!K19+P5的MPS!K35+P5的MPS!K51</f>
        <v>3</v>
      </c>
      <c r="L8" s="79">
        <f>P5的MPS!L19+P5的MPS!L35+P5的MPS!L51</f>
        <v>5</v>
      </c>
      <c r="M8" s="79">
        <f>P5的MPS!M19+P5的MPS!M35+P5的MPS!M51</f>
        <v>3</v>
      </c>
      <c r="N8" s="80">
        <f>P5的MPS!N19+P5的MPS!N35+P5的MPS!N51</f>
        <v>6</v>
      </c>
      <c r="O8" s="79">
        <f>P5的MPS!O19+P5的MPS!O35+P5的MPS!O51</f>
        <v>4</v>
      </c>
      <c r="P8" s="79">
        <f>P5的MPS!P19+P5的MPS!P35+P5的MPS!P51</f>
        <v>6</v>
      </c>
      <c r="Q8" s="79">
        <f>P5的MPS!Q19+P5的MPS!Q35+P5的MPS!Q51</f>
        <v>4</v>
      </c>
      <c r="R8" s="80">
        <f>P5的MPS!R19+P5的MPS!R35+P5的MPS!R51</f>
        <v>7</v>
      </c>
      <c r="S8" s="79">
        <f>P5的MPS!S19+P5的MPS!S35+P5的MPS!S51</f>
        <v>5</v>
      </c>
      <c r="T8" s="79">
        <f>P5的MPS!T19+P5的MPS!T35+P5的MPS!T51</f>
        <v>7</v>
      </c>
      <c r="U8" s="79">
        <f>P5的MPS!U19+P5的MPS!U35+P5的MPS!U51</f>
        <v>5</v>
      </c>
      <c r="V8" s="80">
        <f>P5的MPS!V19+P5的MPS!V35+P5的MPS!V51</f>
        <v>0</v>
      </c>
    </row>
    <row r="9" spans="1:22" ht="15.75" customHeight="1">
      <c r="A9" s="72"/>
    </row>
    <row r="10" spans="1:22" ht="15.75" customHeight="1">
      <c r="A10" s="59" t="s">
        <v>180</v>
      </c>
      <c r="B10" s="34" t="s">
        <v>142</v>
      </c>
      <c r="C10" s="51" t="s">
        <v>155</v>
      </c>
      <c r="D10" s="51">
        <v>0</v>
      </c>
      <c r="E10" s="51" t="s">
        <v>154</v>
      </c>
      <c r="F10" s="43">
        <v>0</v>
      </c>
      <c r="G10" s="51" t="s">
        <v>159</v>
      </c>
      <c r="H10" s="51">
        <v>1</v>
      </c>
      <c r="I10" s="51" t="s">
        <v>199</v>
      </c>
      <c r="J10" s="43" t="s">
        <v>200</v>
      </c>
      <c r="K10" s="51" t="s">
        <v>1047</v>
      </c>
      <c r="L10" s="51">
        <v>4</v>
      </c>
      <c r="M10" s="51" t="s">
        <v>158</v>
      </c>
      <c r="N10" s="43">
        <v>2</v>
      </c>
      <c r="O10" s="51" t="s">
        <v>1061</v>
      </c>
      <c r="P10" s="47">
        <v>10</v>
      </c>
      <c r="Q10" s="51" t="s">
        <v>161</v>
      </c>
      <c r="R10" s="43">
        <v>0</v>
      </c>
      <c r="S10" s="51" t="s">
        <v>1059</v>
      </c>
      <c r="T10" s="47">
        <v>2</v>
      </c>
      <c r="U10" s="51" t="s">
        <v>199</v>
      </c>
      <c r="V10" s="43"/>
    </row>
    <row r="11" spans="1:22" s="36" customFormat="1" ht="15.75" customHeight="1">
      <c r="A11" s="60" t="s">
        <v>181</v>
      </c>
      <c r="B11" s="35" t="s">
        <v>143</v>
      </c>
      <c r="C11" s="52">
        <v>1</v>
      </c>
      <c r="D11" s="52">
        <v>2</v>
      </c>
      <c r="E11" s="52">
        <v>3</v>
      </c>
      <c r="F11" s="43">
        <v>4</v>
      </c>
      <c r="G11" s="52">
        <v>5</v>
      </c>
      <c r="H11" s="52">
        <v>6</v>
      </c>
      <c r="I11" s="52">
        <v>7</v>
      </c>
      <c r="J11" s="43">
        <v>8</v>
      </c>
      <c r="K11" s="52">
        <v>9</v>
      </c>
      <c r="L11" s="52">
        <v>10</v>
      </c>
      <c r="M11" s="52">
        <v>11</v>
      </c>
      <c r="N11" s="43">
        <v>12</v>
      </c>
      <c r="O11" s="52">
        <v>13</v>
      </c>
      <c r="P11" s="52">
        <v>14</v>
      </c>
      <c r="Q11" s="52">
        <v>15</v>
      </c>
      <c r="R11" s="43">
        <v>16</v>
      </c>
      <c r="S11" s="52">
        <v>17</v>
      </c>
      <c r="T11" s="52">
        <v>18</v>
      </c>
      <c r="U11" s="52">
        <v>19</v>
      </c>
      <c r="V11" s="43">
        <v>20</v>
      </c>
    </row>
    <row r="12" spans="1:22" ht="15.75" customHeight="1">
      <c r="A12" s="58" t="s">
        <v>144</v>
      </c>
      <c r="B12" s="37">
        <v>0</v>
      </c>
      <c r="C12" s="41">
        <f>R系列原料的MRP!C2*规则!$B34+(R系列原料的MRP!C5+R系列原料的MRP!C6)*规则!$B36</f>
        <v>0</v>
      </c>
      <c r="D12" s="41">
        <f>R系列原料的MRP!D2*规则!$B34+(R系列原料的MRP!D5+R系列原料的MRP!D6)*规则!$B36</f>
        <v>0</v>
      </c>
      <c r="E12" s="41">
        <f>R系列原料的MRP!E2*规则!$B34+(R系列原料的MRP!E5+R系列原料的MRP!E6)*规则!$B36</f>
        <v>4</v>
      </c>
      <c r="F12" s="53">
        <f>R系列原料的MRP!F2*规则!$B34+(R系列原料的MRP!F5+R系列原料的MRP!F6)*规则!$B36</f>
        <v>6</v>
      </c>
      <c r="G12" s="41">
        <f>R系列原料的MRP!G2*规则!$B34+(R系列原料的MRP!G5+R系列原料的MRP!G6)*规则!$B36</f>
        <v>9</v>
      </c>
      <c r="H12" s="41">
        <f>R系列原料的MRP!H2*规则!$B34+(R系列原料的MRP!H5+R系列原料的MRP!H6)*规则!$B36</f>
        <v>9</v>
      </c>
      <c r="I12" s="41">
        <f>R系列原料的MRP!I2*规则!$B34+(R系列原料的MRP!I5+R系列原料的MRP!I6)*规则!$B36</f>
        <v>11</v>
      </c>
      <c r="J12" s="53">
        <f>R系列原料的MRP!J2*规则!$B34+(R系列原料的MRP!J5+R系列原料的MRP!J6)*规则!$B36</f>
        <v>12</v>
      </c>
      <c r="K12" s="41">
        <f>R系列原料的MRP!K2*规则!$B34+(R系列原料的MRP!K5+R系列原料的MRP!K6)*规则!$B36</f>
        <v>14</v>
      </c>
      <c r="L12" s="41">
        <f>R系列原料的MRP!L2*规则!$B34+(R系列原料的MRP!L5+R系列原料的MRP!L6)*规则!$B36</f>
        <v>9</v>
      </c>
      <c r="M12" s="41">
        <f>R系列原料的MRP!M2*规则!$B34+(R系列原料的MRP!M5+R系列原料的MRP!M6)*规则!$B36</f>
        <v>14</v>
      </c>
      <c r="N12" s="53">
        <f>R系列原料的MRP!N2*规则!$B34+(R系列原料的MRP!N5+R系列原料的MRP!N6)*规则!$B36</f>
        <v>15</v>
      </c>
      <c r="O12" s="41">
        <f>R系列原料的MRP!O2*规则!$B34+(R系列原料的MRP!O5+R系列原料的MRP!O6)*规则!$B36</f>
        <v>17</v>
      </c>
      <c r="P12" s="41">
        <f>R系列原料的MRP!P2*规则!$B34+(R系列原料的MRP!P5+R系列原料的MRP!P6)*规则!$B36</f>
        <v>15</v>
      </c>
      <c r="Q12" s="41">
        <f>R系列原料的MRP!Q2*规则!$B34+(R系列原料的MRP!Q5+R系列原料的MRP!Q6)*规则!$B36</f>
        <v>13</v>
      </c>
      <c r="R12" s="53">
        <f>R系列原料的MRP!R2*规则!$B34+(R系列原料的MRP!R5+R系列原料的MRP!R6)*规则!$B36</f>
        <v>16</v>
      </c>
      <c r="S12" s="41">
        <f>R系列原料的MRP!S2*规则!$B34+(R系列原料的MRP!S5+R系列原料的MRP!S6)*规则!$B36</f>
        <v>18</v>
      </c>
      <c r="T12" s="41">
        <f>R系列原料的MRP!T2*规则!$B34+(R系列原料的MRP!T5+R系列原料的MRP!T6)*规则!$B36</f>
        <v>16</v>
      </c>
      <c r="U12" s="41">
        <f>R系列原料的MRP!U2*规则!$B34+(R系列原料的MRP!U5+R系列原料的MRP!U6)*规则!$B36</f>
        <v>11</v>
      </c>
      <c r="V12" s="53">
        <f>R系列原料的MRP!V2*规则!$B34+(R系列原料的MRP!V5+R系列原料的MRP!V6)*规则!$B36</f>
        <v>0</v>
      </c>
    </row>
    <row r="13" spans="1:22" ht="15.75" customHeight="1">
      <c r="A13" s="58" t="s">
        <v>145</v>
      </c>
      <c r="B13" s="37">
        <v>0</v>
      </c>
      <c r="C13" s="51"/>
      <c r="D13" s="51">
        <f>C19</f>
        <v>0</v>
      </c>
      <c r="E13" s="51">
        <f>D19</f>
        <v>0</v>
      </c>
      <c r="F13" s="43">
        <f t="shared" ref="F13:V13" si="0">E19</f>
        <v>0</v>
      </c>
      <c r="G13" s="51">
        <f t="shared" si="0"/>
        <v>0</v>
      </c>
      <c r="H13" s="51">
        <f t="shared" si="0"/>
        <v>0</v>
      </c>
      <c r="I13" s="51">
        <f t="shared" si="0"/>
        <v>0</v>
      </c>
      <c r="J13" s="43">
        <f t="shared" si="0"/>
        <v>0</v>
      </c>
      <c r="K13" s="51">
        <f t="shared" si="0"/>
        <v>0</v>
      </c>
      <c r="L13" s="51">
        <f t="shared" si="0"/>
        <v>0</v>
      </c>
      <c r="M13" s="51">
        <f t="shared" si="0"/>
        <v>0</v>
      </c>
      <c r="N13" s="43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43">
        <f t="shared" si="0"/>
        <v>0</v>
      </c>
      <c r="S13" s="51">
        <f t="shared" si="0"/>
        <v>0</v>
      </c>
      <c r="T13" s="51">
        <f t="shared" si="0"/>
        <v>0</v>
      </c>
      <c r="U13" s="51">
        <f t="shared" si="0"/>
        <v>0</v>
      </c>
      <c r="V13" s="43">
        <f t="shared" si="0"/>
        <v>0</v>
      </c>
    </row>
    <row r="14" spans="1:22" ht="15.75" customHeight="1">
      <c r="A14" s="58" t="s">
        <v>146</v>
      </c>
      <c r="B14" s="37"/>
      <c r="C14" s="51">
        <f>F10+C13+B13-C12</f>
        <v>0</v>
      </c>
      <c r="D14" s="51">
        <f>C15+D13-D12</f>
        <v>0</v>
      </c>
      <c r="E14" s="51">
        <f>D15+E13-E12</f>
        <v>-4</v>
      </c>
      <c r="F14" s="43">
        <f t="shared" ref="F14:J14" si="1">E15+F13-F12</f>
        <v>-6</v>
      </c>
      <c r="G14" s="51">
        <f t="shared" si="1"/>
        <v>-9</v>
      </c>
      <c r="H14" s="51">
        <f t="shared" si="1"/>
        <v>-8</v>
      </c>
      <c r="I14" s="51">
        <f>H15+I13-I12</f>
        <v>-10</v>
      </c>
      <c r="J14" s="43">
        <f t="shared" si="1"/>
        <v>-11</v>
      </c>
      <c r="K14" s="51">
        <f>J15+K13-K12</f>
        <v>-13</v>
      </c>
      <c r="L14" s="51">
        <f>K15+L13-L12</f>
        <v>-8</v>
      </c>
      <c r="M14" s="51">
        <f t="shared" ref="M14:V14" si="2">L15+M13-M12</f>
        <v>-12</v>
      </c>
      <c r="N14" s="43">
        <f t="shared" si="2"/>
        <v>-14</v>
      </c>
      <c r="O14" s="51">
        <f t="shared" si="2"/>
        <v>-16</v>
      </c>
      <c r="P14" s="51">
        <f t="shared" si="2"/>
        <v>-13</v>
      </c>
      <c r="Q14" s="51">
        <f t="shared" si="2"/>
        <v>-11</v>
      </c>
      <c r="R14" s="43">
        <f t="shared" si="2"/>
        <v>-14</v>
      </c>
      <c r="S14" s="51">
        <f t="shared" si="2"/>
        <v>-16</v>
      </c>
      <c r="T14" s="51">
        <f t="shared" si="2"/>
        <v>-16</v>
      </c>
      <c r="U14" s="51">
        <f t="shared" si="2"/>
        <v>-11</v>
      </c>
      <c r="V14" s="43">
        <f t="shared" si="2"/>
        <v>0</v>
      </c>
    </row>
    <row r="15" spans="1:22" ht="15.75" customHeight="1">
      <c r="A15" s="58" t="s">
        <v>147</v>
      </c>
      <c r="B15" s="37"/>
      <c r="C15" s="51">
        <f>C14+C17</f>
        <v>0</v>
      </c>
      <c r="D15" s="51">
        <f t="shared" ref="D15:J15" si="3">D14+D17</f>
        <v>0</v>
      </c>
      <c r="E15" s="51">
        <f t="shared" si="3"/>
        <v>0</v>
      </c>
      <c r="F15" s="43">
        <f>F14+F17</f>
        <v>0</v>
      </c>
      <c r="G15" s="51">
        <f t="shared" si="3"/>
        <v>1</v>
      </c>
      <c r="H15" s="51">
        <f t="shared" si="3"/>
        <v>1</v>
      </c>
      <c r="I15" s="51">
        <f t="shared" si="3"/>
        <v>1</v>
      </c>
      <c r="J15" s="43">
        <f t="shared" si="3"/>
        <v>1</v>
      </c>
      <c r="K15" s="51">
        <f>K14+K17</f>
        <v>1</v>
      </c>
      <c r="L15" s="51">
        <f>L14+L17</f>
        <v>2</v>
      </c>
      <c r="M15" s="51">
        <f t="shared" ref="M15:V15" si="4">M14+M17</f>
        <v>1</v>
      </c>
      <c r="N15" s="43">
        <f t="shared" si="4"/>
        <v>1</v>
      </c>
      <c r="O15" s="51">
        <f t="shared" si="4"/>
        <v>2</v>
      </c>
      <c r="P15" s="51">
        <f t="shared" si="4"/>
        <v>2</v>
      </c>
      <c r="Q15" s="51">
        <f t="shared" si="4"/>
        <v>2</v>
      </c>
      <c r="R15" s="43">
        <f t="shared" si="4"/>
        <v>2</v>
      </c>
      <c r="S15" s="51">
        <f t="shared" si="4"/>
        <v>0</v>
      </c>
      <c r="T15" s="51">
        <f t="shared" si="4"/>
        <v>0</v>
      </c>
      <c r="U15" s="51">
        <f t="shared" si="4"/>
        <v>0</v>
      </c>
      <c r="V15" s="43">
        <f t="shared" si="4"/>
        <v>0</v>
      </c>
    </row>
    <row r="16" spans="1:22" ht="15.75" customHeight="1">
      <c r="A16" s="58" t="s">
        <v>148</v>
      </c>
      <c r="B16" s="37"/>
      <c r="C16" s="51">
        <f>IF(C14&gt;=$D10,0,$D10-C14)</f>
        <v>0</v>
      </c>
      <c r="D16" s="51">
        <f t="shared" ref="D16:F16" si="5">IF(D14&gt;=$D10,0,$D10-D14)</f>
        <v>0</v>
      </c>
      <c r="E16" s="51">
        <f>IF(E14&gt;=$D10,0,$D10-E14)</f>
        <v>4</v>
      </c>
      <c r="F16" s="43">
        <f t="shared" si="5"/>
        <v>6</v>
      </c>
      <c r="G16" s="51">
        <f t="shared" ref="G16:J16" si="6">IF(G14&gt;=$H10,0,$H10-G14)</f>
        <v>10</v>
      </c>
      <c r="H16" s="51">
        <f t="shared" si="6"/>
        <v>9</v>
      </c>
      <c r="I16" s="51">
        <f t="shared" si="6"/>
        <v>11</v>
      </c>
      <c r="J16" s="43">
        <f t="shared" si="6"/>
        <v>12</v>
      </c>
      <c r="K16" s="51">
        <f>IF(K14&gt;=$H10,0,$H10-K14)</f>
        <v>14</v>
      </c>
      <c r="L16" s="51">
        <f>IF(L14&gt;=$H10,0,$H10-L14)</f>
        <v>9</v>
      </c>
      <c r="M16" s="51">
        <f t="shared" ref="M16" si="7">IF(M14&gt;=$H10,0,$H10-M14)</f>
        <v>13</v>
      </c>
      <c r="N16" s="43">
        <f>IF(N14&gt;=$H10,0,$H10-N14)</f>
        <v>15</v>
      </c>
      <c r="O16" s="51">
        <f>IF(O14&gt;=$N10,0,$N10-O14)</f>
        <v>18</v>
      </c>
      <c r="P16" s="51">
        <f t="shared" ref="P16:Q16" si="8">IF(P14&gt;=$N10,0,$N10-P14)</f>
        <v>15</v>
      </c>
      <c r="Q16" s="51">
        <f t="shared" si="8"/>
        <v>13</v>
      </c>
      <c r="R16" s="43">
        <f>IF(R14&gt;=$N10,0,$N10-R14)</f>
        <v>16</v>
      </c>
      <c r="S16" s="51">
        <f>IF(S14&gt;=$R10,0,$R10-S14)</f>
        <v>16</v>
      </c>
      <c r="T16" s="51">
        <f t="shared" ref="T16:V16" si="9">IF(T14&gt;=$R10,0,$R10-T14)</f>
        <v>16</v>
      </c>
      <c r="U16" s="51">
        <f t="shared" si="9"/>
        <v>11</v>
      </c>
      <c r="V16" s="43">
        <f t="shared" si="9"/>
        <v>0</v>
      </c>
    </row>
    <row r="17" spans="1:22" ht="15.75" customHeight="1">
      <c r="A17" s="58" t="s">
        <v>149</v>
      </c>
      <c r="B17" s="37"/>
      <c r="C17" s="51">
        <f>IF(C16&gt;0,MAX(C16,$L10),0)</f>
        <v>0</v>
      </c>
      <c r="D17" s="51">
        <f t="shared" ref="D17:I17" si="10">IF(D16&gt;0,MAX(D16,$L10),0)</f>
        <v>0</v>
      </c>
      <c r="E17" s="51">
        <f t="shared" si="10"/>
        <v>4</v>
      </c>
      <c r="F17" s="43">
        <f t="shared" si="10"/>
        <v>6</v>
      </c>
      <c r="G17" s="51">
        <f t="shared" si="10"/>
        <v>10</v>
      </c>
      <c r="H17" s="51">
        <f t="shared" si="10"/>
        <v>9</v>
      </c>
      <c r="I17" s="51">
        <f t="shared" si="10"/>
        <v>11</v>
      </c>
      <c r="J17" s="43">
        <f>IF(J16&gt;0,MAX(J16,$L10),0)</f>
        <v>12</v>
      </c>
      <c r="K17" s="51">
        <f>IF(K16&gt;0,MAX(K16,$P10),0)</f>
        <v>14</v>
      </c>
      <c r="L17" s="51">
        <f t="shared" ref="L17:Q17" si="11">IF(L16&gt;0,MAX(L16,$P10),0)</f>
        <v>10</v>
      </c>
      <c r="M17" s="51">
        <f t="shared" si="11"/>
        <v>13</v>
      </c>
      <c r="N17" s="43">
        <f t="shared" si="11"/>
        <v>15</v>
      </c>
      <c r="O17" s="51">
        <f t="shared" si="11"/>
        <v>18</v>
      </c>
      <c r="P17" s="51">
        <f t="shared" si="11"/>
        <v>15</v>
      </c>
      <c r="Q17" s="51">
        <f t="shared" si="11"/>
        <v>13</v>
      </c>
      <c r="R17" s="43">
        <f>IF(R16&gt;0,MAX(R16,$P10),0)</f>
        <v>16</v>
      </c>
      <c r="S17" s="51">
        <f>IF(S16&gt;0,MAX(S16,$T10),0)</f>
        <v>16</v>
      </c>
      <c r="T17" s="51">
        <f t="shared" ref="T17:V17" si="12">IF(T16&gt;0,MAX(T16,$T10),0)</f>
        <v>16</v>
      </c>
      <c r="U17" s="51">
        <f t="shared" si="12"/>
        <v>11</v>
      </c>
      <c r="V17" s="43">
        <f t="shared" si="12"/>
        <v>0</v>
      </c>
    </row>
    <row r="18" spans="1:22" ht="15.75" customHeight="1">
      <c r="A18" s="58" t="s">
        <v>204</v>
      </c>
      <c r="B18" s="37">
        <f t="shared" ref="B18:J18" si="13">C17</f>
        <v>0</v>
      </c>
      <c r="C18" s="51">
        <f>D17</f>
        <v>0</v>
      </c>
      <c r="D18" s="51">
        <f t="shared" si="13"/>
        <v>4</v>
      </c>
      <c r="E18" s="51">
        <f t="shared" si="13"/>
        <v>6</v>
      </c>
      <c r="F18" s="43">
        <f t="shared" si="13"/>
        <v>10</v>
      </c>
      <c r="G18" s="51">
        <f t="shared" si="13"/>
        <v>9</v>
      </c>
      <c r="H18" s="51">
        <f t="shared" si="13"/>
        <v>11</v>
      </c>
      <c r="I18" s="51">
        <f t="shared" si="13"/>
        <v>12</v>
      </c>
      <c r="J18" s="43">
        <f t="shared" si="13"/>
        <v>14</v>
      </c>
      <c r="K18" s="51">
        <f>L17</f>
        <v>10</v>
      </c>
      <c r="L18" s="51">
        <f>M17</f>
        <v>13</v>
      </c>
      <c r="M18" s="51">
        <f t="shared" ref="M18:V18" si="14">N17</f>
        <v>15</v>
      </c>
      <c r="N18" s="43">
        <f t="shared" si="14"/>
        <v>18</v>
      </c>
      <c r="O18" s="51">
        <f t="shared" si="14"/>
        <v>15</v>
      </c>
      <c r="P18" s="51">
        <f t="shared" si="14"/>
        <v>13</v>
      </c>
      <c r="Q18" s="51">
        <f t="shared" si="14"/>
        <v>16</v>
      </c>
      <c r="R18" s="43">
        <f t="shared" si="14"/>
        <v>16</v>
      </c>
      <c r="S18" s="51">
        <f t="shared" si="14"/>
        <v>16</v>
      </c>
      <c r="T18" s="51">
        <f t="shared" si="14"/>
        <v>11</v>
      </c>
      <c r="U18" s="51">
        <f t="shared" si="14"/>
        <v>0</v>
      </c>
      <c r="V18" s="43">
        <f t="shared" si="14"/>
        <v>0</v>
      </c>
    </row>
    <row r="19" spans="1:22" ht="15.75" customHeight="1">
      <c r="A19" s="82" t="s">
        <v>1081</v>
      </c>
      <c r="B19" s="63"/>
      <c r="C19" s="51"/>
      <c r="D19" s="51"/>
      <c r="E19" s="51"/>
      <c r="F19" s="43"/>
      <c r="G19" s="51"/>
      <c r="H19" s="51"/>
      <c r="I19" s="51"/>
      <c r="J19" s="43"/>
      <c r="K19" s="51"/>
      <c r="L19" s="51"/>
      <c r="M19" s="51"/>
      <c r="N19" s="43"/>
      <c r="O19" s="51"/>
      <c r="P19" s="51"/>
      <c r="Q19" s="51"/>
      <c r="R19" s="43"/>
      <c r="S19" s="51"/>
      <c r="T19" s="51"/>
      <c r="U19" s="51"/>
      <c r="V19" s="43"/>
    </row>
    <row r="20" spans="1:22" ht="15.75" customHeight="1"/>
    <row r="21" spans="1:22" s="36" customFormat="1" ht="15.75" customHeight="1">
      <c r="A21" s="59" t="s">
        <v>201</v>
      </c>
      <c r="B21" s="34" t="s">
        <v>142</v>
      </c>
      <c r="C21" s="51" t="s">
        <v>155</v>
      </c>
      <c r="D21" s="51">
        <v>0</v>
      </c>
      <c r="E21" s="51" t="s">
        <v>154</v>
      </c>
      <c r="F21" s="43">
        <v>0</v>
      </c>
      <c r="G21" s="51" t="s">
        <v>159</v>
      </c>
      <c r="H21" s="51">
        <v>1</v>
      </c>
      <c r="I21" s="51" t="s">
        <v>199</v>
      </c>
      <c r="J21" s="43" t="s">
        <v>200</v>
      </c>
      <c r="K21" s="51" t="s">
        <v>1063</v>
      </c>
      <c r="L21" s="51">
        <v>2</v>
      </c>
      <c r="M21" s="51" t="s">
        <v>158</v>
      </c>
      <c r="N21" s="43">
        <v>2</v>
      </c>
      <c r="O21" s="51" t="s">
        <v>1064</v>
      </c>
      <c r="P21" s="47">
        <v>4</v>
      </c>
      <c r="Q21" s="51" t="s">
        <v>161</v>
      </c>
      <c r="R21" s="43">
        <v>0</v>
      </c>
      <c r="S21" s="51" t="s">
        <v>1049</v>
      </c>
      <c r="T21" s="47">
        <v>2</v>
      </c>
      <c r="U21" s="51" t="s">
        <v>199</v>
      </c>
      <c r="V21" s="43"/>
    </row>
    <row r="22" spans="1:22" ht="15.75" customHeight="1">
      <c r="A22" s="60" t="s">
        <v>181</v>
      </c>
      <c r="B22" s="35" t="s">
        <v>143</v>
      </c>
      <c r="C22" s="52">
        <v>1</v>
      </c>
      <c r="D22" s="52">
        <v>2</v>
      </c>
      <c r="E22" s="52">
        <v>3</v>
      </c>
      <c r="F22" s="43">
        <v>4</v>
      </c>
      <c r="G22" s="52">
        <v>5</v>
      </c>
      <c r="H22" s="52">
        <v>6</v>
      </c>
      <c r="I22" s="52">
        <v>7</v>
      </c>
      <c r="J22" s="43">
        <v>8</v>
      </c>
      <c r="K22" s="52">
        <v>9</v>
      </c>
      <c r="L22" s="52">
        <v>10</v>
      </c>
      <c r="M22" s="52">
        <v>11</v>
      </c>
      <c r="N22" s="43">
        <v>12</v>
      </c>
      <c r="O22" s="52">
        <v>13</v>
      </c>
      <c r="P22" s="52">
        <v>14</v>
      </c>
      <c r="Q22" s="52">
        <v>15</v>
      </c>
      <c r="R22" s="43">
        <v>16</v>
      </c>
      <c r="S22" s="52">
        <v>17</v>
      </c>
      <c r="T22" s="52">
        <v>18</v>
      </c>
      <c r="U22" s="52">
        <v>19</v>
      </c>
      <c r="V22" s="43">
        <v>20</v>
      </c>
    </row>
    <row r="23" spans="1:22" ht="15.75" customHeight="1">
      <c r="A23" s="58" t="s">
        <v>144</v>
      </c>
      <c r="B23" s="37">
        <v>0</v>
      </c>
      <c r="C23" s="41">
        <f>(C3+C4)*规则!$C35</f>
        <v>0</v>
      </c>
      <c r="D23" s="65">
        <f>(D3+D4)*规则!$C35</f>
        <v>2</v>
      </c>
      <c r="E23" s="41">
        <f>(E3+E4)*规则!$C35</f>
        <v>4</v>
      </c>
      <c r="F23" s="53">
        <f>(F3+F4)*规则!$C35</f>
        <v>6</v>
      </c>
      <c r="G23" s="41">
        <f>(G3+G4)*规则!$C35</f>
        <v>4</v>
      </c>
      <c r="H23" s="41">
        <f>(H3+H4)*规则!$C35</f>
        <v>6</v>
      </c>
      <c r="I23" s="41">
        <f>(I3+I4)*规则!$C35</f>
        <v>4</v>
      </c>
      <c r="J23" s="53">
        <f>(J3+J4)*规则!$C35</f>
        <v>6</v>
      </c>
      <c r="K23" s="41">
        <f>(K3+K4)*规则!$C35</f>
        <v>4</v>
      </c>
      <c r="L23" s="41">
        <f>(L3+L4)*规则!$C35</f>
        <v>6</v>
      </c>
      <c r="M23" s="41">
        <f>(M3+M4)*规则!$C35</f>
        <v>4</v>
      </c>
      <c r="N23" s="53">
        <f>(N3+N4)*规则!$C35</f>
        <v>7</v>
      </c>
      <c r="O23" s="41">
        <f>(O3+O4)*规则!$C35</f>
        <v>5</v>
      </c>
      <c r="P23" s="41">
        <f>(P3+P4)*规则!$C35</f>
        <v>8</v>
      </c>
      <c r="Q23" s="41">
        <f>(Q3+Q4)*规则!$C35</f>
        <v>6</v>
      </c>
      <c r="R23" s="53">
        <f>(R3+R4)*规则!$C35</f>
        <v>8</v>
      </c>
      <c r="S23" s="41">
        <f>(S3+S4)*规则!$C35</f>
        <v>7</v>
      </c>
      <c r="T23" s="41">
        <f>(T3+T4)*规则!$C35</f>
        <v>8</v>
      </c>
      <c r="U23" s="41">
        <f>(U3+U4)*规则!$C35</f>
        <v>4</v>
      </c>
      <c r="V23" s="53">
        <f>(V3+V4)*规则!$C35</f>
        <v>0</v>
      </c>
    </row>
    <row r="24" spans="1:22" ht="15.75" customHeight="1">
      <c r="A24" s="58" t="s">
        <v>145</v>
      </c>
      <c r="B24" s="37">
        <v>0</v>
      </c>
      <c r="C24" s="51"/>
      <c r="D24" s="51"/>
      <c r="E24" s="51">
        <f>C30</f>
        <v>0</v>
      </c>
      <c r="F24" s="43">
        <f t="shared" ref="F24:V24" si="15">D30</f>
        <v>0</v>
      </c>
      <c r="G24" s="51">
        <f t="shared" si="15"/>
        <v>0</v>
      </c>
      <c r="H24" s="51">
        <f t="shared" si="15"/>
        <v>0</v>
      </c>
      <c r="I24" s="51">
        <f t="shared" si="15"/>
        <v>0</v>
      </c>
      <c r="J24" s="43">
        <f t="shared" si="15"/>
        <v>0</v>
      </c>
      <c r="K24" s="51">
        <f t="shared" si="15"/>
        <v>0</v>
      </c>
      <c r="L24" s="51">
        <f t="shared" si="15"/>
        <v>0</v>
      </c>
      <c r="M24" s="51">
        <f t="shared" si="15"/>
        <v>0</v>
      </c>
      <c r="N24" s="43">
        <f t="shared" si="15"/>
        <v>0</v>
      </c>
      <c r="O24" s="51">
        <f t="shared" si="15"/>
        <v>0</v>
      </c>
      <c r="P24" s="51">
        <f t="shared" si="15"/>
        <v>0</v>
      </c>
      <c r="Q24" s="51">
        <f t="shared" si="15"/>
        <v>0</v>
      </c>
      <c r="R24" s="43">
        <f t="shared" si="15"/>
        <v>0</v>
      </c>
      <c r="S24" s="51">
        <f t="shared" si="15"/>
        <v>0</v>
      </c>
      <c r="T24" s="51">
        <f t="shared" si="15"/>
        <v>0</v>
      </c>
      <c r="U24" s="51">
        <f t="shared" si="15"/>
        <v>0</v>
      </c>
      <c r="V24" s="43">
        <f t="shared" si="15"/>
        <v>0</v>
      </c>
    </row>
    <row r="25" spans="1:22" ht="15.75" customHeight="1">
      <c r="A25" s="58" t="s">
        <v>146</v>
      </c>
      <c r="B25" s="37"/>
      <c r="C25" s="51">
        <f>F21+C24+B24-C23</f>
        <v>0</v>
      </c>
      <c r="D25" s="51">
        <f>C26+D24-D23</f>
        <v>-2</v>
      </c>
      <c r="E25" s="51">
        <f>D26+E24-E23</f>
        <v>-4</v>
      </c>
      <c r="F25" s="43">
        <f t="shared" ref="F25" si="16">E26+F24-F23</f>
        <v>-6</v>
      </c>
      <c r="G25" s="51">
        <f t="shared" ref="G25:H25" si="17">F26+G24-G23</f>
        <v>-4</v>
      </c>
      <c r="H25" s="51">
        <f t="shared" si="17"/>
        <v>-5</v>
      </c>
      <c r="I25" s="51">
        <f>H26+I24-I23</f>
        <v>-3</v>
      </c>
      <c r="J25" s="43">
        <f t="shared" ref="J25" si="18">I26+J24-J23</f>
        <v>-5</v>
      </c>
      <c r="K25" s="51">
        <f>J26+K24-K23</f>
        <v>-3</v>
      </c>
      <c r="L25" s="51">
        <f>K26+L24-L23</f>
        <v>-5</v>
      </c>
      <c r="M25" s="51">
        <f t="shared" ref="M25" si="19">L26+M24-M23</f>
        <v>-3</v>
      </c>
      <c r="N25" s="43">
        <f t="shared" ref="N25" si="20">M26+N24-N23</f>
        <v>-6</v>
      </c>
      <c r="O25" s="51">
        <f t="shared" ref="O25" si="21">N26+O24-O23</f>
        <v>-4</v>
      </c>
      <c r="P25" s="51">
        <f t="shared" ref="P25" si="22">O26+P24-P23</f>
        <v>-6</v>
      </c>
      <c r="Q25" s="51">
        <f t="shared" ref="Q25" si="23">P26+Q24-Q23</f>
        <v>-4</v>
      </c>
      <c r="R25" s="43">
        <f t="shared" ref="R25" si="24">Q26+R24-R23</f>
        <v>-6</v>
      </c>
      <c r="S25" s="51">
        <f t="shared" ref="S25" si="25">R26+S24-S23</f>
        <v>-5</v>
      </c>
      <c r="T25" s="51">
        <f t="shared" ref="T25" si="26">S26+T24-T23</f>
        <v>-8</v>
      </c>
      <c r="U25" s="51">
        <f t="shared" ref="U25" si="27">T26+U24-U23</f>
        <v>-4</v>
      </c>
      <c r="V25" s="43">
        <f t="shared" ref="V25" si="28">U26+V24-V23</f>
        <v>0</v>
      </c>
    </row>
    <row r="26" spans="1:22" ht="15.75" customHeight="1">
      <c r="A26" s="58" t="s">
        <v>147</v>
      </c>
      <c r="B26" s="37"/>
      <c r="C26" s="51">
        <f>C25+C28</f>
        <v>0</v>
      </c>
      <c r="D26" s="51">
        <f t="shared" ref="D26:E26" si="29">D25+D28</f>
        <v>0</v>
      </c>
      <c r="E26" s="51">
        <f t="shared" si="29"/>
        <v>0</v>
      </c>
      <c r="F26" s="43">
        <f>F25+F28</f>
        <v>0</v>
      </c>
      <c r="G26" s="51">
        <f t="shared" ref="G26:J26" si="30">G25+G28</f>
        <v>1</v>
      </c>
      <c r="H26" s="51">
        <f t="shared" si="30"/>
        <v>1</v>
      </c>
      <c r="I26" s="51">
        <f t="shared" si="30"/>
        <v>1</v>
      </c>
      <c r="J26" s="43">
        <f t="shared" si="30"/>
        <v>1</v>
      </c>
      <c r="K26" s="51">
        <f>K25+K28</f>
        <v>1</v>
      </c>
      <c r="L26" s="51">
        <f>L25+L28</f>
        <v>1</v>
      </c>
      <c r="M26" s="51">
        <f t="shared" ref="M26:V26" si="31">M25+M28</f>
        <v>1</v>
      </c>
      <c r="N26" s="43">
        <f t="shared" si="31"/>
        <v>1</v>
      </c>
      <c r="O26" s="51">
        <f t="shared" si="31"/>
        <v>2</v>
      </c>
      <c r="P26" s="51">
        <f t="shared" si="31"/>
        <v>2</v>
      </c>
      <c r="Q26" s="51">
        <f t="shared" si="31"/>
        <v>2</v>
      </c>
      <c r="R26" s="43">
        <f t="shared" si="31"/>
        <v>2</v>
      </c>
      <c r="S26" s="51">
        <f t="shared" si="31"/>
        <v>0</v>
      </c>
      <c r="T26" s="51">
        <f t="shared" si="31"/>
        <v>0</v>
      </c>
      <c r="U26" s="51">
        <f t="shared" si="31"/>
        <v>0</v>
      </c>
      <c r="V26" s="43">
        <f t="shared" si="31"/>
        <v>0</v>
      </c>
    </row>
    <row r="27" spans="1:22" ht="15.75" customHeight="1">
      <c r="A27" s="58" t="s">
        <v>148</v>
      </c>
      <c r="B27" s="37"/>
      <c r="C27" s="51">
        <f>IF(C25&gt;=$D21,0,$D21-C25)</f>
        <v>0</v>
      </c>
      <c r="D27" s="51">
        <f t="shared" ref="D27" si="32">IF(D25&gt;=$D21,0,$D21-D25)</f>
        <v>2</v>
      </c>
      <c r="E27" s="51">
        <f>IF(E25&gt;=$D21,0,$D21-E25)</f>
        <v>4</v>
      </c>
      <c r="F27" s="43">
        <f t="shared" ref="F27" si="33">IF(F25&gt;=$D21,0,$D21-F25)</f>
        <v>6</v>
      </c>
      <c r="G27" s="51">
        <f t="shared" ref="G27:J27" si="34">IF(G25&gt;=$H21,0,$H21-G25)</f>
        <v>5</v>
      </c>
      <c r="H27" s="51">
        <f t="shared" si="34"/>
        <v>6</v>
      </c>
      <c r="I27" s="51">
        <f t="shared" si="34"/>
        <v>4</v>
      </c>
      <c r="J27" s="43">
        <f t="shared" si="34"/>
        <v>6</v>
      </c>
      <c r="K27" s="51">
        <f>IF(K25&gt;=$H21,0,$H21-K25)</f>
        <v>4</v>
      </c>
      <c r="L27" s="51">
        <f>IF(L25&gt;=$H21,0,$H21-L25)</f>
        <v>6</v>
      </c>
      <c r="M27" s="51">
        <f t="shared" ref="M27:N27" si="35">IF(M25&gt;=$H21,0,$H21-M25)</f>
        <v>4</v>
      </c>
      <c r="N27" s="43">
        <f t="shared" si="35"/>
        <v>7</v>
      </c>
      <c r="O27" s="51">
        <f>IF(O25&gt;=$N21,0,$N21-O25)</f>
        <v>6</v>
      </c>
      <c r="P27" s="51">
        <f t="shared" ref="P27:R27" si="36">IF(P25&gt;=$N21,0,$N21-P25)</f>
        <v>8</v>
      </c>
      <c r="Q27" s="51">
        <f t="shared" si="36"/>
        <v>6</v>
      </c>
      <c r="R27" s="43">
        <f t="shared" si="36"/>
        <v>8</v>
      </c>
      <c r="S27" s="51">
        <f>IF(S25&gt;=$R21,0,$R21-S25)</f>
        <v>5</v>
      </c>
      <c r="T27" s="51">
        <f t="shared" ref="T27:V27" si="37">IF(T25&gt;=$R21,0,$R21-T25)</f>
        <v>8</v>
      </c>
      <c r="U27" s="51">
        <f t="shared" si="37"/>
        <v>4</v>
      </c>
      <c r="V27" s="43">
        <f t="shared" si="37"/>
        <v>0</v>
      </c>
    </row>
    <row r="28" spans="1:22" ht="15.75" customHeight="1">
      <c r="A28" s="58" t="s">
        <v>149</v>
      </c>
      <c r="B28" s="37"/>
      <c r="C28" s="51">
        <f>IF(C27&gt;0,MAX(C27,$L21),0)</f>
        <v>0</v>
      </c>
      <c r="D28" s="64">
        <f>IF(D27&gt;0,MAX(D27,$L21),0)</f>
        <v>2</v>
      </c>
      <c r="E28" s="51">
        <f>IF(E27&gt;0,MAX(E27,$L21),0)</f>
        <v>4</v>
      </c>
      <c r="F28" s="43">
        <f t="shared" ref="F28" si="38">IF(F27&gt;0,MAX(F27,$L21),0)</f>
        <v>6</v>
      </c>
      <c r="G28" s="51">
        <f>IF(G27&gt;0,MAX(G27,$L21),0)</f>
        <v>5</v>
      </c>
      <c r="H28" s="51">
        <f t="shared" ref="H28" si="39">IF(H27&gt;0,MAX(H27,$L21),0)</f>
        <v>6</v>
      </c>
      <c r="I28" s="51">
        <f t="shared" ref="I28" si="40">IF(I27&gt;0,MAX(I27,$L21),0)</f>
        <v>4</v>
      </c>
      <c r="J28" s="43">
        <f>IF(J27&gt;0,MAX(J27,$L21),0)</f>
        <v>6</v>
      </c>
      <c r="K28" s="51">
        <f>IF(K27&gt;0,MAX(K27,$P21),0)</f>
        <v>4</v>
      </c>
      <c r="L28" s="51">
        <f t="shared" ref="L28:R28" si="41">IF(L27&gt;0,MAX(L27,$P21),0)</f>
        <v>6</v>
      </c>
      <c r="M28" s="51">
        <f t="shared" si="41"/>
        <v>4</v>
      </c>
      <c r="N28" s="43">
        <f t="shared" si="41"/>
        <v>7</v>
      </c>
      <c r="O28" s="51">
        <f t="shared" si="41"/>
        <v>6</v>
      </c>
      <c r="P28" s="51">
        <f t="shared" si="41"/>
        <v>8</v>
      </c>
      <c r="Q28" s="51">
        <f t="shared" si="41"/>
        <v>6</v>
      </c>
      <c r="R28" s="43">
        <f t="shared" si="41"/>
        <v>8</v>
      </c>
      <c r="S28" s="51">
        <f>IF(S27&gt;0,MAX(S27,$T21),0)</f>
        <v>5</v>
      </c>
      <c r="T28" s="51">
        <f t="shared" ref="T28:V28" si="42">IF(T27&gt;0,MAX(T27,$T21),0)</f>
        <v>8</v>
      </c>
      <c r="U28" s="51">
        <f t="shared" si="42"/>
        <v>4</v>
      </c>
      <c r="V28" s="43">
        <f t="shared" si="42"/>
        <v>0</v>
      </c>
    </row>
    <row r="29" spans="1:22" ht="15.75" customHeight="1">
      <c r="A29" s="58" t="s">
        <v>204</v>
      </c>
      <c r="B29" s="63">
        <f>C28+D28</f>
        <v>2</v>
      </c>
      <c r="C29" s="51">
        <f>E28</f>
        <v>4</v>
      </c>
      <c r="D29" s="51">
        <f t="shared" ref="D29:T29" si="43">F28</f>
        <v>6</v>
      </c>
      <c r="E29" s="51">
        <f t="shared" si="43"/>
        <v>5</v>
      </c>
      <c r="F29" s="43">
        <f t="shared" si="43"/>
        <v>6</v>
      </c>
      <c r="G29" s="51">
        <f t="shared" si="43"/>
        <v>4</v>
      </c>
      <c r="H29" s="51">
        <f t="shared" si="43"/>
        <v>6</v>
      </c>
      <c r="I29" s="51">
        <f t="shared" si="43"/>
        <v>4</v>
      </c>
      <c r="J29" s="43">
        <f t="shared" si="43"/>
        <v>6</v>
      </c>
      <c r="K29" s="51">
        <f t="shared" si="43"/>
        <v>4</v>
      </c>
      <c r="L29" s="51">
        <f t="shared" si="43"/>
        <v>7</v>
      </c>
      <c r="M29" s="51">
        <f t="shared" si="43"/>
        <v>6</v>
      </c>
      <c r="N29" s="43">
        <f t="shared" si="43"/>
        <v>8</v>
      </c>
      <c r="O29" s="51">
        <f t="shared" si="43"/>
        <v>6</v>
      </c>
      <c r="P29" s="51">
        <f t="shared" si="43"/>
        <v>8</v>
      </c>
      <c r="Q29" s="51">
        <f t="shared" si="43"/>
        <v>5</v>
      </c>
      <c r="R29" s="43">
        <f t="shared" si="43"/>
        <v>8</v>
      </c>
      <c r="S29" s="51">
        <f t="shared" si="43"/>
        <v>4</v>
      </c>
      <c r="T29" s="51">
        <f t="shared" si="43"/>
        <v>0</v>
      </c>
      <c r="U29" s="51">
        <f>W27</f>
        <v>0</v>
      </c>
      <c r="V29" s="43">
        <f>X27</f>
        <v>0</v>
      </c>
    </row>
    <row r="30" spans="1:22" ht="15.75" customHeight="1">
      <c r="A30" s="82" t="s">
        <v>1081</v>
      </c>
      <c r="B30" s="63"/>
      <c r="C30" s="51"/>
      <c r="D30" s="51"/>
      <c r="E30" s="51"/>
      <c r="F30" s="43"/>
      <c r="G30" s="51"/>
      <c r="H30" s="51"/>
      <c r="I30" s="51"/>
      <c r="J30" s="43"/>
      <c r="K30" s="51"/>
      <c r="L30" s="51"/>
      <c r="M30" s="51"/>
      <c r="N30" s="43"/>
      <c r="O30" s="51"/>
      <c r="P30" s="51"/>
      <c r="Q30" s="51"/>
      <c r="R30" s="43"/>
      <c r="S30" s="51"/>
      <c r="T30" s="51"/>
      <c r="U30" s="51"/>
      <c r="V30" s="43"/>
    </row>
    <row r="31" spans="1:22" ht="15.75" customHeight="1"/>
    <row r="32" spans="1:22" s="36" customFormat="1" ht="15.75" customHeight="1">
      <c r="A32" s="59" t="s">
        <v>202</v>
      </c>
      <c r="B32" s="34" t="s">
        <v>142</v>
      </c>
      <c r="C32" s="51" t="s">
        <v>155</v>
      </c>
      <c r="D32" s="51">
        <v>0</v>
      </c>
      <c r="E32" s="51" t="s">
        <v>154</v>
      </c>
      <c r="F32" s="43">
        <v>0</v>
      </c>
      <c r="G32" s="51" t="s">
        <v>159</v>
      </c>
      <c r="H32" s="51">
        <v>1</v>
      </c>
      <c r="I32" s="51" t="s">
        <v>199</v>
      </c>
      <c r="J32" s="43" t="s">
        <v>200</v>
      </c>
      <c r="K32" s="51" t="s">
        <v>1057</v>
      </c>
      <c r="L32" s="51">
        <v>12</v>
      </c>
      <c r="M32" s="51" t="s">
        <v>158</v>
      </c>
      <c r="N32" s="43">
        <v>2</v>
      </c>
      <c r="O32" s="51" t="s">
        <v>1064</v>
      </c>
      <c r="P32" s="47">
        <v>27</v>
      </c>
      <c r="Q32" s="51" t="s">
        <v>161</v>
      </c>
      <c r="R32" s="43">
        <v>0</v>
      </c>
      <c r="S32" s="51" t="s">
        <v>1049</v>
      </c>
      <c r="T32" s="47">
        <v>6</v>
      </c>
      <c r="U32" s="51" t="s">
        <v>199</v>
      </c>
      <c r="V32" s="43"/>
    </row>
    <row r="33" spans="1:22" ht="15.75" customHeight="1">
      <c r="A33" s="60" t="s">
        <v>181</v>
      </c>
      <c r="B33" s="35" t="s">
        <v>143</v>
      </c>
      <c r="C33" s="52">
        <v>1</v>
      </c>
      <c r="D33" s="52">
        <v>2</v>
      </c>
      <c r="E33" s="52">
        <v>3</v>
      </c>
      <c r="F33" s="43">
        <v>4</v>
      </c>
      <c r="G33" s="52">
        <v>5</v>
      </c>
      <c r="H33" s="52">
        <v>6</v>
      </c>
      <c r="I33" s="52">
        <v>7</v>
      </c>
      <c r="J33" s="43">
        <v>8</v>
      </c>
      <c r="K33" s="52">
        <v>9</v>
      </c>
      <c r="L33" s="52">
        <v>10</v>
      </c>
      <c r="M33" s="52">
        <v>11</v>
      </c>
      <c r="N33" s="43">
        <v>12</v>
      </c>
      <c r="O33" s="52">
        <v>13</v>
      </c>
      <c r="P33" s="52">
        <v>14</v>
      </c>
      <c r="Q33" s="52">
        <v>15</v>
      </c>
      <c r="R33" s="43">
        <v>16</v>
      </c>
      <c r="S33" s="52">
        <v>17</v>
      </c>
      <c r="T33" s="52">
        <v>18</v>
      </c>
      <c r="U33" s="52">
        <v>19</v>
      </c>
      <c r="V33" s="43">
        <v>20</v>
      </c>
    </row>
    <row r="34" spans="1:22" ht="15.75" customHeight="1">
      <c r="A34" s="58" t="s">
        <v>144</v>
      </c>
      <c r="B34" s="37">
        <v>0</v>
      </c>
      <c r="C34" s="41">
        <f>(C3+C4)*规则!$D35+(C5+C6)*规则!$D36+C8*规则!$D38</f>
        <v>0</v>
      </c>
      <c r="D34" s="41">
        <f>(D3+D4)*规则!$D35+(D5+D6)*规则!$D36+D8*规则!$D38</f>
        <v>2</v>
      </c>
      <c r="E34" s="41">
        <f>(E3+E4)*规则!$D35+(E5+E6)*规则!$D36+E8*规则!$D38</f>
        <v>12</v>
      </c>
      <c r="F34" s="53">
        <f>(F3+F4)*规则!$D35+(F5+F6)*规则!$D36+F8*规则!$D38</f>
        <v>18</v>
      </c>
      <c r="G34" s="41">
        <f>(G3+G4)*规则!$D35+(G5+G6)*规则!$D36+G8*规则!$D38</f>
        <v>20</v>
      </c>
      <c r="H34" s="41">
        <f>(H3+H4)*规则!$D35+(H5+H6)*规则!$D36+H8*规则!$D38</f>
        <v>24</v>
      </c>
      <c r="I34" s="41">
        <f>(I3+I4)*规则!$D35+(I5+I6)*规则!$D36+I8*规则!$D38</f>
        <v>24</v>
      </c>
      <c r="J34" s="53">
        <f>(J3+J4)*规则!$D35+(J5+J6)*规则!$D36+J8*规则!$D38</f>
        <v>29</v>
      </c>
      <c r="K34" s="41">
        <f>(K3+K4)*规则!$D35+(K5+K6)*规则!$D36+K8*规则!$D38</f>
        <v>27</v>
      </c>
      <c r="L34" s="41">
        <f>(L3+L4)*规则!$D35+(L5+L6)*规则!$D36+L8*规则!$D38</f>
        <v>29</v>
      </c>
      <c r="M34" s="41">
        <f>(M3+M4)*规则!$D35+(M5+M6)*规则!$D36+M8*规则!$D38</f>
        <v>27</v>
      </c>
      <c r="N34" s="53">
        <f>(N3+N4)*规则!$D35+(N5+N6)*规则!$D36+N8*规则!$D38</f>
        <v>35</v>
      </c>
      <c r="O34" s="41">
        <f>(O3+O4)*规则!$D35+(O5+O6)*规则!$D36+O8*规则!$D38</f>
        <v>33</v>
      </c>
      <c r="P34" s="41">
        <f>(P3+P4)*规则!$D35+(P5+P6)*规则!$D36+P8*规则!$D38</f>
        <v>36</v>
      </c>
      <c r="Q34" s="41">
        <f>(Q3+Q4)*规则!$D35+(Q5+Q6)*规则!$D36+Q8*规则!$D38</f>
        <v>34</v>
      </c>
      <c r="R34" s="53">
        <f>(R3+R4)*规则!$D35+(R5+R6)*规则!$D36+R8*规则!$D38</f>
        <v>39</v>
      </c>
      <c r="S34" s="41">
        <f>(S3+S4)*规则!$D35+(S5+S6)*规则!$D36+S8*规则!$D38</f>
        <v>38</v>
      </c>
      <c r="T34" s="41">
        <f>(T3+T4)*规则!$D35+(T5+T6)*规则!$D36+T8*规则!$D38</f>
        <v>39</v>
      </c>
      <c r="U34" s="41">
        <f>(U3+U4)*规则!$D35+(U5+U6)*规则!$D36+U8*规则!$D38</f>
        <v>23</v>
      </c>
      <c r="V34" s="53">
        <f>(V3+V4)*规则!$D35+(V5+V6)*规则!$D36+V8*规则!$D38</f>
        <v>0</v>
      </c>
    </row>
    <row r="35" spans="1:22" ht="15.75" customHeight="1">
      <c r="A35" s="58" t="s">
        <v>145</v>
      </c>
      <c r="B35" s="37">
        <v>0</v>
      </c>
      <c r="C35" s="51"/>
      <c r="D35" s="51">
        <f>C41</f>
        <v>0</v>
      </c>
      <c r="E35" s="51">
        <f t="shared" ref="E35:V35" si="44">D41</f>
        <v>0</v>
      </c>
      <c r="F35" s="53">
        <f t="shared" si="44"/>
        <v>0</v>
      </c>
      <c r="G35" s="51">
        <f t="shared" si="44"/>
        <v>0</v>
      </c>
      <c r="H35" s="51">
        <f t="shared" si="44"/>
        <v>0</v>
      </c>
      <c r="I35" s="51">
        <f t="shared" si="44"/>
        <v>0</v>
      </c>
      <c r="J35" s="53">
        <f t="shared" si="44"/>
        <v>0</v>
      </c>
      <c r="K35" s="51">
        <f t="shared" si="44"/>
        <v>0</v>
      </c>
      <c r="L35" s="51">
        <f t="shared" si="44"/>
        <v>0</v>
      </c>
      <c r="M35" s="51">
        <f t="shared" si="44"/>
        <v>0</v>
      </c>
      <c r="N35" s="53">
        <f t="shared" si="44"/>
        <v>0</v>
      </c>
      <c r="O35" s="51">
        <f t="shared" si="44"/>
        <v>0</v>
      </c>
      <c r="P35" s="51">
        <f t="shared" si="44"/>
        <v>0</v>
      </c>
      <c r="Q35" s="51">
        <f t="shared" si="44"/>
        <v>0</v>
      </c>
      <c r="R35" s="53">
        <f t="shared" si="44"/>
        <v>0</v>
      </c>
      <c r="S35" s="51">
        <f t="shared" si="44"/>
        <v>0</v>
      </c>
      <c r="T35" s="51">
        <f t="shared" si="44"/>
        <v>0</v>
      </c>
      <c r="U35" s="51">
        <f t="shared" si="44"/>
        <v>0</v>
      </c>
      <c r="V35" s="53">
        <f t="shared" si="44"/>
        <v>0</v>
      </c>
    </row>
    <row r="36" spans="1:22" ht="15.75" customHeight="1">
      <c r="A36" s="58" t="s">
        <v>146</v>
      </c>
      <c r="B36" s="37"/>
      <c r="C36" s="51">
        <f>F32+C35+B35-C34</f>
        <v>0</v>
      </c>
      <c r="D36" s="51">
        <f>C37+D35-D34</f>
        <v>-2</v>
      </c>
      <c r="E36" s="51">
        <f>D37+E35-E34</f>
        <v>-2</v>
      </c>
      <c r="F36" s="43">
        <f t="shared" ref="F36" si="45">E37+F35-F34</f>
        <v>-8</v>
      </c>
      <c r="G36" s="51">
        <f t="shared" ref="G36:H36" si="46">F37+G35-G34</f>
        <v>-16</v>
      </c>
      <c r="H36" s="51">
        <f t="shared" si="46"/>
        <v>-23</v>
      </c>
      <c r="I36" s="51">
        <f>H37+I35-I34</f>
        <v>-23</v>
      </c>
      <c r="J36" s="43">
        <f t="shared" ref="J36" si="47">I37+J35-J34</f>
        <v>-28</v>
      </c>
      <c r="K36" s="51">
        <f>J37+K35-K34</f>
        <v>-26</v>
      </c>
      <c r="L36" s="51">
        <f>K37+L35-L34</f>
        <v>-28</v>
      </c>
      <c r="M36" s="51">
        <f t="shared" ref="M36" si="48">L37+M35-M34</f>
        <v>-26</v>
      </c>
      <c r="N36" s="43">
        <f t="shared" ref="N36" si="49">M37+N35-N34</f>
        <v>-34</v>
      </c>
      <c r="O36" s="51">
        <f t="shared" ref="O36" si="50">N37+O35-O34</f>
        <v>-32</v>
      </c>
      <c r="P36" s="51">
        <f t="shared" ref="P36" si="51">O37+P35-P34</f>
        <v>-34</v>
      </c>
      <c r="Q36" s="51">
        <f t="shared" ref="Q36" si="52">P37+Q35-Q34</f>
        <v>-32</v>
      </c>
      <c r="R36" s="43">
        <f t="shared" ref="R36" si="53">Q37+R35-R34</f>
        <v>-37</v>
      </c>
      <c r="S36" s="51">
        <f t="shared" ref="S36" si="54">R37+S35-S34</f>
        <v>-36</v>
      </c>
      <c r="T36" s="51">
        <f t="shared" ref="T36" si="55">S37+T35-T34</f>
        <v>-39</v>
      </c>
      <c r="U36" s="51">
        <f t="shared" ref="U36" si="56">T37+U35-U34</f>
        <v>-23</v>
      </c>
      <c r="V36" s="43">
        <f t="shared" ref="V36" si="57">U37+V35-V34</f>
        <v>0</v>
      </c>
    </row>
    <row r="37" spans="1:22" ht="15.75" customHeight="1">
      <c r="A37" s="58" t="s">
        <v>147</v>
      </c>
      <c r="B37" s="37"/>
      <c r="C37" s="51">
        <f>C36+C39</f>
        <v>0</v>
      </c>
      <c r="D37" s="51">
        <f t="shared" ref="D37:E37" si="58">D36+D39</f>
        <v>10</v>
      </c>
      <c r="E37" s="51">
        <f t="shared" si="58"/>
        <v>10</v>
      </c>
      <c r="F37" s="43">
        <f>F36+F39</f>
        <v>4</v>
      </c>
      <c r="G37" s="51">
        <f t="shared" ref="G37:J37" si="59">G36+G39</f>
        <v>1</v>
      </c>
      <c r="H37" s="51">
        <f t="shared" si="59"/>
        <v>1</v>
      </c>
      <c r="I37" s="51">
        <f t="shared" si="59"/>
        <v>1</v>
      </c>
      <c r="J37" s="43">
        <f t="shared" si="59"/>
        <v>1</v>
      </c>
      <c r="K37" s="51">
        <f>K36+K39</f>
        <v>1</v>
      </c>
      <c r="L37" s="51">
        <f>L36+L39</f>
        <v>1</v>
      </c>
      <c r="M37" s="51">
        <f t="shared" ref="M37:V37" si="60">M36+M39</f>
        <v>1</v>
      </c>
      <c r="N37" s="43">
        <f t="shared" si="60"/>
        <v>1</v>
      </c>
      <c r="O37" s="51">
        <f t="shared" si="60"/>
        <v>2</v>
      </c>
      <c r="P37" s="51">
        <f t="shared" si="60"/>
        <v>2</v>
      </c>
      <c r="Q37" s="51">
        <f t="shared" si="60"/>
        <v>2</v>
      </c>
      <c r="R37" s="43">
        <f t="shared" si="60"/>
        <v>2</v>
      </c>
      <c r="S37" s="51">
        <f t="shared" si="60"/>
        <v>0</v>
      </c>
      <c r="T37" s="51">
        <f t="shared" si="60"/>
        <v>0</v>
      </c>
      <c r="U37" s="51">
        <f t="shared" si="60"/>
        <v>0</v>
      </c>
      <c r="V37" s="43">
        <f t="shared" si="60"/>
        <v>0</v>
      </c>
    </row>
    <row r="38" spans="1:22" ht="15.75" customHeight="1">
      <c r="A38" s="58" t="s">
        <v>148</v>
      </c>
      <c r="B38" s="37"/>
      <c r="C38" s="51">
        <f>IF(C36&gt;=$D32,0,$D32-C36)</f>
        <v>0</v>
      </c>
      <c r="D38" s="51">
        <f t="shared" ref="D38" si="61">IF(D36&gt;=$D32,0,$D32-D36)</f>
        <v>2</v>
      </c>
      <c r="E38" s="51">
        <f>IF(E36&gt;=$D32,0,$D32-E36)</f>
        <v>2</v>
      </c>
      <c r="F38" s="43">
        <f t="shared" ref="F38" si="62">IF(F36&gt;=$D32,0,$D32-F36)</f>
        <v>8</v>
      </c>
      <c r="G38" s="51">
        <f>IF(G36&gt;=$H32,0,$H32-G36)</f>
        <v>17</v>
      </c>
      <c r="H38" s="51">
        <f t="shared" ref="H38:J38" si="63">IF(H36&gt;=$H32,0,$H32-H36)</f>
        <v>24</v>
      </c>
      <c r="I38" s="51">
        <f t="shared" si="63"/>
        <v>24</v>
      </c>
      <c r="J38" s="43">
        <f t="shared" si="63"/>
        <v>29</v>
      </c>
      <c r="K38" s="51">
        <f>IF(K36&gt;=$H32,0,$H32-K36)</f>
        <v>27</v>
      </c>
      <c r="L38" s="51">
        <f>IF(L36&gt;=$H32,0,$H32-L36)</f>
        <v>29</v>
      </c>
      <c r="M38" s="51">
        <f t="shared" ref="M38:N38" si="64">IF(M36&gt;=$H32,0,$H32-M36)</f>
        <v>27</v>
      </c>
      <c r="N38" s="43">
        <f t="shared" si="64"/>
        <v>35</v>
      </c>
      <c r="O38" s="51">
        <f>IF(O36&gt;=$N32,0,$N32-O36)</f>
        <v>34</v>
      </c>
      <c r="P38" s="51">
        <f t="shared" ref="P38:R38" si="65">IF(P36&gt;=$N32,0,$N32-P36)</f>
        <v>36</v>
      </c>
      <c r="Q38" s="51">
        <f t="shared" si="65"/>
        <v>34</v>
      </c>
      <c r="R38" s="43">
        <f t="shared" si="65"/>
        <v>39</v>
      </c>
      <c r="S38" s="51">
        <f>IF(S36&gt;=$R32,0,$R32-S36)</f>
        <v>36</v>
      </c>
      <c r="T38" s="51">
        <f t="shared" ref="T38:V38" si="66">IF(T36&gt;=$R32,0,$R32-T36)</f>
        <v>39</v>
      </c>
      <c r="U38" s="51">
        <f t="shared" si="66"/>
        <v>23</v>
      </c>
      <c r="V38" s="43">
        <f t="shared" si="66"/>
        <v>0</v>
      </c>
    </row>
    <row r="39" spans="1:22" ht="15.75" customHeight="1">
      <c r="A39" s="58" t="s">
        <v>149</v>
      </c>
      <c r="B39" s="37"/>
      <c r="C39" s="51">
        <f>IF(C38&gt;0,MAX(C38,$L32),0)</f>
        <v>0</v>
      </c>
      <c r="D39" s="51">
        <f t="shared" ref="D39" si="67">IF(D38&gt;0,MAX(D38,$L32),0)</f>
        <v>12</v>
      </c>
      <c r="E39" s="51">
        <f t="shared" ref="E39" si="68">IF(E38&gt;0,MAX(E38,$L32),0)</f>
        <v>12</v>
      </c>
      <c r="F39" s="43">
        <f t="shared" ref="F39" si="69">IF(F38&gt;0,MAX(F38,$L32),0)</f>
        <v>12</v>
      </c>
      <c r="G39" s="51">
        <f>IF(G38&gt;0,MAX(G38,$L32),0)</f>
        <v>17</v>
      </c>
      <c r="H39" s="51">
        <f t="shared" ref="H39" si="70">IF(H38&gt;0,MAX(H38,$L32),0)</f>
        <v>24</v>
      </c>
      <c r="I39" s="51">
        <f t="shared" ref="I39" si="71">IF(I38&gt;0,MAX(I38,$L32),0)</f>
        <v>24</v>
      </c>
      <c r="J39" s="43">
        <f t="shared" ref="J39" si="72">IF(J38&gt;0,MAX(J38,$L32),0)</f>
        <v>29</v>
      </c>
      <c r="K39" s="51">
        <f>IF(K38&gt;0,MAX(K38,$P32),0)</f>
        <v>27</v>
      </c>
      <c r="L39" s="51">
        <f t="shared" ref="L39" si="73">IF(L38&gt;0,MAX(L38,$P32),0)</f>
        <v>29</v>
      </c>
      <c r="M39" s="51">
        <f t="shared" ref="M39" si="74">IF(M38&gt;0,MAX(M38,$P32),0)</f>
        <v>27</v>
      </c>
      <c r="N39" s="43">
        <f t="shared" ref="N39" si="75">IF(N38&gt;0,MAX(N38,$P32),0)</f>
        <v>35</v>
      </c>
      <c r="O39" s="51">
        <f t="shared" ref="O39" si="76">IF(O38&gt;0,MAX(O38,$P32),0)</f>
        <v>34</v>
      </c>
      <c r="P39" s="51">
        <f t="shared" ref="P39" si="77">IF(P38&gt;0,MAX(P38,$P32),0)</f>
        <v>36</v>
      </c>
      <c r="Q39" s="51">
        <f>IF(Q38&gt;0,MAX(Q38,$P32),0)</f>
        <v>34</v>
      </c>
      <c r="R39" s="43">
        <f t="shared" ref="R39" si="78">IF(R38&gt;0,MAX(R38,$P32),0)</f>
        <v>39</v>
      </c>
      <c r="S39" s="51">
        <f>IF(S38&gt;0,MAX(S38,$T32),0)</f>
        <v>36</v>
      </c>
      <c r="T39" s="51">
        <f t="shared" ref="T39" si="79">IF(T38&gt;0,MAX(T38,$T32),0)</f>
        <v>39</v>
      </c>
      <c r="U39" s="51">
        <f t="shared" ref="U39" si="80">IF(U38&gt;0,MAX(U38,$T32),0)</f>
        <v>23</v>
      </c>
      <c r="V39" s="43">
        <f t="shared" ref="V39" si="81">IF(V38&gt;0,MAX(V38,$T32),0)</f>
        <v>0</v>
      </c>
    </row>
    <row r="40" spans="1:22" ht="15.75" customHeight="1">
      <c r="A40" s="58" t="s">
        <v>204</v>
      </c>
      <c r="B40" s="37">
        <f t="shared" ref="B40" si="82">C39</f>
        <v>0</v>
      </c>
      <c r="C40" s="51">
        <f>D39</f>
        <v>12</v>
      </c>
      <c r="D40" s="51">
        <f t="shared" ref="D40" si="83">E39</f>
        <v>12</v>
      </c>
      <c r="E40" s="51">
        <f t="shared" ref="E40" si="84">F39</f>
        <v>12</v>
      </c>
      <c r="F40" s="43">
        <f t="shared" ref="F40" si="85">G39</f>
        <v>17</v>
      </c>
      <c r="G40" s="51">
        <f t="shared" ref="G40" si="86">H39</f>
        <v>24</v>
      </c>
      <c r="H40" s="51">
        <f t="shared" ref="H40" si="87">I39</f>
        <v>24</v>
      </c>
      <c r="I40" s="51">
        <f t="shared" ref="I40" si="88">J39</f>
        <v>29</v>
      </c>
      <c r="J40" s="43">
        <f t="shared" ref="J40" si="89">K39</f>
        <v>27</v>
      </c>
      <c r="K40" s="51">
        <f>L39</f>
        <v>29</v>
      </c>
      <c r="L40" s="51">
        <f>M39</f>
        <v>27</v>
      </c>
      <c r="M40" s="51">
        <f t="shared" ref="M40" si="90">N39</f>
        <v>35</v>
      </c>
      <c r="N40" s="43">
        <f t="shared" ref="N40" si="91">O39</f>
        <v>34</v>
      </c>
      <c r="O40" s="51">
        <f t="shared" ref="O40" si="92">P39</f>
        <v>36</v>
      </c>
      <c r="P40" s="51">
        <f t="shared" ref="P40" si="93">Q39</f>
        <v>34</v>
      </c>
      <c r="Q40" s="51">
        <f t="shared" ref="Q40" si="94">R39</f>
        <v>39</v>
      </c>
      <c r="R40" s="43">
        <f t="shared" ref="R40" si="95">S39</f>
        <v>36</v>
      </c>
      <c r="S40" s="51">
        <f t="shared" ref="S40" si="96">T39</f>
        <v>39</v>
      </c>
      <c r="T40" s="51">
        <f t="shared" ref="T40" si="97">U39</f>
        <v>23</v>
      </c>
      <c r="U40" s="51">
        <f t="shared" ref="U40" si="98">V39</f>
        <v>0</v>
      </c>
      <c r="V40" s="43">
        <f t="shared" ref="V40" si="99">W38</f>
        <v>0</v>
      </c>
    </row>
    <row r="41" spans="1:22" ht="15.75" customHeight="1">
      <c r="A41" s="82" t="s">
        <v>1081</v>
      </c>
      <c r="B41" s="63"/>
      <c r="C41" s="51"/>
      <c r="D41" s="51"/>
      <c r="E41" s="51"/>
      <c r="F41" s="43"/>
      <c r="G41" s="51"/>
      <c r="H41" s="51"/>
      <c r="I41" s="51"/>
      <c r="J41" s="43"/>
      <c r="K41" s="51"/>
      <c r="L41" s="51"/>
      <c r="M41" s="51"/>
      <c r="N41" s="43"/>
      <c r="O41" s="51"/>
      <c r="P41" s="51"/>
      <c r="Q41" s="51"/>
      <c r="R41" s="43"/>
      <c r="S41" s="51"/>
      <c r="T41" s="51"/>
      <c r="U41" s="51"/>
      <c r="V41" s="43"/>
    </row>
    <row r="42" spans="1:22" s="36" customFormat="1" ht="15.75" customHeight="1">
      <c r="A42" s="74"/>
      <c r="B42" s="32"/>
      <c r="C42" s="48"/>
      <c r="D42" s="48"/>
      <c r="E42" s="48"/>
      <c r="F42" s="49"/>
      <c r="G42" s="48"/>
      <c r="H42" s="48"/>
      <c r="I42" s="48"/>
      <c r="J42" s="49"/>
      <c r="K42" s="48"/>
      <c r="L42" s="48"/>
      <c r="M42" s="48"/>
      <c r="N42" s="49"/>
      <c r="O42" s="48"/>
      <c r="P42" s="48"/>
      <c r="Q42" s="48"/>
      <c r="R42" s="49"/>
      <c r="S42" s="48"/>
      <c r="T42" s="48"/>
      <c r="U42" s="48"/>
      <c r="V42" s="50"/>
    </row>
    <row r="43" spans="1:22" ht="15.75" customHeight="1">
      <c r="A43" s="59" t="s">
        <v>203</v>
      </c>
      <c r="B43" s="34" t="s">
        <v>142</v>
      </c>
      <c r="C43" s="51" t="s">
        <v>155</v>
      </c>
      <c r="D43" s="51">
        <v>0</v>
      </c>
      <c r="E43" s="51" t="s">
        <v>154</v>
      </c>
      <c r="F43" s="43">
        <v>0</v>
      </c>
      <c r="G43" s="51" t="s">
        <v>159</v>
      </c>
      <c r="H43" s="51">
        <v>1</v>
      </c>
      <c r="I43" s="51" t="s">
        <v>199</v>
      </c>
      <c r="J43" s="43" t="s">
        <v>1082</v>
      </c>
      <c r="K43" s="51" t="s">
        <v>1057</v>
      </c>
      <c r="L43" s="51">
        <v>1</v>
      </c>
      <c r="M43" s="51" t="s">
        <v>158</v>
      </c>
      <c r="N43" s="43">
        <v>2</v>
      </c>
      <c r="O43" s="51" t="s">
        <v>1061</v>
      </c>
      <c r="P43" s="47">
        <v>2</v>
      </c>
      <c r="Q43" s="51" t="s">
        <v>161</v>
      </c>
      <c r="R43" s="43">
        <v>0</v>
      </c>
      <c r="S43" s="51" t="s">
        <v>1059</v>
      </c>
      <c r="T43" s="47">
        <v>1</v>
      </c>
      <c r="U43" s="51" t="s">
        <v>1083</v>
      </c>
      <c r="V43" s="43">
        <v>2</v>
      </c>
    </row>
    <row r="44" spans="1:22" ht="15.75" customHeight="1">
      <c r="A44" s="60" t="s">
        <v>181</v>
      </c>
      <c r="B44" s="35" t="s">
        <v>143</v>
      </c>
      <c r="C44" s="52">
        <v>1</v>
      </c>
      <c r="D44" s="52">
        <v>2</v>
      </c>
      <c r="E44" s="52">
        <v>3</v>
      </c>
      <c r="F44" s="43">
        <v>4</v>
      </c>
      <c r="G44" s="52">
        <v>5</v>
      </c>
      <c r="H44" s="52">
        <v>6</v>
      </c>
      <c r="I44" s="52">
        <v>7</v>
      </c>
      <c r="J44" s="43">
        <v>8</v>
      </c>
      <c r="K44" s="52">
        <v>9</v>
      </c>
      <c r="L44" s="52">
        <v>10</v>
      </c>
      <c r="M44" s="52">
        <v>11</v>
      </c>
      <c r="N44" s="43">
        <v>12</v>
      </c>
      <c r="O44" s="52">
        <v>13</v>
      </c>
      <c r="P44" s="52">
        <v>14</v>
      </c>
      <c r="Q44" s="52">
        <v>15</v>
      </c>
      <c r="R44" s="43">
        <v>16</v>
      </c>
      <c r="S44" s="52">
        <v>17</v>
      </c>
      <c r="T44" s="52">
        <v>18</v>
      </c>
      <c r="U44" s="52">
        <v>19</v>
      </c>
      <c r="V44" s="43">
        <v>20</v>
      </c>
    </row>
    <row r="45" spans="1:22" ht="15.75" customHeight="1">
      <c r="A45" s="58" t="s">
        <v>144</v>
      </c>
      <c r="B45" s="37">
        <v>0</v>
      </c>
      <c r="C45" s="41">
        <f>C7*规则!$E37</f>
        <v>0</v>
      </c>
      <c r="D45" s="41">
        <f>D7*规则!$E37</f>
        <v>0</v>
      </c>
      <c r="E45" s="41">
        <f>E7*规则!$E37</f>
        <v>0</v>
      </c>
      <c r="F45" s="53">
        <f>F7*规则!$E37</f>
        <v>2</v>
      </c>
      <c r="G45" s="41">
        <f>G7*规则!$E37</f>
        <v>2</v>
      </c>
      <c r="H45" s="41">
        <f>H7*规则!$E37</f>
        <v>2</v>
      </c>
      <c r="I45" s="41">
        <f>I7*规则!$E37</f>
        <v>2</v>
      </c>
      <c r="J45" s="53">
        <f>J7*规则!$E37</f>
        <v>2</v>
      </c>
      <c r="K45" s="41">
        <f>K7*规则!$E37</f>
        <v>2</v>
      </c>
      <c r="L45" s="41">
        <f>L7*规则!$E37</f>
        <v>2</v>
      </c>
      <c r="M45" s="41">
        <f>M7*规则!$E37</f>
        <v>2</v>
      </c>
      <c r="N45" s="53">
        <f>N7*规则!$E37</f>
        <v>3</v>
      </c>
      <c r="O45" s="41">
        <f>O7*规则!$E37</f>
        <v>3</v>
      </c>
      <c r="P45" s="41">
        <f>P7*规则!$E37</f>
        <v>3</v>
      </c>
      <c r="Q45" s="41">
        <f>Q7*规则!$E37</f>
        <v>3</v>
      </c>
      <c r="R45" s="53">
        <f>R7*规则!$E37</f>
        <v>3</v>
      </c>
      <c r="S45" s="41">
        <f>S7*规则!$E37</f>
        <v>3</v>
      </c>
      <c r="T45" s="41">
        <f>T7*规则!$E37</f>
        <v>3</v>
      </c>
      <c r="U45" s="41">
        <f>U7*规则!$E37</f>
        <v>3</v>
      </c>
      <c r="V45" s="53">
        <f>V7*规则!$E37</f>
        <v>0</v>
      </c>
    </row>
    <row r="46" spans="1:22" ht="15.75" customHeight="1">
      <c r="A46" s="58" t="s">
        <v>145</v>
      </c>
      <c r="B46" s="37">
        <v>0</v>
      </c>
      <c r="C46" s="51"/>
      <c r="D46" s="51"/>
      <c r="E46" s="51">
        <f>C52</f>
        <v>0</v>
      </c>
      <c r="F46" s="43">
        <f t="shared" ref="F46:V46" si="100">D52</f>
        <v>0</v>
      </c>
      <c r="G46" s="51">
        <f t="shared" si="100"/>
        <v>0</v>
      </c>
      <c r="H46" s="51">
        <f t="shared" si="100"/>
        <v>0</v>
      </c>
      <c r="I46" s="51">
        <f t="shared" si="100"/>
        <v>0</v>
      </c>
      <c r="J46" s="43">
        <f t="shared" si="100"/>
        <v>0</v>
      </c>
      <c r="K46" s="51">
        <f t="shared" si="100"/>
        <v>0</v>
      </c>
      <c r="L46" s="51">
        <f t="shared" si="100"/>
        <v>0</v>
      </c>
      <c r="M46" s="51">
        <f t="shared" si="100"/>
        <v>0</v>
      </c>
      <c r="N46" s="43">
        <f t="shared" si="100"/>
        <v>0</v>
      </c>
      <c r="O46" s="51">
        <f t="shared" si="100"/>
        <v>0</v>
      </c>
      <c r="P46" s="51">
        <f t="shared" si="100"/>
        <v>0</v>
      </c>
      <c r="Q46" s="51">
        <f t="shared" si="100"/>
        <v>0</v>
      </c>
      <c r="R46" s="43">
        <f t="shared" si="100"/>
        <v>0</v>
      </c>
      <c r="S46" s="51">
        <f t="shared" si="100"/>
        <v>0</v>
      </c>
      <c r="T46" s="51">
        <f t="shared" si="100"/>
        <v>0</v>
      </c>
      <c r="U46" s="51">
        <f t="shared" si="100"/>
        <v>0</v>
      </c>
      <c r="V46" s="43">
        <f t="shared" si="100"/>
        <v>0</v>
      </c>
    </row>
    <row r="47" spans="1:22" ht="15.75" customHeight="1">
      <c r="A47" s="58" t="s">
        <v>146</v>
      </c>
      <c r="B47" s="37"/>
      <c r="C47" s="51">
        <f>F43+C46+B46-C45</f>
        <v>0</v>
      </c>
      <c r="D47" s="51">
        <f>C48+D46-D45</f>
        <v>0</v>
      </c>
      <c r="E47" s="51">
        <f>D48+E46-E45</f>
        <v>0</v>
      </c>
      <c r="F47" s="43">
        <f t="shared" ref="F47" si="101">E48+F46-F45</f>
        <v>-2</v>
      </c>
      <c r="G47" s="51">
        <f t="shared" ref="G47:H47" si="102">F48+G46-G45</f>
        <v>0</v>
      </c>
      <c r="H47" s="51">
        <f t="shared" si="102"/>
        <v>1</v>
      </c>
      <c r="I47" s="51">
        <f>H48+I46-I45</f>
        <v>-1</v>
      </c>
      <c r="J47" s="43">
        <f t="shared" ref="J47" si="103">I48+J46-J45</f>
        <v>1</v>
      </c>
      <c r="K47" s="51">
        <f>J48+K46-K45</f>
        <v>-1</v>
      </c>
      <c r="L47" s="51">
        <f>K48+L46-L45</f>
        <v>1</v>
      </c>
      <c r="M47" s="51">
        <f t="shared" ref="M47" si="104">L48+M46-M45</f>
        <v>-1</v>
      </c>
      <c r="N47" s="43">
        <f t="shared" ref="N47" si="105">M48+N46-N45</f>
        <v>1</v>
      </c>
      <c r="O47" s="51">
        <f t="shared" ref="O47" si="106">N48+O46-O45</f>
        <v>-2</v>
      </c>
      <c r="P47" s="51">
        <f t="shared" ref="P47" si="107">O48+P46-P45</f>
        <v>2</v>
      </c>
      <c r="Q47" s="51">
        <f t="shared" ref="Q47" si="108">P48+Q46-Q45</f>
        <v>-1</v>
      </c>
      <c r="R47" s="43">
        <f t="shared" ref="R47" si="109">Q48+R46-R45</f>
        <v>2</v>
      </c>
      <c r="S47" s="51">
        <f t="shared" ref="S47" si="110">R48+S46-S45</f>
        <v>-1</v>
      </c>
      <c r="T47" s="51">
        <f t="shared" ref="T47" si="111">S48+T46-T45</f>
        <v>0</v>
      </c>
      <c r="U47" s="51">
        <f t="shared" ref="U47" si="112">T48+U46-U45</f>
        <v>-3</v>
      </c>
      <c r="V47" s="43">
        <f t="shared" ref="V47" si="113">U48+V46-V45</f>
        <v>0</v>
      </c>
    </row>
    <row r="48" spans="1:22" ht="15.75" customHeight="1">
      <c r="A48" s="58" t="s">
        <v>147</v>
      </c>
      <c r="B48" s="37"/>
      <c r="C48" s="51">
        <f>C47+C50</f>
        <v>0</v>
      </c>
      <c r="D48" s="51">
        <f t="shared" ref="D48:E48" si="114">D47+D50</f>
        <v>0</v>
      </c>
      <c r="E48" s="51">
        <f t="shared" si="114"/>
        <v>0</v>
      </c>
      <c r="F48" s="43">
        <f>F47+F50</f>
        <v>2</v>
      </c>
      <c r="G48" s="51">
        <f t="shared" ref="G48:J48" si="115">G47+G50</f>
        <v>3</v>
      </c>
      <c r="H48" s="51">
        <f t="shared" si="115"/>
        <v>1</v>
      </c>
      <c r="I48" s="51">
        <f t="shared" si="115"/>
        <v>3</v>
      </c>
      <c r="J48" s="43">
        <f t="shared" si="115"/>
        <v>1</v>
      </c>
      <c r="K48" s="51">
        <f>K47+K50</f>
        <v>3</v>
      </c>
      <c r="L48" s="51">
        <f>L47+L50</f>
        <v>1</v>
      </c>
      <c r="M48" s="51">
        <f t="shared" ref="M48:V48" si="116">M47+M50</f>
        <v>4</v>
      </c>
      <c r="N48" s="43">
        <f t="shared" si="116"/>
        <v>1</v>
      </c>
      <c r="O48" s="51">
        <f t="shared" si="116"/>
        <v>5</v>
      </c>
      <c r="P48" s="51">
        <f t="shared" si="116"/>
        <v>2</v>
      </c>
      <c r="Q48" s="51">
        <f t="shared" si="116"/>
        <v>5</v>
      </c>
      <c r="R48" s="43">
        <f t="shared" si="116"/>
        <v>2</v>
      </c>
      <c r="S48" s="51">
        <f t="shared" si="116"/>
        <v>3</v>
      </c>
      <c r="T48" s="51">
        <f t="shared" si="116"/>
        <v>0</v>
      </c>
      <c r="U48" s="51">
        <f t="shared" si="116"/>
        <v>0</v>
      </c>
      <c r="V48" s="43">
        <f t="shared" si="116"/>
        <v>0</v>
      </c>
    </row>
    <row r="49" spans="1:22" ht="15.75" customHeight="1">
      <c r="A49" s="58" t="s">
        <v>148</v>
      </c>
      <c r="B49" s="37"/>
      <c r="C49" s="51">
        <f>IF(C47&gt;=$D43,0,$D43-C47)</f>
        <v>0</v>
      </c>
      <c r="D49" s="51">
        <f t="shared" ref="D49" si="117">IF(D47&gt;=$D43,0,$D43-D47)</f>
        <v>0</v>
      </c>
      <c r="E49" s="51">
        <f>IF(E47&gt;=$D43,0,$D43-E47)</f>
        <v>0</v>
      </c>
      <c r="F49" s="43">
        <f t="shared" ref="F49" si="118">IF(F47&gt;=$D43,0,$D43-F47)</f>
        <v>2</v>
      </c>
      <c r="G49" s="51">
        <f t="shared" ref="G49:J49" si="119">IF(G47&gt;=$H43,0,$H43-G47)</f>
        <v>1</v>
      </c>
      <c r="H49" s="51">
        <f t="shared" si="119"/>
        <v>0</v>
      </c>
      <c r="I49" s="51">
        <f t="shared" si="119"/>
        <v>2</v>
      </c>
      <c r="J49" s="43">
        <f t="shared" si="119"/>
        <v>0</v>
      </c>
      <c r="K49" s="51">
        <f>IF(K47&gt;=$H43,0,$H43-K47)</f>
        <v>2</v>
      </c>
      <c r="L49" s="51">
        <f>IF(L47&gt;=$H43,0,$H43-L47)</f>
        <v>0</v>
      </c>
      <c r="M49" s="51">
        <f t="shared" ref="M49:N49" si="120">IF(M47&gt;=$H43,0,$H43-M47)</f>
        <v>2</v>
      </c>
      <c r="N49" s="43">
        <f t="shared" si="120"/>
        <v>0</v>
      </c>
      <c r="O49" s="51">
        <f>IF(O47&gt;=$N43,0,$N43-O47)</f>
        <v>4</v>
      </c>
      <c r="P49" s="51">
        <f t="shared" ref="P49:R49" si="121">IF(P47&gt;=$N43,0,$N43-P47)</f>
        <v>0</v>
      </c>
      <c r="Q49" s="51">
        <f t="shared" si="121"/>
        <v>3</v>
      </c>
      <c r="R49" s="43">
        <f t="shared" si="121"/>
        <v>0</v>
      </c>
      <c r="S49" s="51">
        <f>IF(S47&gt;=$R43,0,$R43-S47)</f>
        <v>1</v>
      </c>
      <c r="T49" s="51">
        <f t="shared" ref="T49:V49" si="122">IF(T47&gt;=$R43,0,$R43-T47)</f>
        <v>0</v>
      </c>
      <c r="U49" s="51">
        <f t="shared" si="122"/>
        <v>3</v>
      </c>
      <c r="V49" s="43">
        <f t="shared" si="122"/>
        <v>0</v>
      </c>
    </row>
    <row r="50" spans="1:22" ht="15.75" customHeight="1">
      <c r="A50" s="58" t="s">
        <v>149</v>
      </c>
      <c r="B50" s="37"/>
      <c r="C50" s="51">
        <f>IF(C49&gt;0,C49+D45,0)</f>
        <v>0</v>
      </c>
      <c r="D50" s="51">
        <f t="shared" ref="D50:V50" si="123">IF(D49&gt;0,D49+E45,0)</f>
        <v>0</v>
      </c>
      <c r="E50" s="51">
        <f t="shared" si="123"/>
        <v>0</v>
      </c>
      <c r="F50" s="43">
        <f>IF(F49&gt;0,F49+G45,0)</f>
        <v>4</v>
      </c>
      <c r="G50" s="51">
        <f t="shared" si="123"/>
        <v>3</v>
      </c>
      <c r="H50" s="51">
        <f t="shared" si="123"/>
        <v>0</v>
      </c>
      <c r="I50" s="51">
        <f t="shared" si="123"/>
        <v>4</v>
      </c>
      <c r="J50" s="43">
        <f t="shared" si="123"/>
        <v>0</v>
      </c>
      <c r="K50" s="51">
        <f t="shared" si="123"/>
        <v>4</v>
      </c>
      <c r="L50" s="51">
        <f t="shared" si="123"/>
        <v>0</v>
      </c>
      <c r="M50" s="51">
        <f t="shared" si="123"/>
        <v>5</v>
      </c>
      <c r="N50" s="43">
        <f t="shared" si="123"/>
        <v>0</v>
      </c>
      <c r="O50" s="51">
        <f t="shared" si="123"/>
        <v>7</v>
      </c>
      <c r="P50" s="51">
        <f t="shared" si="123"/>
        <v>0</v>
      </c>
      <c r="Q50" s="51">
        <f t="shared" si="123"/>
        <v>6</v>
      </c>
      <c r="R50" s="43">
        <f t="shared" si="123"/>
        <v>0</v>
      </c>
      <c r="S50" s="51">
        <f t="shared" si="123"/>
        <v>4</v>
      </c>
      <c r="T50" s="51">
        <f t="shared" si="123"/>
        <v>0</v>
      </c>
      <c r="U50" s="51">
        <f t="shared" si="123"/>
        <v>3</v>
      </c>
      <c r="V50" s="43">
        <f t="shared" si="123"/>
        <v>0</v>
      </c>
    </row>
    <row r="51" spans="1:22" ht="15.75" customHeight="1">
      <c r="A51" s="58" t="s">
        <v>204</v>
      </c>
      <c r="B51" s="37">
        <f>C50+D50</f>
        <v>0</v>
      </c>
      <c r="C51" s="51">
        <f>E50</f>
        <v>0</v>
      </c>
      <c r="D51" s="51">
        <f t="shared" ref="D51" si="124">F50</f>
        <v>4</v>
      </c>
      <c r="E51" s="51">
        <f t="shared" ref="E51" si="125">G50</f>
        <v>3</v>
      </c>
      <c r="F51" s="43">
        <f t="shared" ref="F51" si="126">H50</f>
        <v>0</v>
      </c>
      <c r="G51" s="51">
        <f t="shared" ref="G51" si="127">I50</f>
        <v>4</v>
      </c>
      <c r="H51" s="51">
        <f t="shared" ref="H51" si="128">J50</f>
        <v>0</v>
      </c>
      <c r="I51" s="51">
        <f t="shared" ref="I51" si="129">K50</f>
        <v>4</v>
      </c>
      <c r="J51" s="43">
        <f t="shared" ref="J51" si="130">L50</f>
        <v>0</v>
      </c>
      <c r="K51" s="51">
        <f t="shared" ref="K51" si="131">M50</f>
        <v>5</v>
      </c>
      <c r="L51" s="51">
        <f t="shared" ref="L51" si="132">N50</f>
        <v>0</v>
      </c>
      <c r="M51" s="51">
        <f t="shared" ref="M51" si="133">O50</f>
        <v>7</v>
      </c>
      <c r="N51" s="43">
        <f t="shared" ref="N51" si="134">P50</f>
        <v>0</v>
      </c>
      <c r="O51" s="51">
        <f t="shared" ref="O51" si="135">Q50</f>
        <v>6</v>
      </c>
      <c r="P51" s="51">
        <f t="shared" ref="P51" si="136">R50</f>
        <v>0</v>
      </c>
      <c r="Q51" s="51">
        <f t="shared" ref="Q51" si="137">S50</f>
        <v>4</v>
      </c>
      <c r="R51" s="43">
        <f t="shared" ref="R51" si="138">T50</f>
        <v>0</v>
      </c>
      <c r="S51" s="51">
        <f t="shared" ref="S51" si="139">U50</f>
        <v>3</v>
      </c>
      <c r="T51" s="51">
        <f t="shared" ref="T51" si="140">V50</f>
        <v>0</v>
      </c>
      <c r="U51" s="51">
        <f t="shared" ref="U51" si="141">W48</f>
        <v>0</v>
      </c>
      <c r="V51" s="43">
        <f t="shared" ref="V51" si="142">X48</f>
        <v>0</v>
      </c>
    </row>
    <row r="52" spans="1:22" ht="15.75" customHeight="1">
      <c r="A52" s="82" t="s">
        <v>1081</v>
      </c>
      <c r="B52" s="63"/>
      <c r="C52" s="51"/>
      <c r="D52" s="51"/>
      <c r="E52" s="51"/>
      <c r="F52" s="43"/>
      <c r="G52" s="51"/>
      <c r="H52" s="51"/>
      <c r="I52" s="51"/>
      <c r="J52" s="43"/>
      <c r="K52" s="51"/>
      <c r="L52" s="51"/>
      <c r="M52" s="51"/>
      <c r="N52" s="43"/>
      <c r="O52" s="51"/>
      <c r="P52" s="51"/>
      <c r="Q52" s="51"/>
      <c r="R52" s="43"/>
      <c r="S52" s="51"/>
      <c r="T52" s="51"/>
      <c r="U52" s="51"/>
      <c r="V52" s="43"/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L20" sqref="L20"/>
    </sheetView>
  </sheetViews>
  <sheetFormatPr defaultRowHeight="14.25"/>
  <cols>
    <col min="1" max="1" width="15.5" style="74" customWidth="1"/>
    <col min="2" max="5" width="6" style="90" customWidth="1"/>
    <col min="6" max="6" width="2.625" style="89" customWidth="1"/>
    <col min="7" max="7" width="12.25" style="90" customWidth="1"/>
    <col min="8" max="8" width="8.25" style="90" customWidth="1"/>
    <col min="9" max="9" width="8.25" style="89" customWidth="1"/>
    <col min="10" max="10" width="18.75" style="89" customWidth="1"/>
    <col min="11" max="12" width="7.75" style="89" customWidth="1"/>
    <col min="13" max="13" width="13.5" style="90" customWidth="1"/>
    <col min="14" max="14" width="6.25" style="90" customWidth="1"/>
    <col min="15" max="15" width="8.25" style="36" customWidth="1"/>
    <col min="16" max="16" width="19.5" style="36" customWidth="1"/>
    <col min="17" max="18" width="8.25" style="36" customWidth="1"/>
    <col min="19" max="241" width="9" style="32"/>
    <col min="242" max="242" width="16.75" style="32" bestFit="1" customWidth="1"/>
    <col min="243" max="243" width="5" style="32" bestFit="1" customWidth="1"/>
    <col min="244" max="244" width="5.125" style="32" customWidth="1"/>
    <col min="245" max="245" width="4.5" style="32" bestFit="1" customWidth="1"/>
    <col min="246" max="247" width="6.375" style="32" bestFit="1" customWidth="1"/>
    <col min="248" max="248" width="4.75" style="32" bestFit="1" customWidth="1"/>
    <col min="249" max="249" width="4.5" style="32" bestFit="1" customWidth="1"/>
    <col min="250" max="250" width="5.625" style="32" bestFit="1" customWidth="1"/>
    <col min="251" max="251" width="5" style="32" bestFit="1" customWidth="1"/>
    <col min="252" max="253" width="4.5" style="32" bestFit="1" customWidth="1"/>
    <col min="254" max="497" width="9" style="32"/>
    <col min="498" max="498" width="16.75" style="32" bestFit="1" customWidth="1"/>
    <col min="499" max="499" width="5" style="32" bestFit="1" customWidth="1"/>
    <col min="500" max="500" width="5.125" style="32" customWidth="1"/>
    <col min="501" max="501" width="4.5" style="32" bestFit="1" customWidth="1"/>
    <col min="502" max="503" width="6.375" style="32" bestFit="1" customWidth="1"/>
    <col min="504" max="504" width="4.75" style="32" bestFit="1" customWidth="1"/>
    <col min="505" max="505" width="4.5" style="32" bestFit="1" customWidth="1"/>
    <col min="506" max="506" width="5.625" style="32" bestFit="1" customWidth="1"/>
    <col min="507" max="507" width="5" style="32" bestFit="1" customWidth="1"/>
    <col min="508" max="509" width="4.5" style="32" bestFit="1" customWidth="1"/>
    <col min="510" max="753" width="9" style="32"/>
    <col min="754" max="754" width="16.75" style="32" bestFit="1" customWidth="1"/>
    <col min="755" max="755" width="5" style="32" bestFit="1" customWidth="1"/>
    <col min="756" max="756" width="5.125" style="32" customWidth="1"/>
    <col min="757" max="757" width="4.5" style="32" bestFit="1" customWidth="1"/>
    <col min="758" max="759" width="6.375" style="32" bestFit="1" customWidth="1"/>
    <col min="760" max="760" width="4.75" style="32" bestFit="1" customWidth="1"/>
    <col min="761" max="761" width="4.5" style="32" bestFit="1" customWidth="1"/>
    <col min="762" max="762" width="5.625" style="32" bestFit="1" customWidth="1"/>
    <col min="763" max="763" width="5" style="32" bestFit="1" customWidth="1"/>
    <col min="764" max="765" width="4.5" style="32" bestFit="1" customWidth="1"/>
    <col min="766" max="1009" width="9" style="32"/>
    <col min="1010" max="1010" width="16.75" style="32" bestFit="1" customWidth="1"/>
    <col min="1011" max="1011" width="5" style="32" bestFit="1" customWidth="1"/>
    <col min="1012" max="1012" width="5.125" style="32" customWidth="1"/>
    <col min="1013" max="1013" width="4.5" style="32" bestFit="1" customWidth="1"/>
    <col min="1014" max="1015" width="6.375" style="32" bestFit="1" customWidth="1"/>
    <col min="1016" max="1016" width="4.75" style="32" bestFit="1" customWidth="1"/>
    <col min="1017" max="1017" width="4.5" style="32" bestFit="1" customWidth="1"/>
    <col min="1018" max="1018" width="5.625" style="32" bestFit="1" customWidth="1"/>
    <col min="1019" max="1019" width="5" style="32" bestFit="1" customWidth="1"/>
    <col min="1020" max="1021" width="4.5" style="32" bestFit="1" customWidth="1"/>
    <col min="1022" max="1265" width="9" style="32"/>
    <col min="1266" max="1266" width="16.75" style="32" bestFit="1" customWidth="1"/>
    <col min="1267" max="1267" width="5" style="32" bestFit="1" customWidth="1"/>
    <col min="1268" max="1268" width="5.125" style="32" customWidth="1"/>
    <col min="1269" max="1269" width="4.5" style="32" bestFit="1" customWidth="1"/>
    <col min="1270" max="1271" width="6.375" style="32" bestFit="1" customWidth="1"/>
    <col min="1272" max="1272" width="4.75" style="32" bestFit="1" customWidth="1"/>
    <col min="1273" max="1273" width="4.5" style="32" bestFit="1" customWidth="1"/>
    <col min="1274" max="1274" width="5.625" style="32" bestFit="1" customWidth="1"/>
    <col min="1275" max="1275" width="5" style="32" bestFit="1" customWidth="1"/>
    <col min="1276" max="1277" width="4.5" style="32" bestFit="1" customWidth="1"/>
    <col min="1278" max="1521" width="9" style="32"/>
    <col min="1522" max="1522" width="16.75" style="32" bestFit="1" customWidth="1"/>
    <col min="1523" max="1523" width="5" style="32" bestFit="1" customWidth="1"/>
    <col min="1524" max="1524" width="5.125" style="32" customWidth="1"/>
    <col min="1525" max="1525" width="4.5" style="32" bestFit="1" customWidth="1"/>
    <col min="1526" max="1527" width="6.375" style="32" bestFit="1" customWidth="1"/>
    <col min="1528" max="1528" width="4.75" style="32" bestFit="1" customWidth="1"/>
    <col min="1529" max="1529" width="4.5" style="32" bestFit="1" customWidth="1"/>
    <col min="1530" max="1530" width="5.625" style="32" bestFit="1" customWidth="1"/>
    <col min="1531" max="1531" width="5" style="32" bestFit="1" customWidth="1"/>
    <col min="1532" max="1533" width="4.5" style="32" bestFit="1" customWidth="1"/>
    <col min="1534" max="1777" width="9" style="32"/>
    <col min="1778" max="1778" width="16.75" style="32" bestFit="1" customWidth="1"/>
    <col min="1779" max="1779" width="5" style="32" bestFit="1" customWidth="1"/>
    <col min="1780" max="1780" width="5.125" style="32" customWidth="1"/>
    <col min="1781" max="1781" width="4.5" style="32" bestFit="1" customWidth="1"/>
    <col min="1782" max="1783" width="6.375" style="32" bestFit="1" customWidth="1"/>
    <col min="1784" max="1784" width="4.75" style="32" bestFit="1" customWidth="1"/>
    <col min="1785" max="1785" width="4.5" style="32" bestFit="1" customWidth="1"/>
    <col min="1786" max="1786" width="5.625" style="32" bestFit="1" customWidth="1"/>
    <col min="1787" max="1787" width="5" style="32" bestFit="1" customWidth="1"/>
    <col min="1788" max="1789" width="4.5" style="32" bestFit="1" customWidth="1"/>
    <col min="1790" max="2033" width="9" style="32"/>
    <col min="2034" max="2034" width="16.75" style="32" bestFit="1" customWidth="1"/>
    <col min="2035" max="2035" width="5" style="32" bestFit="1" customWidth="1"/>
    <col min="2036" max="2036" width="5.125" style="32" customWidth="1"/>
    <col min="2037" max="2037" width="4.5" style="32" bestFit="1" customWidth="1"/>
    <col min="2038" max="2039" width="6.375" style="32" bestFit="1" customWidth="1"/>
    <col min="2040" max="2040" width="4.75" style="32" bestFit="1" customWidth="1"/>
    <col min="2041" max="2041" width="4.5" style="32" bestFit="1" customWidth="1"/>
    <col min="2042" max="2042" width="5.625" style="32" bestFit="1" customWidth="1"/>
    <col min="2043" max="2043" width="5" style="32" bestFit="1" customWidth="1"/>
    <col min="2044" max="2045" width="4.5" style="32" bestFit="1" customWidth="1"/>
    <col min="2046" max="2289" width="9" style="32"/>
    <col min="2290" max="2290" width="16.75" style="32" bestFit="1" customWidth="1"/>
    <col min="2291" max="2291" width="5" style="32" bestFit="1" customWidth="1"/>
    <col min="2292" max="2292" width="5.125" style="32" customWidth="1"/>
    <col min="2293" max="2293" width="4.5" style="32" bestFit="1" customWidth="1"/>
    <col min="2294" max="2295" width="6.375" style="32" bestFit="1" customWidth="1"/>
    <col min="2296" max="2296" width="4.75" style="32" bestFit="1" customWidth="1"/>
    <col min="2297" max="2297" width="4.5" style="32" bestFit="1" customWidth="1"/>
    <col min="2298" max="2298" width="5.625" style="32" bestFit="1" customWidth="1"/>
    <col min="2299" max="2299" width="5" style="32" bestFit="1" customWidth="1"/>
    <col min="2300" max="2301" width="4.5" style="32" bestFit="1" customWidth="1"/>
    <col min="2302" max="2545" width="9" style="32"/>
    <col min="2546" max="2546" width="16.75" style="32" bestFit="1" customWidth="1"/>
    <col min="2547" max="2547" width="5" style="32" bestFit="1" customWidth="1"/>
    <col min="2548" max="2548" width="5.125" style="32" customWidth="1"/>
    <col min="2549" max="2549" width="4.5" style="32" bestFit="1" customWidth="1"/>
    <col min="2550" max="2551" width="6.375" style="32" bestFit="1" customWidth="1"/>
    <col min="2552" max="2552" width="4.75" style="32" bestFit="1" customWidth="1"/>
    <col min="2553" max="2553" width="4.5" style="32" bestFit="1" customWidth="1"/>
    <col min="2554" max="2554" width="5.625" style="32" bestFit="1" customWidth="1"/>
    <col min="2555" max="2555" width="5" style="32" bestFit="1" customWidth="1"/>
    <col min="2556" max="2557" width="4.5" style="32" bestFit="1" customWidth="1"/>
    <col min="2558" max="2801" width="9" style="32"/>
    <col min="2802" max="2802" width="16.75" style="32" bestFit="1" customWidth="1"/>
    <col min="2803" max="2803" width="5" style="32" bestFit="1" customWidth="1"/>
    <col min="2804" max="2804" width="5.125" style="32" customWidth="1"/>
    <col min="2805" max="2805" width="4.5" style="32" bestFit="1" customWidth="1"/>
    <col min="2806" max="2807" width="6.375" style="32" bestFit="1" customWidth="1"/>
    <col min="2808" max="2808" width="4.75" style="32" bestFit="1" customWidth="1"/>
    <col min="2809" max="2809" width="4.5" style="32" bestFit="1" customWidth="1"/>
    <col min="2810" max="2810" width="5.625" style="32" bestFit="1" customWidth="1"/>
    <col min="2811" max="2811" width="5" style="32" bestFit="1" customWidth="1"/>
    <col min="2812" max="2813" width="4.5" style="32" bestFit="1" customWidth="1"/>
    <col min="2814" max="3057" width="9" style="32"/>
    <col min="3058" max="3058" width="16.75" style="32" bestFit="1" customWidth="1"/>
    <col min="3059" max="3059" width="5" style="32" bestFit="1" customWidth="1"/>
    <col min="3060" max="3060" width="5.125" style="32" customWidth="1"/>
    <col min="3061" max="3061" width="4.5" style="32" bestFit="1" customWidth="1"/>
    <col min="3062" max="3063" width="6.375" style="32" bestFit="1" customWidth="1"/>
    <col min="3064" max="3064" width="4.75" style="32" bestFit="1" customWidth="1"/>
    <col min="3065" max="3065" width="4.5" style="32" bestFit="1" customWidth="1"/>
    <col min="3066" max="3066" width="5.625" style="32" bestFit="1" customWidth="1"/>
    <col min="3067" max="3067" width="5" style="32" bestFit="1" customWidth="1"/>
    <col min="3068" max="3069" width="4.5" style="32" bestFit="1" customWidth="1"/>
    <col min="3070" max="3313" width="9" style="32"/>
    <col min="3314" max="3314" width="16.75" style="32" bestFit="1" customWidth="1"/>
    <col min="3315" max="3315" width="5" style="32" bestFit="1" customWidth="1"/>
    <col min="3316" max="3316" width="5.125" style="32" customWidth="1"/>
    <col min="3317" max="3317" width="4.5" style="32" bestFit="1" customWidth="1"/>
    <col min="3318" max="3319" width="6.375" style="32" bestFit="1" customWidth="1"/>
    <col min="3320" max="3320" width="4.75" style="32" bestFit="1" customWidth="1"/>
    <col min="3321" max="3321" width="4.5" style="32" bestFit="1" customWidth="1"/>
    <col min="3322" max="3322" width="5.625" style="32" bestFit="1" customWidth="1"/>
    <col min="3323" max="3323" width="5" style="32" bestFit="1" customWidth="1"/>
    <col min="3324" max="3325" width="4.5" style="32" bestFit="1" customWidth="1"/>
    <col min="3326" max="3569" width="9" style="32"/>
    <col min="3570" max="3570" width="16.75" style="32" bestFit="1" customWidth="1"/>
    <col min="3571" max="3571" width="5" style="32" bestFit="1" customWidth="1"/>
    <col min="3572" max="3572" width="5.125" style="32" customWidth="1"/>
    <col min="3573" max="3573" width="4.5" style="32" bestFit="1" customWidth="1"/>
    <col min="3574" max="3575" width="6.375" style="32" bestFit="1" customWidth="1"/>
    <col min="3576" max="3576" width="4.75" style="32" bestFit="1" customWidth="1"/>
    <col min="3577" max="3577" width="4.5" style="32" bestFit="1" customWidth="1"/>
    <col min="3578" max="3578" width="5.625" style="32" bestFit="1" customWidth="1"/>
    <col min="3579" max="3579" width="5" style="32" bestFit="1" customWidth="1"/>
    <col min="3580" max="3581" width="4.5" style="32" bestFit="1" customWidth="1"/>
    <col min="3582" max="3825" width="9" style="32"/>
    <col min="3826" max="3826" width="16.75" style="32" bestFit="1" customWidth="1"/>
    <col min="3827" max="3827" width="5" style="32" bestFit="1" customWidth="1"/>
    <col min="3828" max="3828" width="5.125" style="32" customWidth="1"/>
    <col min="3829" max="3829" width="4.5" style="32" bestFit="1" customWidth="1"/>
    <col min="3830" max="3831" width="6.375" style="32" bestFit="1" customWidth="1"/>
    <col min="3832" max="3832" width="4.75" style="32" bestFit="1" customWidth="1"/>
    <col min="3833" max="3833" width="4.5" style="32" bestFit="1" customWidth="1"/>
    <col min="3834" max="3834" width="5.625" style="32" bestFit="1" customWidth="1"/>
    <col min="3835" max="3835" width="5" style="32" bestFit="1" customWidth="1"/>
    <col min="3836" max="3837" width="4.5" style="32" bestFit="1" customWidth="1"/>
    <col min="3838" max="4081" width="9" style="32"/>
    <col min="4082" max="4082" width="16.75" style="32" bestFit="1" customWidth="1"/>
    <col min="4083" max="4083" width="5" style="32" bestFit="1" customWidth="1"/>
    <col min="4084" max="4084" width="5.125" style="32" customWidth="1"/>
    <col min="4085" max="4085" width="4.5" style="32" bestFit="1" customWidth="1"/>
    <col min="4086" max="4087" width="6.375" style="32" bestFit="1" customWidth="1"/>
    <col min="4088" max="4088" width="4.75" style="32" bestFit="1" customWidth="1"/>
    <col min="4089" max="4089" width="4.5" style="32" bestFit="1" customWidth="1"/>
    <col min="4090" max="4090" width="5.625" style="32" bestFit="1" customWidth="1"/>
    <col min="4091" max="4091" width="5" style="32" bestFit="1" customWidth="1"/>
    <col min="4092" max="4093" width="4.5" style="32" bestFit="1" customWidth="1"/>
    <col min="4094" max="4337" width="9" style="32"/>
    <col min="4338" max="4338" width="16.75" style="32" bestFit="1" customWidth="1"/>
    <col min="4339" max="4339" width="5" style="32" bestFit="1" customWidth="1"/>
    <col min="4340" max="4340" width="5.125" style="32" customWidth="1"/>
    <col min="4341" max="4341" width="4.5" style="32" bestFit="1" customWidth="1"/>
    <col min="4342" max="4343" width="6.375" style="32" bestFit="1" customWidth="1"/>
    <col min="4344" max="4344" width="4.75" style="32" bestFit="1" customWidth="1"/>
    <col min="4345" max="4345" width="4.5" style="32" bestFit="1" customWidth="1"/>
    <col min="4346" max="4346" width="5.625" style="32" bestFit="1" customWidth="1"/>
    <col min="4347" max="4347" width="5" style="32" bestFit="1" customWidth="1"/>
    <col min="4348" max="4349" width="4.5" style="32" bestFit="1" customWidth="1"/>
    <col min="4350" max="4593" width="9" style="32"/>
    <col min="4594" max="4594" width="16.75" style="32" bestFit="1" customWidth="1"/>
    <col min="4595" max="4595" width="5" style="32" bestFit="1" customWidth="1"/>
    <col min="4596" max="4596" width="5.125" style="32" customWidth="1"/>
    <col min="4597" max="4597" width="4.5" style="32" bestFit="1" customWidth="1"/>
    <col min="4598" max="4599" width="6.375" style="32" bestFit="1" customWidth="1"/>
    <col min="4600" max="4600" width="4.75" style="32" bestFit="1" customWidth="1"/>
    <col min="4601" max="4601" width="4.5" style="32" bestFit="1" customWidth="1"/>
    <col min="4602" max="4602" width="5.625" style="32" bestFit="1" customWidth="1"/>
    <col min="4603" max="4603" width="5" style="32" bestFit="1" customWidth="1"/>
    <col min="4604" max="4605" width="4.5" style="32" bestFit="1" customWidth="1"/>
    <col min="4606" max="4849" width="9" style="32"/>
    <col min="4850" max="4850" width="16.75" style="32" bestFit="1" customWidth="1"/>
    <col min="4851" max="4851" width="5" style="32" bestFit="1" customWidth="1"/>
    <col min="4852" max="4852" width="5.125" style="32" customWidth="1"/>
    <col min="4853" max="4853" width="4.5" style="32" bestFit="1" customWidth="1"/>
    <col min="4854" max="4855" width="6.375" style="32" bestFit="1" customWidth="1"/>
    <col min="4856" max="4856" width="4.75" style="32" bestFit="1" customWidth="1"/>
    <col min="4857" max="4857" width="4.5" style="32" bestFit="1" customWidth="1"/>
    <col min="4858" max="4858" width="5.625" style="32" bestFit="1" customWidth="1"/>
    <col min="4859" max="4859" width="5" style="32" bestFit="1" customWidth="1"/>
    <col min="4860" max="4861" width="4.5" style="32" bestFit="1" customWidth="1"/>
    <col min="4862" max="5105" width="9" style="32"/>
    <col min="5106" max="5106" width="16.75" style="32" bestFit="1" customWidth="1"/>
    <col min="5107" max="5107" width="5" style="32" bestFit="1" customWidth="1"/>
    <col min="5108" max="5108" width="5.125" style="32" customWidth="1"/>
    <col min="5109" max="5109" width="4.5" style="32" bestFit="1" customWidth="1"/>
    <col min="5110" max="5111" width="6.375" style="32" bestFit="1" customWidth="1"/>
    <col min="5112" max="5112" width="4.75" style="32" bestFit="1" customWidth="1"/>
    <col min="5113" max="5113" width="4.5" style="32" bestFit="1" customWidth="1"/>
    <col min="5114" max="5114" width="5.625" style="32" bestFit="1" customWidth="1"/>
    <col min="5115" max="5115" width="5" style="32" bestFit="1" customWidth="1"/>
    <col min="5116" max="5117" width="4.5" style="32" bestFit="1" customWidth="1"/>
    <col min="5118" max="5361" width="9" style="32"/>
    <col min="5362" max="5362" width="16.75" style="32" bestFit="1" customWidth="1"/>
    <col min="5363" max="5363" width="5" style="32" bestFit="1" customWidth="1"/>
    <col min="5364" max="5364" width="5.125" style="32" customWidth="1"/>
    <col min="5365" max="5365" width="4.5" style="32" bestFit="1" customWidth="1"/>
    <col min="5366" max="5367" width="6.375" style="32" bestFit="1" customWidth="1"/>
    <col min="5368" max="5368" width="4.75" style="32" bestFit="1" customWidth="1"/>
    <col min="5369" max="5369" width="4.5" style="32" bestFit="1" customWidth="1"/>
    <col min="5370" max="5370" width="5.625" style="32" bestFit="1" customWidth="1"/>
    <col min="5371" max="5371" width="5" style="32" bestFit="1" customWidth="1"/>
    <col min="5372" max="5373" width="4.5" style="32" bestFit="1" customWidth="1"/>
    <col min="5374" max="5617" width="9" style="32"/>
    <col min="5618" max="5618" width="16.75" style="32" bestFit="1" customWidth="1"/>
    <col min="5619" max="5619" width="5" style="32" bestFit="1" customWidth="1"/>
    <col min="5620" max="5620" width="5.125" style="32" customWidth="1"/>
    <col min="5621" max="5621" width="4.5" style="32" bestFit="1" customWidth="1"/>
    <col min="5622" max="5623" width="6.375" style="32" bestFit="1" customWidth="1"/>
    <col min="5624" max="5624" width="4.75" style="32" bestFit="1" customWidth="1"/>
    <col min="5625" max="5625" width="4.5" style="32" bestFit="1" customWidth="1"/>
    <col min="5626" max="5626" width="5.625" style="32" bestFit="1" customWidth="1"/>
    <col min="5627" max="5627" width="5" style="32" bestFit="1" customWidth="1"/>
    <col min="5628" max="5629" width="4.5" style="32" bestFit="1" customWidth="1"/>
    <col min="5630" max="5873" width="9" style="32"/>
    <col min="5874" max="5874" width="16.75" style="32" bestFit="1" customWidth="1"/>
    <col min="5875" max="5875" width="5" style="32" bestFit="1" customWidth="1"/>
    <col min="5876" max="5876" width="5.125" style="32" customWidth="1"/>
    <col min="5877" max="5877" width="4.5" style="32" bestFit="1" customWidth="1"/>
    <col min="5878" max="5879" width="6.375" style="32" bestFit="1" customWidth="1"/>
    <col min="5880" max="5880" width="4.75" style="32" bestFit="1" customWidth="1"/>
    <col min="5881" max="5881" width="4.5" style="32" bestFit="1" customWidth="1"/>
    <col min="5882" max="5882" width="5.625" style="32" bestFit="1" customWidth="1"/>
    <col min="5883" max="5883" width="5" style="32" bestFit="1" customWidth="1"/>
    <col min="5884" max="5885" width="4.5" style="32" bestFit="1" customWidth="1"/>
    <col min="5886" max="6129" width="9" style="32"/>
    <col min="6130" max="6130" width="16.75" style="32" bestFit="1" customWidth="1"/>
    <col min="6131" max="6131" width="5" style="32" bestFit="1" customWidth="1"/>
    <col min="6132" max="6132" width="5.125" style="32" customWidth="1"/>
    <col min="6133" max="6133" width="4.5" style="32" bestFit="1" customWidth="1"/>
    <col min="6134" max="6135" width="6.375" style="32" bestFit="1" customWidth="1"/>
    <col min="6136" max="6136" width="4.75" style="32" bestFit="1" customWidth="1"/>
    <col min="6137" max="6137" width="4.5" style="32" bestFit="1" customWidth="1"/>
    <col min="6138" max="6138" width="5.625" style="32" bestFit="1" customWidth="1"/>
    <col min="6139" max="6139" width="5" style="32" bestFit="1" customWidth="1"/>
    <col min="6140" max="6141" width="4.5" style="32" bestFit="1" customWidth="1"/>
    <col min="6142" max="6385" width="9" style="32"/>
    <col min="6386" max="6386" width="16.75" style="32" bestFit="1" customWidth="1"/>
    <col min="6387" max="6387" width="5" style="32" bestFit="1" customWidth="1"/>
    <col min="6388" max="6388" width="5.125" style="32" customWidth="1"/>
    <col min="6389" max="6389" width="4.5" style="32" bestFit="1" customWidth="1"/>
    <col min="6390" max="6391" width="6.375" style="32" bestFit="1" customWidth="1"/>
    <col min="6392" max="6392" width="4.75" style="32" bestFit="1" customWidth="1"/>
    <col min="6393" max="6393" width="4.5" style="32" bestFit="1" customWidth="1"/>
    <col min="6394" max="6394" width="5.625" style="32" bestFit="1" customWidth="1"/>
    <col min="6395" max="6395" width="5" style="32" bestFit="1" customWidth="1"/>
    <col min="6396" max="6397" width="4.5" style="32" bestFit="1" customWidth="1"/>
    <col min="6398" max="6641" width="9" style="32"/>
    <col min="6642" max="6642" width="16.75" style="32" bestFit="1" customWidth="1"/>
    <col min="6643" max="6643" width="5" style="32" bestFit="1" customWidth="1"/>
    <col min="6644" max="6644" width="5.125" style="32" customWidth="1"/>
    <col min="6645" max="6645" width="4.5" style="32" bestFit="1" customWidth="1"/>
    <col min="6646" max="6647" width="6.375" style="32" bestFit="1" customWidth="1"/>
    <col min="6648" max="6648" width="4.75" style="32" bestFit="1" customWidth="1"/>
    <col min="6649" max="6649" width="4.5" style="32" bestFit="1" customWidth="1"/>
    <col min="6650" max="6650" width="5.625" style="32" bestFit="1" customWidth="1"/>
    <col min="6651" max="6651" width="5" style="32" bestFit="1" customWidth="1"/>
    <col min="6652" max="6653" width="4.5" style="32" bestFit="1" customWidth="1"/>
    <col min="6654" max="6897" width="9" style="32"/>
    <col min="6898" max="6898" width="16.75" style="32" bestFit="1" customWidth="1"/>
    <col min="6899" max="6899" width="5" style="32" bestFit="1" customWidth="1"/>
    <col min="6900" max="6900" width="5.125" style="32" customWidth="1"/>
    <col min="6901" max="6901" width="4.5" style="32" bestFit="1" customWidth="1"/>
    <col min="6902" max="6903" width="6.375" style="32" bestFit="1" customWidth="1"/>
    <col min="6904" max="6904" width="4.75" style="32" bestFit="1" customWidth="1"/>
    <col min="6905" max="6905" width="4.5" style="32" bestFit="1" customWidth="1"/>
    <col min="6906" max="6906" width="5.625" style="32" bestFit="1" customWidth="1"/>
    <col min="6907" max="6907" width="5" style="32" bestFit="1" customWidth="1"/>
    <col min="6908" max="6909" width="4.5" style="32" bestFit="1" customWidth="1"/>
    <col min="6910" max="7153" width="9" style="32"/>
    <col min="7154" max="7154" width="16.75" style="32" bestFit="1" customWidth="1"/>
    <col min="7155" max="7155" width="5" style="32" bestFit="1" customWidth="1"/>
    <col min="7156" max="7156" width="5.125" style="32" customWidth="1"/>
    <col min="7157" max="7157" width="4.5" style="32" bestFit="1" customWidth="1"/>
    <col min="7158" max="7159" width="6.375" style="32" bestFit="1" customWidth="1"/>
    <col min="7160" max="7160" width="4.75" style="32" bestFit="1" customWidth="1"/>
    <col min="7161" max="7161" width="4.5" style="32" bestFit="1" customWidth="1"/>
    <col min="7162" max="7162" width="5.625" style="32" bestFit="1" customWidth="1"/>
    <col min="7163" max="7163" width="5" style="32" bestFit="1" customWidth="1"/>
    <col min="7164" max="7165" width="4.5" style="32" bestFit="1" customWidth="1"/>
    <col min="7166" max="7409" width="9" style="32"/>
    <col min="7410" max="7410" width="16.75" style="32" bestFit="1" customWidth="1"/>
    <col min="7411" max="7411" width="5" style="32" bestFit="1" customWidth="1"/>
    <col min="7412" max="7412" width="5.125" style="32" customWidth="1"/>
    <col min="7413" max="7413" width="4.5" style="32" bestFit="1" customWidth="1"/>
    <col min="7414" max="7415" width="6.375" style="32" bestFit="1" customWidth="1"/>
    <col min="7416" max="7416" width="4.75" style="32" bestFit="1" customWidth="1"/>
    <col min="7417" max="7417" width="4.5" style="32" bestFit="1" customWidth="1"/>
    <col min="7418" max="7418" width="5.625" style="32" bestFit="1" customWidth="1"/>
    <col min="7419" max="7419" width="5" style="32" bestFit="1" customWidth="1"/>
    <col min="7420" max="7421" width="4.5" style="32" bestFit="1" customWidth="1"/>
    <col min="7422" max="7665" width="9" style="32"/>
    <col min="7666" max="7666" width="16.75" style="32" bestFit="1" customWidth="1"/>
    <col min="7667" max="7667" width="5" style="32" bestFit="1" customWidth="1"/>
    <col min="7668" max="7668" width="5.125" style="32" customWidth="1"/>
    <col min="7669" max="7669" width="4.5" style="32" bestFit="1" customWidth="1"/>
    <col min="7670" max="7671" width="6.375" style="32" bestFit="1" customWidth="1"/>
    <col min="7672" max="7672" width="4.75" style="32" bestFit="1" customWidth="1"/>
    <col min="7673" max="7673" width="4.5" style="32" bestFit="1" customWidth="1"/>
    <col min="7674" max="7674" width="5.625" style="32" bestFit="1" customWidth="1"/>
    <col min="7675" max="7675" width="5" style="32" bestFit="1" customWidth="1"/>
    <col min="7676" max="7677" width="4.5" style="32" bestFit="1" customWidth="1"/>
    <col min="7678" max="7921" width="9" style="32"/>
    <col min="7922" max="7922" width="16.75" style="32" bestFit="1" customWidth="1"/>
    <col min="7923" max="7923" width="5" style="32" bestFit="1" customWidth="1"/>
    <col min="7924" max="7924" width="5.125" style="32" customWidth="1"/>
    <col min="7925" max="7925" width="4.5" style="32" bestFit="1" customWidth="1"/>
    <col min="7926" max="7927" width="6.375" style="32" bestFit="1" customWidth="1"/>
    <col min="7928" max="7928" width="4.75" style="32" bestFit="1" customWidth="1"/>
    <col min="7929" max="7929" width="4.5" style="32" bestFit="1" customWidth="1"/>
    <col min="7930" max="7930" width="5.625" style="32" bestFit="1" customWidth="1"/>
    <col min="7931" max="7931" width="5" style="32" bestFit="1" customWidth="1"/>
    <col min="7932" max="7933" width="4.5" style="32" bestFit="1" customWidth="1"/>
    <col min="7934" max="8177" width="9" style="32"/>
    <col min="8178" max="8178" width="16.75" style="32" bestFit="1" customWidth="1"/>
    <col min="8179" max="8179" width="5" style="32" bestFit="1" customWidth="1"/>
    <col min="8180" max="8180" width="5.125" style="32" customWidth="1"/>
    <col min="8181" max="8181" width="4.5" style="32" bestFit="1" customWidth="1"/>
    <col min="8182" max="8183" width="6.375" style="32" bestFit="1" customWidth="1"/>
    <col min="8184" max="8184" width="4.75" style="32" bestFit="1" customWidth="1"/>
    <col min="8185" max="8185" width="4.5" style="32" bestFit="1" customWidth="1"/>
    <col min="8186" max="8186" width="5.625" style="32" bestFit="1" customWidth="1"/>
    <col min="8187" max="8187" width="5" style="32" bestFit="1" customWidth="1"/>
    <col min="8188" max="8189" width="4.5" style="32" bestFit="1" customWidth="1"/>
    <col min="8190" max="8433" width="9" style="32"/>
    <col min="8434" max="8434" width="16.75" style="32" bestFit="1" customWidth="1"/>
    <col min="8435" max="8435" width="5" style="32" bestFit="1" customWidth="1"/>
    <col min="8436" max="8436" width="5.125" style="32" customWidth="1"/>
    <col min="8437" max="8437" width="4.5" style="32" bestFit="1" customWidth="1"/>
    <col min="8438" max="8439" width="6.375" style="32" bestFit="1" customWidth="1"/>
    <col min="8440" max="8440" width="4.75" style="32" bestFit="1" customWidth="1"/>
    <col min="8441" max="8441" width="4.5" style="32" bestFit="1" customWidth="1"/>
    <col min="8442" max="8442" width="5.625" style="32" bestFit="1" customWidth="1"/>
    <col min="8443" max="8443" width="5" style="32" bestFit="1" customWidth="1"/>
    <col min="8444" max="8445" width="4.5" style="32" bestFit="1" customWidth="1"/>
    <col min="8446" max="8689" width="9" style="32"/>
    <col min="8690" max="8690" width="16.75" style="32" bestFit="1" customWidth="1"/>
    <col min="8691" max="8691" width="5" style="32" bestFit="1" customWidth="1"/>
    <col min="8692" max="8692" width="5.125" style="32" customWidth="1"/>
    <col min="8693" max="8693" width="4.5" style="32" bestFit="1" customWidth="1"/>
    <col min="8694" max="8695" width="6.375" style="32" bestFit="1" customWidth="1"/>
    <col min="8696" max="8696" width="4.75" style="32" bestFit="1" customWidth="1"/>
    <col min="8697" max="8697" width="4.5" style="32" bestFit="1" customWidth="1"/>
    <col min="8698" max="8698" width="5.625" style="32" bestFit="1" customWidth="1"/>
    <col min="8699" max="8699" width="5" style="32" bestFit="1" customWidth="1"/>
    <col min="8700" max="8701" width="4.5" style="32" bestFit="1" customWidth="1"/>
    <col min="8702" max="8945" width="9" style="32"/>
    <col min="8946" max="8946" width="16.75" style="32" bestFit="1" customWidth="1"/>
    <col min="8947" max="8947" width="5" style="32" bestFit="1" customWidth="1"/>
    <col min="8948" max="8948" width="5.125" style="32" customWidth="1"/>
    <col min="8949" max="8949" width="4.5" style="32" bestFit="1" customWidth="1"/>
    <col min="8950" max="8951" width="6.375" style="32" bestFit="1" customWidth="1"/>
    <col min="8952" max="8952" width="4.75" style="32" bestFit="1" customWidth="1"/>
    <col min="8953" max="8953" width="4.5" style="32" bestFit="1" customWidth="1"/>
    <col min="8954" max="8954" width="5.625" style="32" bestFit="1" customWidth="1"/>
    <col min="8955" max="8955" width="5" style="32" bestFit="1" customWidth="1"/>
    <col min="8956" max="8957" width="4.5" style="32" bestFit="1" customWidth="1"/>
    <col min="8958" max="9201" width="9" style="32"/>
    <col min="9202" max="9202" width="16.75" style="32" bestFit="1" customWidth="1"/>
    <col min="9203" max="9203" width="5" style="32" bestFit="1" customWidth="1"/>
    <col min="9204" max="9204" width="5.125" style="32" customWidth="1"/>
    <col min="9205" max="9205" width="4.5" style="32" bestFit="1" customWidth="1"/>
    <col min="9206" max="9207" width="6.375" style="32" bestFit="1" customWidth="1"/>
    <col min="9208" max="9208" width="4.75" style="32" bestFit="1" customWidth="1"/>
    <col min="9209" max="9209" width="4.5" style="32" bestFit="1" customWidth="1"/>
    <col min="9210" max="9210" width="5.625" style="32" bestFit="1" customWidth="1"/>
    <col min="9211" max="9211" width="5" style="32" bestFit="1" customWidth="1"/>
    <col min="9212" max="9213" width="4.5" style="32" bestFit="1" customWidth="1"/>
    <col min="9214" max="9457" width="9" style="32"/>
    <col min="9458" max="9458" width="16.75" style="32" bestFit="1" customWidth="1"/>
    <col min="9459" max="9459" width="5" style="32" bestFit="1" customWidth="1"/>
    <col min="9460" max="9460" width="5.125" style="32" customWidth="1"/>
    <col min="9461" max="9461" width="4.5" style="32" bestFit="1" customWidth="1"/>
    <col min="9462" max="9463" width="6.375" style="32" bestFit="1" customWidth="1"/>
    <col min="9464" max="9464" width="4.75" style="32" bestFit="1" customWidth="1"/>
    <col min="9465" max="9465" width="4.5" style="32" bestFit="1" customWidth="1"/>
    <col min="9466" max="9466" width="5.625" style="32" bestFit="1" customWidth="1"/>
    <col min="9467" max="9467" width="5" style="32" bestFit="1" customWidth="1"/>
    <col min="9468" max="9469" width="4.5" style="32" bestFit="1" customWidth="1"/>
    <col min="9470" max="9713" width="9" style="32"/>
    <col min="9714" max="9714" width="16.75" style="32" bestFit="1" customWidth="1"/>
    <col min="9715" max="9715" width="5" style="32" bestFit="1" customWidth="1"/>
    <col min="9716" max="9716" width="5.125" style="32" customWidth="1"/>
    <col min="9717" max="9717" width="4.5" style="32" bestFit="1" customWidth="1"/>
    <col min="9718" max="9719" width="6.375" style="32" bestFit="1" customWidth="1"/>
    <col min="9720" max="9720" width="4.75" style="32" bestFit="1" customWidth="1"/>
    <col min="9721" max="9721" width="4.5" style="32" bestFit="1" customWidth="1"/>
    <col min="9722" max="9722" width="5.625" style="32" bestFit="1" customWidth="1"/>
    <col min="9723" max="9723" width="5" style="32" bestFit="1" customWidth="1"/>
    <col min="9724" max="9725" width="4.5" style="32" bestFit="1" customWidth="1"/>
    <col min="9726" max="9969" width="9" style="32"/>
    <col min="9970" max="9970" width="16.75" style="32" bestFit="1" customWidth="1"/>
    <col min="9971" max="9971" width="5" style="32" bestFit="1" customWidth="1"/>
    <col min="9972" max="9972" width="5.125" style="32" customWidth="1"/>
    <col min="9973" max="9973" width="4.5" style="32" bestFit="1" customWidth="1"/>
    <col min="9974" max="9975" width="6.375" style="32" bestFit="1" customWidth="1"/>
    <col min="9976" max="9976" width="4.75" style="32" bestFit="1" customWidth="1"/>
    <col min="9977" max="9977" width="4.5" style="32" bestFit="1" customWidth="1"/>
    <col min="9978" max="9978" width="5.625" style="32" bestFit="1" customWidth="1"/>
    <col min="9979" max="9979" width="5" style="32" bestFit="1" customWidth="1"/>
    <col min="9980" max="9981" width="4.5" style="32" bestFit="1" customWidth="1"/>
    <col min="9982" max="10225" width="9" style="32"/>
    <col min="10226" max="10226" width="16.75" style="32" bestFit="1" customWidth="1"/>
    <col min="10227" max="10227" width="5" style="32" bestFit="1" customWidth="1"/>
    <col min="10228" max="10228" width="5.125" style="32" customWidth="1"/>
    <col min="10229" max="10229" width="4.5" style="32" bestFit="1" customWidth="1"/>
    <col min="10230" max="10231" width="6.375" style="32" bestFit="1" customWidth="1"/>
    <col min="10232" max="10232" width="4.75" style="32" bestFit="1" customWidth="1"/>
    <col min="10233" max="10233" width="4.5" style="32" bestFit="1" customWidth="1"/>
    <col min="10234" max="10234" width="5.625" style="32" bestFit="1" customWidth="1"/>
    <col min="10235" max="10235" width="5" style="32" bestFit="1" customWidth="1"/>
    <col min="10236" max="10237" width="4.5" style="32" bestFit="1" customWidth="1"/>
    <col min="10238" max="10481" width="9" style="32"/>
    <col min="10482" max="10482" width="16.75" style="32" bestFit="1" customWidth="1"/>
    <col min="10483" max="10483" width="5" style="32" bestFit="1" customWidth="1"/>
    <col min="10484" max="10484" width="5.125" style="32" customWidth="1"/>
    <col min="10485" max="10485" width="4.5" style="32" bestFit="1" customWidth="1"/>
    <col min="10486" max="10487" width="6.375" style="32" bestFit="1" customWidth="1"/>
    <col min="10488" max="10488" width="4.75" style="32" bestFit="1" customWidth="1"/>
    <col min="10489" max="10489" width="4.5" style="32" bestFit="1" customWidth="1"/>
    <col min="10490" max="10490" width="5.625" style="32" bestFit="1" customWidth="1"/>
    <col min="10491" max="10491" width="5" style="32" bestFit="1" customWidth="1"/>
    <col min="10492" max="10493" width="4.5" style="32" bestFit="1" customWidth="1"/>
    <col min="10494" max="10737" width="9" style="32"/>
    <col min="10738" max="10738" width="16.75" style="32" bestFit="1" customWidth="1"/>
    <col min="10739" max="10739" width="5" style="32" bestFit="1" customWidth="1"/>
    <col min="10740" max="10740" width="5.125" style="32" customWidth="1"/>
    <col min="10741" max="10741" width="4.5" style="32" bestFit="1" customWidth="1"/>
    <col min="10742" max="10743" width="6.375" style="32" bestFit="1" customWidth="1"/>
    <col min="10744" max="10744" width="4.75" style="32" bestFit="1" customWidth="1"/>
    <col min="10745" max="10745" width="4.5" style="32" bestFit="1" customWidth="1"/>
    <col min="10746" max="10746" width="5.625" style="32" bestFit="1" customWidth="1"/>
    <col min="10747" max="10747" width="5" style="32" bestFit="1" customWidth="1"/>
    <col min="10748" max="10749" width="4.5" style="32" bestFit="1" customWidth="1"/>
    <col min="10750" max="10993" width="9" style="32"/>
    <col min="10994" max="10994" width="16.75" style="32" bestFit="1" customWidth="1"/>
    <col min="10995" max="10995" width="5" style="32" bestFit="1" customWidth="1"/>
    <col min="10996" max="10996" width="5.125" style="32" customWidth="1"/>
    <col min="10997" max="10997" width="4.5" style="32" bestFit="1" customWidth="1"/>
    <col min="10998" max="10999" width="6.375" style="32" bestFit="1" customWidth="1"/>
    <col min="11000" max="11000" width="4.75" style="32" bestFit="1" customWidth="1"/>
    <col min="11001" max="11001" width="4.5" style="32" bestFit="1" customWidth="1"/>
    <col min="11002" max="11002" width="5.625" style="32" bestFit="1" customWidth="1"/>
    <col min="11003" max="11003" width="5" style="32" bestFit="1" customWidth="1"/>
    <col min="11004" max="11005" width="4.5" style="32" bestFit="1" customWidth="1"/>
    <col min="11006" max="11249" width="9" style="32"/>
    <col min="11250" max="11250" width="16.75" style="32" bestFit="1" customWidth="1"/>
    <col min="11251" max="11251" width="5" style="32" bestFit="1" customWidth="1"/>
    <col min="11252" max="11252" width="5.125" style="32" customWidth="1"/>
    <col min="11253" max="11253" width="4.5" style="32" bestFit="1" customWidth="1"/>
    <col min="11254" max="11255" width="6.375" style="32" bestFit="1" customWidth="1"/>
    <col min="11256" max="11256" width="4.75" style="32" bestFit="1" customWidth="1"/>
    <col min="11257" max="11257" width="4.5" style="32" bestFit="1" customWidth="1"/>
    <col min="11258" max="11258" width="5.625" style="32" bestFit="1" customWidth="1"/>
    <col min="11259" max="11259" width="5" style="32" bestFit="1" customWidth="1"/>
    <col min="11260" max="11261" width="4.5" style="32" bestFit="1" customWidth="1"/>
    <col min="11262" max="11505" width="9" style="32"/>
    <col min="11506" max="11506" width="16.75" style="32" bestFit="1" customWidth="1"/>
    <col min="11507" max="11507" width="5" style="32" bestFit="1" customWidth="1"/>
    <col min="11508" max="11508" width="5.125" style="32" customWidth="1"/>
    <col min="11509" max="11509" width="4.5" style="32" bestFit="1" customWidth="1"/>
    <col min="11510" max="11511" width="6.375" style="32" bestFit="1" customWidth="1"/>
    <col min="11512" max="11512" width="4.75" style="32" bestFit="1" customWidth="1"/>
    <col min="11513" max="11513" width="4.5" style="32" bestFit="1" customWidth="1"/>
    <col min="11514" max="11514" width="5.625" style="32" bestFit="1" customWidth="1"/>
    <col min="11515" max="11515" width="5" style="32" bestFit="1" customWidth="1"/>
    <col min="11516" max="11517" width="4.5" style="32" bestFit="1" customWidth="1"/>
    <col min="11518" max="11761" width="9" style="32"/>
    <col min="11762" max="11762" width="16.75" style="32" bestFit="1" customWidth="1"/>
    <col min="11763" max="11763" width="5" style="32" bestFit="1" customWidth="1"/>
    <col min="11764" max="11764" width="5.125" style="32" customWidth="1"/>
    <col min="11765" max="11765" width="4.5" style="32" bestFit="1" customWidth="1"/>
    <col min="11766" max="11767" width="6.375" style="32" bestFit="1" customWidth="1"/>
    <col min="11768" max="11768" width="4.75" style="32" bestFit="1" customWidth="1"/>
    <col min="11769" max="11769" width="4.5" style="32" bestFit="1" customWidth="1"/>
    <col min="11770" max="11770" width="5.625" style="32" bestFit="1" customWidth="1"/>
    <col min="11771" max="11771" width="5" style="32" bestFit="1" customWidth="1"/>
    <col min="11772" max="11773" width="4.5" style="32" bestFit="1" customWidth="1"/>
    <col min="11774" max="12017" width="9" style="32"/>
    <col min="12018" max="12018" width="16.75" style="32" bestFit="1" customWidth="1"/>
    <col min="12019" max="12019" width="5" style="32" bestFit="1" customWidth="1"/>
    <col min="12020" max="12020" width="5.125" style="32" customWidth="1"/>
    <col min="12021" max="12021" width="4.5" style="32" bestFit="1" customWidth="1"/>
    <col min="12022" max="12023" width="6.375" style="32" bestFit="1" customWidth="1"/>
    <col min="12024" max="12024" width="4.75" style="32" bestFit="1" customWidth="1"/>
    <col min="12025" max="12025" width="4.5" style="32" bestFit="1" customWidth="1"/>
    <col min="12026" max="12026" width="5.625" style="32" bestFit="1" customWidth="1"/>
    <col min="12027" max="12027" width="5" style="32" bestFit="1" customWidth="1"/>
    <col min="12028" max="12029" width="4.5" style="32" bestFit="1" customWidth="1"/>
    <col min="12030" max="12273" width="9" style="32"/>
    <col min="12274" max="12274" width="16.75" style="32" bestFit="1" customWidth="1"/>
    <col min="12275" max="12275" width="5" style="32" bestFit="1" customWidth="1"/>
    <col min="12276" max="12276" width="5.125" style="32" customWidth="1"/>
    <col min="12277" max="12277" width="4.5" style="32" bestFit="1" customWidth="1"/>
    <col min="12278" max="12279" width="6.375" style="32" bestFit="1" customWidth="1"/>
    <col min="12280" max="12280" width="4.75" style="32" bestFit="1" customWidth="1"/>
    <col min="12281" max="12281" width="4.5" style="32" bestFit="1" customWidth="1"/>
    <col min="12282" max="12282" width="5.625" style="32" bestFit="1" customWidth="1"/>
    <col min="12283" max="12283" width="5" style="32" bestFit="1" customWidth="1"/>
    <col min="12284" max="12285" width="4.5" style="32" bestFit="1" customWidth="1"/>
    <col min="12286" max="12529" width="9" style="32"/>
    <col min="12530" max="12530" width="16.75" style="32" bestFit="1" customWidth="1"/>
    <col min="12531" max="12531" width="5" style="32" bestFit="1" customWidth="1"/>
    <col min="12532" max="12532" width="5.125" style="32" customWidth="1"/>
    <col min="12533" max="12533" width="4.5" style="32" bestFit="1" customWidth="1"/>
    <col min="12534" max="12535" width="6.375" style="32" bestFit="1" customWidth="1"/>
    <col min="12536" max="12536" width="4.75" style="32" bestFit="1" customWidth="1"/>
    <col min="12537" max="12537" width="4.5" style="32" bestFit="1" customWidth="1"/>
    <col min="12538" max="12538" width="5.625" style="32" bestFit="1" customWidth="1"/>
    <col min="12539" max="12539" width="5" style="32" bestFit="1" customWidth="1"/>
    <col min="12540" max="12541" width="4.5" style="32" bestFit="1" customWidth="1"/>
    <col min="12542" max="12785" width="9" style="32"/>
    <col min="12786" max="12786" width="16.75" style="32" bestFit="1" customWidth="1"/>
    <col min="12787" max="12787" width="5" style="32" bestFit="1" customWidth="1"/>
    <col min="12788" max="12788" width="5.125" style="32" customWidth="1"/>
    <col min="12789" max="12789" width="4.5" style="32" bestFit="1" customWidth="1"/>
    <col min="12790" max="12791" width="6.375" style="32" bestFit="1" customWidth="1"/>
    <col min="12792" max="12792" width="4.75" style="32" bestFit="1" customWidth="1"/>
    <col min="12793" max="12793" width="4.5" style="32" bestFit="1" customWidth="1"/>
    <col min="12794" max="12794" width="5.625" style="32" bestFit="1" customWidth="1"/>
    <col min="12795" max="12795" width="5" style="32" bestFit="1" customWidth="1"/>
    <col min="12796" max="12797" width="4.5" style="32" bestFit="1" customWidth="1"/>
    <col min="12798" max="13041" width="9" style="32"/>
    <col min="13042" max="13042" width="16.75" style="32" bestFit="1" customWidth="1"/>
    <col min="13043" max="13043" width="5" style="32" bestFit="1" customWidth="1"/>
    <col min="13044" max="13044" width="5.125" style="32" customWidth="1"/>
    <col min="13045" max="13045" width="4.5" style="32" bestFit="1" customWidth="1"/>
    <col min="13046" max="13047" width="6.375" style="32" bestFit="1" customWidth="1"/>
    <col min="13048" max="13048" width="4.75" style="32" bestFit="1" customWidth="1"/>
    <col min="13049" max="13049" width="4.5" style="32" bestFit="1" customWidth="1"/>
    <col min="13050" max="13050" width="5.625" style="32" bestFit="1" customWidth="1"/>
    <col min="13051" max="13051" width="5" style="32" bestFit="1" customWidth="1"/>
    <col min="13052" max="13053" width="4.5" style="32" bestFit="1" customWidth="1"/>
    <col min="13054" max="13297" width="9" style="32"/>
    <col min="13298" max="13298" width="16.75" style="32" bestFit="1" customWidth="1"/>
    <col min="13299" max="13299" width="5" style="32" bestFit="1" customWidth="1"/>
    <col min="13300" max="13300" width="5.125" style="32" customWidth="1"/>
    <col min="13301" max="13301" width="4.5" style="32" bestFit="1" customWidth="1"/>
    <col min="13302" max="13303" width="6.375" style="32" bestFit="1" customWidth="1"/>
    <col min="13304" max="13304" width="4.75" style="32" bestFit="1" customWidth="1"/>
    <col min="13305" max="13305" width="4.5" style="32" bestFit="1" customWidth="1"/>
    <col min="13306" max="13306" width="5.625" style="32" bestFit="1" customWidth="1"/>
    <col min="13307" max="13307" width="5" style="32" bestFit="1" customWidth="1"/>
    <col min="13308" max="13309" width="4.5" style="32" bestFit="1" customWidth="1"/>
    <col min="13310" max="13553" width="9" style="32"/>
    <col min="13554" max="13554" width="16.75" style="32" bestFit="1" customWidth="1"/>
    <col min="13555" max="13555" width="5" style="32" bestFit="1" customWidth="1"/>
    <col min="13556" max="13556" width="5.125" style="32" customWidth="1"/>
    <col min="13557" max="13557" width="4.5" style="32" bestFit="1" customWidth="1"/>
    <col min="13558" max="13559" width="6.375" style="32" bestFit="1" customWidth="1"/>
    <col min="13560" max="13560" width="4.75" style="32" bestFit="1" customWidth="1"/>
    <col min="13561" max="13561" width="4.5" style="32" bestFit="1" customWidth="1"/>
    <col min="13562" max="13562" width="5.625" style="32" bestFit="1" customWidth="1"/>
    <col min="13563" max="13563" width="5" style="32" bestFit="1" customWidth="1"/>
    <col min="13564" max="13565" width="4.5" style="32" bestFit="1" customWidth="1"/>
    <col min="13566" max="13809" width="9" style="32"/>
    <col min="13810" max="13810" width="16.75" style="32" bestFit="1" customWidth="1"/>
    <col min="13811" max="13811" width="5" style="32" bestFit="1" customWidth="1"/>
    <col min="13812" max="13812" width="5.125" style="32" customWidth="1"/>
    <col min="13813" max="13813" width="4.5" style="32" bestFit="1" customWidth="1"/>
    <col min="13814" max="13815" width="6.375" style="32" bestFit="1" customWidth="1"/>
    <col min="13816" max="13816" width="4.75" style="32" bestFit="1" customWidth="1"/>
    <col min="13817" max="13817" width="4.5" style="32" bestFit="1" customWidth="1"/>
    <col min="13818" max="13818" width="5.625" style="32" bestFit="1" customWidth="1"/>
    <col min="13819" max="13819" width="5" style="32" bestFit="1" customWidth="1"/>
    <col min="13820" max="13821" width="4.5" style="32" bestFit="1" customWidth="1"/>
    <col min="13822" max="14065" width="9" style="32"/>
    <col min="14066" max="14066" width="16.75" style="32" bestFit="1" customWidth="1"/>
    <col min="14067" max="14067" width="5" style="32" bestFit="1" customWidth="1"/>
    <col min="14068" max="14068" width="5.125" style="32" customWidth="1"/>
    <col min="14069" max="14069" width="4.5" style="32" bestFit="1" customWidth="1"/>
    <col min="14070" max="14071" width="6.375" style="32" bestFit="1" customWidth="1"/>
    <col min="14072" max="14072" width="4.75" style="32" bestFit="1" customWidth="1"/>
    <col min="14073" max="14073" width="4.5" style="32" bestFit="1" customWidth="1"/>
    <col min="14074" max="14074" width="5.625" style="32" bestFit="1" customWidth="1"/>
    <col min="14075" max="14075" width="5" style="32" bestFit="1" customWidth="1"/>
    <col min="14076" max="14077" width="4.5" style="32" bestFit="1" customWidth="1"/>
    <col min="14078" max="14321" width="9" style="32"/>
    <col min="14322" max="14322" width="16.75" style="32" bestFit="1" customWidth="1"/>
    <col min="14323" max="14323" width="5" style="32" bestFit="1" customWidth="1"/>
    <col min="14324" max="14324" width="5.125" style="32" customWidth="1"/>
    <col min="14325" max="14325" width="4.5" style="32" bestFit="1" customWidth="1"/>
    <col min="14326" max="14327" width="6.375" style="32" bestFit="1" customWidth="1"/>
    <col min="14328" max="14328" width="4.75" style="32" bestFit="1" customWidth="1"/>
    <col min="14329" max="14329" width="4.5" style="32" bestFit="1" customWidth="1"/>
    <col min="14330" max="14330" width="5.625" style="32" bestFit="1" customWidth="1"/>
    <col min="14331" max="14331" width="5" style="32" bestFit="1" customWidth="1"/>
    <col min="14332" max="14333" width="4.5" style="32" bestFit="1" customWidth="1"/>
    <col min="14334" max="14577" width="9" style="32"/>
    <col min="14578" max="14578" width="16.75" style="32" bestFit="1" customWidth="1"/>
    <col min="14579" max="14579" width="5" style="32" bestFit="1" customWidth="1"/>
    <col min="14580" max="14580" width="5.125" style="32" customWidth="1"/>
    <col min="14581" max="14581" width="4.5" style="32" bestFit="1" customWidth="1"/>
    <col min="14582" max="14583" width="6.375" style="32" bestFit="1" customWidth="1"/>
    <col min="14584" max="14584" width="4.75" style="32" bestFit="1" customWidth="1"/>
    <col min="14585" max="14585" width="4.5" style="32" bestFit="1" customWidth="1"/>
    <col min="14586" max="14586" width="5.625" style="32" bestFit="1" customWidth="1"/>
    <col min="14587" max="14587" width="5" style="32" bestFit="1" customWidth="1"/>
    <col min="14588" max="14589" width="4.5" style="32" bestFit="1" customWidth="1"/>
    <col min="14590" max="14833" width="9" style="32"/>
    <col min="14834" max="14834" width="16.75" style="32" bestFit="1" customWidth="1"/>
    <col min="14835" max="14835" width="5" style="32" bestFit="1" customWidth="1"/>
    <col min="14836" max="14836" width="5.125" style="32" customWidth="1"/>
    <col min="14837" max="14837" width="4.5" style="32" bestFit="1" customWidth="1"/>
    <col min="14838" max="14839" width="6.375" style="32" bestFit="1" customWidth="1"/>
    <col min="14840" max="14840" width="4.75" style="32" bestFit="1" customWidth="1"/>
    <col min="14841" max="14841" width="4.5" style="32" bestFit="1" customWidth="1"/>
    <col min="14842" max="14842" width="5.625" style="32" bestFit="1" customWidth="1"/>
    <col min="14843" max="14843" width="5" style="32" bestFit="1" customWidth="1"/>
    <col min="14844" max="14845" width="4.5" style="32" bestFit="1" customWidth="1"/>
    <col min="14846" max="15089" width="9" style="32"/>
    <col min="15090" max="15090" width="16.75" style="32" bestFit="1" customWidth="1"/>
    <col min="15091" max="15091" width="5" style="32" bestFit="1" customWidth="1"/>
    <col min="15092" max="15092" width="5.125" style="32" customWidth="1"/>
    <col min="15093" max="15093" width="4.5" style="32" bestFit="1" customWidth="1"/>
    <col min="15094" max="15095" width="6.375" style="32" bestFit="1" customWidth="1"/>
    <col min="15096" max="15096" width="4.75" style="32" bestFit="1" customWidth="1"/>
    <col min="15097" max="15097" width="4.5" style="32" bestFit="1" customWidth="1"/>
    <col min="15098" max="15098" width="5.625" style="32" bestFit="1" customWidth="1"/>
    <col min="15099" max="15099" width="5" style="32" bestFit="1" customWidth="1"/>
    <col min="15100" max="15101" width="4.5" style="32" bestFit="1" customWidth="1"/>
    <col min="15102" max="15345" width="9" style="32"/>
    <col min="15346" max="15346" width="16.75" style="32" bestFit="1" customWidth="1"/>
    <col min="15347" max="15347" width="5" style="32" bestFit="1" customWidth="1"/>
    <col min="15348" max="15348" width="5.125" style="32" customWidth="1"/>
    <col min="15349" max="15349" width="4.5" style="32" bestFit="1" customWidth="1"/>
    <col min="15350" max="15351" width="6.375" style="32" bestFit="1" customWidth="1"/>
    <col min="15352" max="15352" width="4.75" style="32" bestFit="1" customWidth="1"/>
    <col min="15353" max="15353" width="4.5" style="32" bestFit="1" customWidth="1"/>
    <col min="15354" max="15354" width="5.625" style="32" bestFit="1" customWidth="1"/>
    <col min="15355" max="15355" width="5" style="32" bestFit="1" customWidth="1"/>
    <col min="15356" max="15357" width="4.5" style="32" bestFit="1" customWidth="1"/>
    <col min="15358" max="15601" width="9" style="32"/>
    <col min="15602" max="15602" width="16.75" style="32" bestFit="1" customWidth="1"/>
    <col min="15603" max="15603" width="5" style="32" bestFit="1" customWidth="1"/>
    <col min="15604" max="15604" width="5.125" style="32" customWidth="1"/>
    <col min="15605" max="15605" width="4.5" style="32" bestFit="1" customWidth="1"/>
    <col min="15606" max="15607" width="6.375" style="32" bestFit="1" customWidth="1"/>
    <col min="15608" max="15608" width="4.75" style="32" bestFit="1" customWidth="1"/>
    <col min="15609" max="15609" width="4.5" style="32" bestFit="1" customWidth="1"/>
    <col min="15610" max="15610" width="5.625" style="32" bestFit="1" customWidth="1"/>
    <col min="15611" max="15611" width="5" style="32" bestFit="1" customWidth="1"/>
    <col min="15612" max="15613" width="4.5" style="32" bestFit="1" customWidth="1"/>
    <col min="15614" max="15857" width="9" style="32"/>
    <col min="15858" max="15858" width="16.75" style="32" bestFit="1" customWidth="1"/>
    <col min="15859" max="15859" width="5" style="32" bestFit="1" customWidth="1"/>
    <col min="15860" max="15860" width="5.125" style="32" customWidth="1"/>
    <col min="15861" max="15861" width="4.5" style="32" bestFit="1" customWidth="1"/>
    <col min="15862" max="15863" width="6.375" style="32" bestFit="1" customWidth="1"/>
    <col min="15864" max="15864" width="4.75" style="32" bestFit="1" customWidth="1"/>
    <col min="15865" max="15865" width="4.5" style="32" bestFit="1" customWidth="1"/>
    <col min="15866" max="15866" width="5.625" style="32" bestFit="1" customWidth="1"/>
    <col min="15867" max="15867" width="5" style="32" bestFit="1" customWidth="1"/>
    <col min="15868" max="15869" width="4.5" style="32" bestFit="1" customWidth="1"/>
    <col min="15870" max="16113" width="9" style="32"/>
    <col min="16114" max="16114" width="16.75" style="32" bestFit="1" customWidth="1"/>
    <col min="16115" max="16115" width="5" style="32" bestFit="1" customWidth="1"/>
    <col min="16116" max="16116" width="5.125" style="32" customWidth="1"/>
    <col min="16117" max="16117" width="4.5" style="32" bestFit="1" customWidth="1"/>
    <col min="16118" max="16119" width="6.375" style="32" bestFit="1" customWidth="1"/>
    <col min="16120" max="16120" width="4.75" style="32" bestFit="1" customWidth="1"/>
    <col min="16121" max="16121" width="4.5" style="32" bestFit="1" customWidth="1"/>
    <col min="16122" max="16122" width="5.625" style="32" bestFit="1" customWidth="1"/>
    <col min="16123" max="16123" width="5" style="32" bestFit="1" customWidth="1"/>
    <col min="16124" max="16125" width="4.5" style="32" bestFit="1" customWidth="1"/>
    <col min="16126" max="16384" width="9" style="32"/>
  </cols>
  <sheetData>
    <row r="1" spans="1:18" ht="13.5" customHeight="1">
      <c r="A1" s="85" t="s">
        <v>1105</v>
      </c>
      <c r="B1" s="107" t="s">
        <v>1165</v>
      </c>
      <c r="C1" s="99">
        <v>50</v>
      </c>
      <c r="D1" s="107" t="s">
        <v>1166</v>
      </c>
      <c r="E1" s="86">
        <v>100</v>
      </c>
      <c r="G1" s="123" t="s">
        <v>1244</v>
      </c>
      <c r="H1" s="123"/>
      <c r="J1" s="123" t="s">
        <v>1146</v>
      </c>
      <c r="K1" s="123"/>
      <c r="M1" s="123" t="s">
        <v>1147</v>
      </c>
      <c r="N1" s="123"/>
    </row>
    <row r="2" spans="1:18" ht="13.5" customHeight="1">
      <c r="A2" s="84" t="s">
        <v>1084</v>
      </c>
      <c r="B2" s="87">
        <f>规则!B43</f>
        <v>675</v>
      </c>
      <c r="C2" s="133"/>
      <c r="D2" s="134"/>
      <c r="E2" s="135"/>
      <c r="G2" s="87"/>
      <c r="H2" s="87" t="s">
        <v>1107</v>
      </c>
      <c r="J2" s="87" t="s">
        <v>1106</v>
      </c>
      <c r="K2" s="87" t="s">
        <v>1107</v>
      </c>
      <c r="M2" s="87" t="s">
        <v>1106</v>
      </c>
      <c r="N2" s="87" t="s">
        <v>1107</v>
      </c>
    </row>
    <row r="3" spans="1:18" ht="13.5" customHeight="1">
      <c r="A3" s="84" t="s">
        <v>1103</v>
      </c>
      <c r="B3" s="87" t="s">
        <v>1212</v>
      </c>
      <c r="C3" s="87" t="s">
        <v>1213</v>
      </c>
      <c r="D3" s="87" t="s">
        <v>1214</v>
      </c>
      <c r="E3" s="88" t="s">
        <v>1215</v>
      </c>
      <c r="G3" s="87" t="s">
        <v>1184</v>
      </c>
      <c r="H3" s="87"/>
      <c r="J3" s="87" t="s">
        <v>1108</v>
      </c>
      <c r="K3" s="87">
        <f>SUM(B14:E14)</f>
        <v>56</v>
      </c>
      <c r="M3" s="87" t="s">
        <v>1135</v>
      </c>
      <c r="N3" s="98"/>
    </row>
    <row r="4" spans="1:18" ht="13.5" customHeight="1">
      <c r="A4" s="84" t="s">
        <v>1085</v>
      </c>
      <c r="B4" s="87">
        <f>B2</f>
        <v>675</v>
      </c>
      <c r="C4" s="124"/>
      <c r="D4" s="125"/>
      <c r="E4" s="126"/>
      <c r="G4" s="87" t="s">
        <v>1185</v>
      </c>
      <c r="H4" s="87"/>
      <c r="J4" s="87" t="s">
        <v>1143</v>
      </c>
      <c r="K4" s="98"/>
      <c r="M4" s="87" t="s">
        <v>1112</v>
      </c>
      <c r="N4" s="98"/>
    </row>
    <row r="5" spans="1:18" ht="13.5" customHeight="1">
      <c r="A5" s="84" t="s">
        <v>1088</v>
      </c>
      <c r="B5" s="87"/>
      <c r="C5" s="130"/>
      <c r="D5" s="131"/>
      <c r="E5" s="132"/>
      <c r="G5" s="87" t="s">
        <v>1186</v>
      </c>
      <c r="H5" s="87"/>
      <c r="J5" s="87" t="s">
        <v>1109</v>
      </c>
      <c r="K5" s="87">
        <f>E18</f>
        <v>0</v>
      </c>
      <c r="M5" s="87" t="s">
        <v>1136</v>
      </c>
      <c r="N5" s="87">
        <f>N3-N4</f>
        <v>0</v>
      </c>
    </row>
    <row r="6" spans="1:18" ht="13.5" customHeight="1">
      <c r="A6" s="84" t="s">
        <v>1089</v>
      </c>
      <c r="B6" s="87">
        <f>B4+B5</f>
        <v>675</v>
      </c>
      <c r="C6" s="87">
        <f>B15</f>
        <v>661</v>
      </c>
      <c r="D6" s="87">
        <f t="shared" ref="D6:E6" si="0">C15</f>
        <v>647</v>
      </c>
      <c r="E6" s="87">
        <f t="shared" si="0"/>
        <v>633</v>
      </c>
      <c r="G6" s="87" t="s">
        <v>1187</v>
      </c>
      <c r="H6" s="87"/>
      <c r="J6" s="87" t="s">
        <v>1110</v>
      </c>
      <c r="K6" s="87"/>
      <c r="M6" s="87" t="s">
        <v>1113</v>
      </c>
      <c r="N6" s="87">
        <f>K13</f>
        <v>56</v>
      </c>
    </row>
    <row r="7" spans="1:18" ht="13.5" customHeight="1">
      <c r="A7" s="84" t="s">
        <v>1090</v>
      </c>
      <c r="B7" s="87"/>
      <c r="C7" s="87"/>
      <c r="D7" s="87"/>
      <c r="E7" s="87"/>
      <c r="G7" s="87" t="s">
        <v>1188</v>
      </c>
      <c r="H7" s="87"/>
      <c r="J7" s="87" t="s">
        <v>1144</v>
      </c>
      <c r="K7" s="98"/>
      <c r="M7" s="87" t="s">
        <v>1114</v>
      </c>
      <c r="N7" s="87">
        <f>N5-N6</f>
        <v>-56</v>
      </c>
    </row>
    <row r="8" spans="1:18" ht="13.5" customHeight="1">
      <c r="A8" s="84" t="s">
        <v>1091</v>
      </c>
      <c r="B8" s="87">
        <f>R系列原料的MRP!C13*规则!$J26+R系列原料的MRP!C24*规则!$J27+R系列原料的MRP!C35*规则!$J28+R系列原料的MRP!C46*规则!$J29</f>
        <v>0</v>
      </c>
      <c r="C8" s="87">
        <f>R系列原料的MRP!D13*规则!$J26+R系列原料的MRP!D24*规则!$J27+R系列原料的MRP!D35*规则!$J28+R系列原料的MRP!D46*规则!$J29</f>
        <v>0</v>
      </c>
      <c r="D8" s="87">
        <f>R系列原料的MRP!E13*规则!$J26+R系列原料的MRP!E24*规则!$J27+R系列原料的MRP!E35*规则!$J28+R系列原料的MRP!E46*规则!$J29</f>
        <v>0</v>
      </c>
      <c r="E8" s="87">
        <f>R系列原料的MRP!F13*规则!$J26+R系列原料的MRP!F24*规则!$J27+R系列原料的MRP!F35*规则!$J28+R系列原料的MRP!F46*规则!$J29</f>
        <v>0</v>
      </c>
      <c r="G8" s="87" t="s">
        <v>1197</v>
      </c>
      <c r="H8" s="87"/>
      <c r="J8" s="87" t="s">
        <v>1148</v>
      </c>
      <c r="K8" s="87"/>
      <c r="M8" s="87" t="s">
        <v>1137</v>
      </c>
      <c r="N8" s="98"/>
    </row>
    <row r="9" spans="1:18" ht="13.5" customHeight="1">
      <c r="A9" s="84" t="s">
        <v>1092</v>
      </c>
      <c r="B9" s="87"/>
      <c r="C9" s="87"/>
      <c r="D9" s="87"/>
      <c r="E9" s="87"/>
      <c r="G9" s="87" t="s">
        <v>1198</v>
      </c>
      <c r="H9" s="87"/>
      <c r="J9" s="87" t="s">
        <v>1149</v>
      </c>
      <c r="K9" s="87">
        <f>SUM(H3:H7)</f>
        <v>0</v>
      </c>
      <c r="M9" s="87" t="s">
        <v>1138</v>
      </c>
      <c r="N9" s="87">
        <f>N7-N8</f>
        <v>-56</v>
      </c>
    </row>
    <row r="10" spans="1:18" ht="13.5" customHeight="1">
      <c r="A10" s="84" t="s">
        <v>1093</v>
      </c>
      <c r="B10" s="87"/>
      <c r="C10" s="87"/>
      <c r="D10" s="87"/>
      <c r="E10" s="87"/>
      <c r="J10" s="87" t="s">
        <v>1150</v>
      </c>
      <c r="K10" s="87">
        <f>SUM(B13:E13)</f>
        <v>0</v>
      </c>
      <c r="M10" s="87" t="s">
        <v>1139</v>
      </c>
      <c r="N10" s="98"/>
    </row>
    <row r="11" spans="1:18" ht="13.5" customHeight="1">
      <c r="A11" s="84" t="s">
        <v>1094</v>
      </c>
      <c r="B11" s="87"/>
      <c r="C11" s="87"/>
      <c r="D11" s="87"/>
      <c r="E11" s="87"/>
      <c r="J11" s="87" t="s">
        <v>1151</v>
      </c>
      <c r="K11" s="87">
        <f>H8+H9</f>
        <v>0</v>
      </c>
      <c r="M11" s="87" t="s">
        <v>1140</v>
      </c>
      <c r="N11" s="87">
        <f>N9-N10</f>
        <v>-56</v>
      </c>
    </row>
    <row r="12" spans="1:18" ht="13.5" customHeight="1">
      <c r="A12" s="84" t="s">
        <v>1095</v>
      </c>
      <c r="B12" s="87"/>
      <c r="C12" s="87"/>
      <c r="D12" s="87"/>
      <c r="E12" s="87"/>
      <c r="J12" s="87" t="s">
        <v>1145</v>
      </c>
      <c r="K12" s="87"/>
      <c r="M12" s="87" t="s">
        <v>1141</v>
      </c>
      <c r="N12" s="87">
        <f>ROUND(MAX(N11*规则!$H$43,0),0)</f>
        <v>0</v>
      </c>
    </row>
    <row r="13" spans="1:18" ht="13.5" customHeight="1">
      <c r="A13" s="84" t="s">
        <v>1096</v>
      </c>
      <c r="B13" s="87"/>
      <c r="C13" s="87"/>
      <c r="D13" s="87"/>
      <c r="E13" s="87"/>
      <c r="J13" s="87" t="s">
        <v>1111</v>
      </c>
      <c r="K13" s="87">
        <f>SUM(K3:K12)</f>
        <v>56</v>
      </c>
      <c r="M13" s="87" t="s">
        <v>1142</v>
      </c>
      <c r="N13" s="87">
        <f>N11-N12</f>
        <v>-56</v>
      </c>
    </row>
    <row r="14" spans="1:18" ht="13.5" customHeight="1">
      <c r="A14" s="84" t="s">
        <v>1101</v>
      </c>
      <c r="B14" s="87">
        <f>规则!$D43</f>
        <v>14</v>
      </c>
      <c r="C14" s="87">
        <f>规则!$D43</f>
        <v>14</v>
      </c>
      <c r="D14" s="87">
        <f>规则!$D43</f>
        <v>14</v>
      </c>
      <c r="E14" s="87">
        <f>规则!$D43</f>
        <v>14</v>
      </c>
      <c r="G14" s="92"/>
      <c r="H14" s="92"/>
      <c r="J14" s="92"/>
      <c r="K14" s="92"/>
      <c r="M14" s="92"/>
      <c r="N14" s="92"/>
      <c r="O14" s="92"/>
      <c r="P14" s="92"/>
      <c r="Q14" s="92"/>
      <c r="R14" s="92"/>
    </row>
    <row r="15" spans="1:18" ht="13.5" customHeight="1">
      <c r="A15" s="84" t="s">
        <v>1102</v>
      </c>
      <c r="B15" s="87">
        <f>B6+B7-B8-B9-B10-B11-B12-B13-B14</f>
        <v>661</v>
      </c>
      <c r="C15" s="87">
        <f t="shared" ref="C15:E15" si="1">C6+C7-C8-C9-C10-C11-C12-C13-C14</f>
        <v>647</v>
      </c>
      <c r="D15" s="87">
        <f t="shared" si="1"/>
        <v>633</v>
      </c>
      <c r="E15" s="87">
        <f t="shared" si="1"/>
        <v>619</v>
      </c>
      <c r="G15" s="120" t="s">
        <v>1126</v>
      </c>
      <c r="H15" s="121"/>
      <c r="I15" s="121"/>
      <c r="J15" s="121"/>
      <c r="K15" s="121"/>
      <c r="L15" s="122"/>
    </row>
    <row r="16" spans="1:18" ht="13.5" customHeight="1">
      <c r="A16" s="84" t="s">
        <v>1097</v>
      </c>
      <c r="B16" s="124"/>
      <c r="C16" s="125"/>
      <c r="D16" s="126"/>
      <c r="E16" s="87">
        <f>SUM(H3:H7)</f>
        <v>0</v>
      </c>
      <c r="G16" s="87" t="s">
        <v>1106</v>
      </c>
      <c r="H16" s="87" t="s">
        <v>1124</v>
      </c>
      <c r="I16" s="87" t="s">
        <v>1123</v>
      </c>
      <c r="J16" s="87" t="s">
        <v>1106</v>
      </c>
      <c r="K16" s="87" t="s">
        <v>1124</v>
      </c>
      <c r="L16" s="87" t="s">
        <v>1123</v>
      </c>
    </row>
    <row r="17" spans="1:12" ht="13.5" customHeight="1">
      <c r="A17" s="83" t="s">
        <v>1098</v>
      </c>
      <c r="B17" s="127"/>
      <c r="C17" s="128"/>
      <c r="D17" s="129"/>
      <c r="E17" s="87">
        <f>H8+H9</f>
        <v>0</v>
      </c>
      <c r="G17" s="87" t="s">
        <v>1115</v>
      </c>
      <c r="H17" s="87">
        <f>B2</f>
        <v>675</v>
      </c>
      <c r="I17" s="87">
        <f>E19</f>
        <v>619</v>
      </c>
      <c r="J17" s="87" t="s">
        <v>1127</v>
      </c>
      <c r="K17" s="98"/>
      <c r="L17" s="87">
        <f>B5</f>
        <v>0</v>
      </c>
    </row>
    <row r="18" spans="1:12" ht="13.5" customHeight="1">
      <c r="A18" s="84" t="s">
        <v>1100</v>
      </c>
      <c r="B18" s="127"/>
      <c r="C18" s="128"/>
      <c r="D18" s="129"/>
      <c r="E18" s="87"/>
      <c r="G18" s="87" t="s">
        <v>1125</v>
      </c>
      <c r="H18" s="98"/>
      <c r="I18" s="87"/>
      <c r="J18" s="87" t="s">
        <v>1128</v>
      </c>
      <c r="K18" s="98"/>
      <c r="L18" s="87">
        <f>SUM(B7:E7)</f>
        <v>0</v>
      </c>
    </row>
    <row r="19" spans="1:12" ht="13.5" customHeight="1">
      <c r="A19" s="84" t="s">
        <v>1164</v>
      </c>
      <c r="B19" s="130"/>
      <c r="C19" s="131"/>
      <c r="D19" s="132"/>
      <c r="E19" s="87">
        <f>E15-E16-E17-E18</f>
        <v>619</v>
      </c>
      <c r="G19" s="87" t="s">
        <v>1116</v>
      </c>
      <c r="H19" s="98"/>
      <c r="I19" s="87"/>
      <c r="J19" s="87" t="s">
        <v>1154</v>
      </c>
      <c r="K19" s="98"/>
      <c r="L19" s="87"/>
    </row>
    <row r="20" spans="1:12" ht="13.5" customHeight="1">
      <c r="A20" s="84" t="s">
        <v>1104</v>
      </c>
      <c r="B20" s="87" t="str">
        <f>IF(B15&lt;=$C1,"警告","")</f>
        <v/>
      </c>
      <c r="C20" s="87" t="str">
        <f>IF(C15&lt;=$C1,"警告","")</f>
        <v/>
      </c>
      <c r="D20" s="87" t="str">
        <f t="shared" ref="D20" si="2">IF(D15&lt;=$C1,"警告","")</f>
        <v/>
      </c>
      <c r="E20" s="87" t="str">
        <f>IF(E19&lt;=$E1,"警告","")</f>
        <v/>
      </c>
      <c r="G20" s="87" t="s">
        <v>1117</v>
      </c>
      <c r="H20" s="98"/>
      <c r="I20" s="87"/>
      <c r="J20" s="87" t="s">
        <v>1141</v>
      </c>
      <c r="K20" s="98"/>
      <c r="L20" s="87">
        <f>N12</f>
        <v>0</v>
      </c>
    </row>
    <row r="21" spans="1:12" ht="13.5" customHeight="1">
      <c r="A21" s="84" t="s">
        <v>1178</v>
      </c>
      <c r="B21" s="87">
        <f>MAX($B$2*规则!$D$41,10)</f>
        <v>2025</v>
      </c>
      <c r="C21" s="119"/>
      <c r="D21" s="119"/>
      <c r="E21" s="119"/>
      <c r="G21" s="87" t="s">
        <v>1152</v>
      </c>
      <c r="H21" s="98"/>
      <c r="I21" s="87"/>
      <c r="J21" s="98"/>
      <c r="K21" s="98"/>
      <c r="L21" s="98"/>
    </row>
    <row r="22" spans="1:12" ht="13.5" customHeight="1">
      <c r="A22" s="84" t="s">
        <v>1177</v>
      </c>
      <c r="B22" s="87">
        <f>MAX($B$2*规则!$D$41-$B$5,10)</f>
        <v>2025</v>
      </c>
      <c r="C22" s="87">
        <f>MAX($B$2*规则!$D$41-$B$5-SUM($B7:B7),10)</f>
        <v>2025</v>
      </c>
      <c r="D22" s="87">
        <f>MAX($B$2*规则!$D$41-$B$5-SUM($B7:C7),10)</f>
        <v>2025</v>
      </c>
      <c r="E22" s="87">
        <f>MAX($B$2*规则!$D$41-$B$5-SUM($B7:D7),10)</f>
        <v>2025</v>
      </c>
      <c r="G22" s="87" t="s">
        <v>1118</v>
      </c>
      <c r="H22" s="87">
        <f>SUM(H17:H21)</f>
        <v>675</v>
      </c>
      <c r="I22" s="87">
        <f>SUM(I17:I21)</f>
        <v>619</v>
      </c>
      <c r="J22" s="87" t="s">
        <v>1129</v>
      </c>
      <c r="K22" s="87">
        <f>SUM(K17:K20)</f>
        <v>0</v>
      </c>
      <c r="L22" s="87">
        <f>SUM(L17:L20)</f>
        <v>0</v>
      </c>
    </row>
    <row r="23" spans="1:12" ht="13.5" customHeight="1">
      <c r="G23" s="87" t="s">
        <v>1119</v>
      </c>
      <c r="H23" s="98"/>
      <c r="I23" s="87"/>
      <c r="J23" s="87" t="s">
        <v>1130</v>
      </c>
      <c r="K23" s="87">
        <f>$B$2</f>
        <v>675</v>
      </c>
      <c r="L23" s="87">
        <f>$B$2</f>
        <v>675</v>
      </c>
    </row>
    <row r="24" spans="1:12" ht="13.5" customHeight="1">
      <c r="G24" s="87" t="s">
        <v>1153</v>
      </c>
      <c r="H24" s="98"/>
      <c r="I24" s="87"/>
      <c r="J24" s="87" t="s">
        <v>1131</v>
      </c>
      <c r="K24" s="98"/>
      <c r="L24" s="87">
        <f>K24+K25</f>
        <v>0</v>
      </c>
    </row>
    <row r="25" spans="1:12" ht="13.5" customHeight="1">
      <c r="G25" s="87" t="s">
        <v>1120</v>
      </c>
      <c r="H25" s="98"/>
      <c r="I25" s="87"/>
      <c r="J25" s="87" t="s">
        <v>1132</v>
      </c>
      <c r="K25" s="98"/>
      <c r="L25" s="87">
        <f>N13</f>
        <v>-56</v>
      </c>
    </row>
    <row r="26" spans="1:12" ht="13.5" customHeight="1">
      <c r="G26" s="87" t="s">
        <v>1121</v>
      </c>
      <c r="H26" s="87">
        <f>SUM(H23:H25)</f>
        <v>0</v>
      </c>
      <c r="I26" s="87">
        <f>SUM(I23:I25)</f>
        <v>0</v>
      </c>
      <c r="J26" s="87" t="s">
        <v>1133</v>
      </c>
      <c r="K26" s="87">
        <f>SUM(K23:K25)</f>
        <v>675</v>
      </c>
      <c r="L26" s="88">
        <f>SUM(L23:L25)</f>
        <v>619</v>
      </c>
    </row>
    <row r="27" spans="1:12" ht="13.5" customHeight="1">
      <c r="G27" s="87" t="s">
        <v>1122</v>
      </c>
      <c r="H27" s="87">
        <f>H22+H26</f>
        <v>675</v>
      </c>
      <c r="I27" s="87">
        <f>I22+I26</f>
        <v>619</v>
      </c>
      <c r="J27" s="87" t="s">
        <v>1134</v>
      </c>
      <c r="K27" s="87">
        <f t="shared" ref="K27" si="3">K22+K26</f>
        <v>675</v>
      </c>
      <c r="L27" s="87">
        <f>L22+L26</f>
        <v>619</v>
      </c>
    </row>
  </sheetData>
  <mergeCells count="8">
    <mergeCell ref="C21:E21"/>
    <mergeCell ref="G15:L15"/>
    <mergeCell ref="M1:N1"/>
    <mergeCell ref="B16:D19"/>
    <mergeCell ref="C4:E5"/>
    <mergeCell ref="J1:K1"/>
    <mergeCell ref="G1:H1"/>
    <mergeCell ref="C2:E2"/>
  </mergeCells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BG215"/>
  <sheetViews>
    <sheetView tabSelected="1" topLeftCell="A46" workbookViewId="0">
      <selection activeCell="E47" sqref="E47:E60"/>
    </sheetView>
  </sheetViews>
  <sheetFormatPr defaultRowHeight="14.25"/>
  <cols>
    <col min="1" max="1" width="19.5" style="75" customWidth="1"/>
    <col min="2" max="5" width="6.25" style="90" customWidth="1"/>
    <col min="6" max="6" width="2.5" style="89" customWidth="1"/>
    <col min="7" max="7" width="11.5" style="90" customWidth="1"/>
    <col min="8" max="8" width="7.5" style="90" customWidth="1"/>
    <col min="9" max="9" width="7.5" style="89" customWidth="1"/>
    <col min="10" max="10" width="19.5" style="89" customWidth="1"/>
    <col min="11" max="12" width="7.5" style="89" customWidth="1"/>
    <col min="13" max="13" width="11.5" style="90" customWidth="1"/>
    <col min="14" max="14" width="13" style="90" bestFit="1" customWidth="1"/>
    <col min="15" max="15" width="15.125" style="90" bestFit="1" customWidth="1"/>
    <col min="16" max="16" width="19.5" style="90" customWidth="1"/>
    <col min="17" max="18" width="6.25" style="90" customWidth="1"/>
    <col min="19" max="20" width="6.25" style="32" customWidth="1"/>
    <col min="21" max="21" width="2.5" style="32" customWidth="1"/>
    <col min="22" max="22" width="11.5" style="32" customWidth="1"/>
    <col min="23" max="24" width="7.5" style="32" customWidth="1"/>
    <col min="25" max="25" width="19.5" style="32" customWidth="1"/>
    <col min="26" max="27" width="7.5" style="32" customWidth="1"/>
    <col min="28" max="28" width="11.5" style="32" customWidth="1"/>
    <col min="29" max="29" width="5" style="32" customWidth="1"/>
    <col min="30" max="30" width="4.75" style="32" customWidth="1"/>
    <col min="31" max="31" width="19.5" style="36" customWidth="1"/>
    <col min="32" max="35" width="6.25" style="32" customWidth="1"/>
    <col min="36" max="36" width="2.5" style="32" customWidth="1"/>
    <col min="37" max="37" width="11.5" style="32" customWidth="1"/>
    <col min="38" max="39" width="7.5" style="32" customWidth="1"/>
    <col min="40" max="40" width="19.5" style="32" customWidth="1"/>
    <col min="41" max="42" width="7.5" style="32" customWidth="1"/>
    <col min="43" max="43" width="11.5" style="32" customWidth="1"/>
    <col min="44" max="44" width="5" style="32" customWidth="1"/>
    <col min="45" max="45" width="2.5" style="32" customWidth="1"/>
    <col min="46" max="46" width="19.5" style="32" customWidth="1"/>
    <col min="47" max="50" width="6.25" style="32" customWidth="1"/>
    <col min="51" max="51" width="2.5" style="32" customWidth="1"/>
    <col min="52" max="52" width="11.5" style="32" customWidth="1"/>
    <col min="53" max="54" width="7.5" style="32" customWidth="1"/>
    <col min="55" max="55" width="19.5" style="32" customWidth="1"/>
    <col min="56" max="57" width="7.5" style="32" customWidth="1"/>
    <col min="58" max="58" width="11.5" style="32" customWidth="1"/>
    <col min="59" max="59" width="5" style="32" customWidth="1"/>
    <col min="60" max="60" width="4.75" style="32" customWidth="1"/>
    <col min="61" max="241" width="9" style="32"/>
    <col min="242" max="242" width="16.75" style="32" bestFit="1" customWidth="1"/>
    <col min="243" max="243" width="5" style="32" bestFit="1" customWidth="1"/>
    <col min="244" max="244" width="5.125" style="32" customWidth="1"/>
    <col min="245" max="245" width="4.5" style="32" bestFit="1" customWidth="1"/>
    <col min="246" max="247" width="6.375" style="32" bestFit="1" customWidth="1"/>
    <col min="248" max="248" width="4.75" style="32" bestFit="1" customWidth="1"/>
    <col min="249" max="249" width="4.5" style="32" bestFit="1" customWidth="1"/>
    <col min="250" max="250" width="5.625" style="32" bestFit="1" customWidth="1"/>
    <col min="251" max="251" width="5" style="32" bestFit="1" customWidth="1"/>
    <col min="252" max="253" width="4.5" style="32" bestFit="1" customWidth="1"/>
    <col min="254" max="497" width="9" style="32"/>
    <col min="498" max="498" width="16.75" style="32" bestFit="1" customWidth="1"/>
    <col min="499" max="499" width="5" style="32" bestFit="1" customWidth="1"/>
    <col min="500" max="500" width="5.125" style="32" customWidth="1"/>
    <col min="501" max="501" width="4.5" style="32" bestFit="1" customWidth="1"/>
    <col min="502" max="503" width="6.375" style="32" bestFit="1" customWidth="1"/>
    <col min="504" max="504" width="4.75" style="32" bestFit="1" customWidth="1"/>
    <col min="505" max="505" width="4.5" style="32" bestFit="1" customWidth="1"/>
    <col min="506" max="506" width="5.625" style="32" bestFit="1" customWidth="1"/>
    <col min="507" max="507" width="5" style="32" bestFit="1" customWidth="1"/>
    <col min="508" max="509" width="4.5" style="32" bestFit="1" customWidth="1"/>
    <col min="510" max="753" width="9" style="32"/>
    <col min="754" max="754" width="16.75" style="32" bestFit="1" customWidth="1"/>
    <col min="755" max="755" width="5" style="32" bestFit="1" customWidth="1"/>
    <col min="756" max="756" width="5.125" style="32" customWidth="1"/>
    <col min="757" max="757" width="4.5" style="32" bestFit="1" customWidth="1"/>
    <col min="758" max="759" width="6.375" style="32" bestFit="1" customWidth="1"/>
    <col min="760" max="760" width="4.75" style="32" bestFit="1" customWidth="1"/>
    <col min="761" max="761" width="4.5" style="32" bestFit="1" customWidth="1"/>
    <col min="762" max="762" width="5.625" style="32" bestFit="1" customWidth="1"/>
    <col min="763" max="763" width="5" style="32" bestFit="1" customWidth="1"/>
    <col min="764" max="765" width="4.5" style="32" bestFit="1" customWidth="1"/>
    <col min="766" max="1009" width="9" style="32"/>
    <col min="1010" max="1010" width="16.75" style="32" bestFit="1" customWidth="1"/>
    <col min="1011" max="1011" width="5" style="32" bestFit="1" customWidth="1"/>
    <col min="1012" max="1012" width="5.125" style="32" customWidth="1"/>
    <col min="1013" max="1013" width="4.5" style="32" bestFit="1" customWidth="1"/>
    <col min="1014" max="1015" width="6.375" style="32" bestFit="1" customWidth="1"/>
    <col min="1016" max="1016" width="4.75" style="32" bestFit="1" customWidth="1"/>
    <col min="1017" max="1017" width="4.5" style="32" bestFit="1" customWidth="1"/>
    <col min="1018" max="1018" width="5.625" style="32" bestFit="1" customWidth="1"/>
    <col min="1019" max="1019" width="5" style="32" bestFit="1" customWidth="1"/>
    <col min="1020" max="1021" width="4.5" style="32" bestFit="1" customWidth="1"/>
    <col min="1022" max="1265" width="9" style="32"/>
    <col min="1266" max="1266" width="16.75" style="32" bestFit="1" customWidth="1"/>
    <col min="1267" max="1267" width="5" style="32" bestFit="1" customWidth="1"/>
    <col min="1268" max="1268" width="5.125" style="32" customWidth="1"/>
    <col min="1269" max="1269" width="4.5" style="32" bestFit="1" customWidth="1"/>
    <col min="1270" max="1271" width="6.375" style="32" bestFit="1" customWidth="1"/>
    <col min="1272" max="1272" width="4.75" style="32" bestFit="1" customWidth="1"/>
    <col min="1273" max="1273" width="4.5" style="32" bestFit="1" customWidth="1"/>
    <col min="1274" max="1274" width="5.625" style="32" bestFit="1" customWidth="1"/>
    <col min="1275" max="1275" width="5" style="32" bestFit="1" customWidth="1"/>
    <col min="1276" max="1277" width="4.5" style="32" bestFit="1" customWidth="1"/>
    <col min="1278" max="1521" width="9" style="32"/>
    <col min="1522" max="1522" width="16.75" style="32" bestFit="1" customWidth="1"/>
    <col min="1523" max="1523" width="5" style="32" bestFit="1" customWidth="1"/>
    <col min="1524" max="1524" width="5.125" style="32" customWidth="1"/>
    <col min="1525" max="1525" width="4.5" style="32" bestFit="1" customWidth="1"/>
    <col min="1526" max="1527" width="6.375" style="32" bestFit="1" customWidth="1"/>
    <col min="1528" max="1528" width="4.75" style="32" bestFit="1" customWidth="1"/>
    <col min="1529" max="1529" width="4.5" style="32" bestFit="1" customWidth="1"/>
    <col min="1530" max="1530" width="5.625" style="32" bestFit="1" customWidth="1"/>
    <col min="1531" max="1531" width="5" style="32" bestFit="1" customWidth="1"/>
    <col min="1532" max="1533" width="4.5" style="32" bestFit="1" customWidth="1"/>
    <col min="1534" max="1777" width="9" style="32"/>
    <col min="1778" max="1778" width="16.75" style="32" bestFit="1" customWidth="1"/>
    <col min="1779" max="1779" width="5" style="32" bestFit="1" customWidth="1"/>
    <col min="1780" max="1780" width="5.125" style="32" customWidth="1"/>
    <col min="1781" max="1781" width="4.5" style="32" bestFit="1" customWidth="1"/>
    <col min="1782" max="1783" width="6.375" style="32" bestFit="1" customWidth="1"/>
    <col min="1784" max="1784" width="4.75" style="32" bestFit="1" customWidth="1"/>
    <col min="1785" max="1785" width="4.5" style="32" bestFit="1" customWidth="1"/>
    <col min="1786" max="1786" width="5.625" style="32" bestFit="1" customWidth="1"/>
    <col min="1787" max="1787" width="5" style="32" bestFit="1" customWidth="1"/>
    <col min="1788" max="1789" width="4.5" style="32" bestFit="1" customWidth="1"/>
    <col min="1790" max="2033" width="9" style="32"/>
    <col min="2034" max="2034" width="16.75" style="32" bestFit="1" customWidth="1"/>
    <col min="2035" max="2035" width="5" style="32" bestFit="1" customWidth="1"/>
    <col min="2036" max="2036" width="5.125" style="32" customWidth="1"/>
    <col min="2037" max="2037" width="4.5" style="32" bestFit="1" customWidth="1"/>
    <col min="2038" max="2039" width="6.375" style="32" bestFit="1" customWidth="1"/>
    <col min="2040" max="2040" width="4.75" style="32" bestFit="1" customWidth="1"/>
    <col min="2041" max="2041" width="4.5" style="32" bestFit="1" customWidth="1"/>
    <col min="2042" max="2042" width="5.625" style="32" bestFit="1" customWidth="1"/>
    <col min="2043" max="2043" width="5" style="32" bestFit="1" customWidth="1"/>
    <col min="2044" max="2045" width="4.5" style="32" bestFit="1" customWidth="1"/>
    <col min="2046" max="2289" width="9" style="32"/>
    <col min="2290" max="2290" width="16.75" style="32" bestFit="1" customWidth="1"/>
    <col min="2291" max="2291" width="5" style="32" bestFit="1" customWidth="1"/>
    <col min="2292" max="2292" width="5.125" style="32" customWidth="1"/>
    <col min="2293" max="2293" width="4.5" style="32" bestFit="1" customWidth="1"/>
    <col min="2294" max="2295" width="6.375" style="32" bestFit="1" customWidth="1"/>
    <col min="2296" max="2296" width="4.75" style="32" bestFit="1" customWidth="1"/>
    <col min="2297" max="2297" width="4.5" style="32" bestFit="1" customWidth="1"/>
    <col min="2298" max="2298" width="5.625" style="32" bestFit="1" customWidth="1"/>
    <col min="2299" max="2299" width="5" style="32" bestFit="1" customWidth="1"/>
    <col min="2300" max="2301" width="4.5" style="32" bestFit="1" customWidth="1"/>
    <col min="2302" max="2545" width="9" style="32"/>
    <col min="2546" max="2546" width="16.75" style="32" bestFit="1" customWidth="1"/>
    <col min="2547" max="2547" width="5" style="32" bestFit="1" customWidth="1"/>
    <col min="2548" max="2548" width="5.125" style="32" customWidth="1"/>
    <col min="2549" max="2549" width="4.5" style="32" bestFit="1" customWidth="1"/>
    <col min="2550" max="2551" width="6.375" style="32" bestFit="1" customWidth="1"/>
    <col min="2552" max="2552" width="4.75" style="32" bestFit="1" customWidth="1"/>
    <col min="2553" max="2553" width="4.5" style="32" bestFit="1" customWidth="1"/>
    <col min="2554" max="2554" width="5.625" style="32" bestFit="1" customWidth="1"/>
    <col min="2555" max="2555" width="5" style="32" bestFit="1" customWidth="1"/>
    <col min="2556" max="2557" width="4.5" style="32" bestFit="1" customWidth="1"/>
    <col min="2558" max="2801" width="9" style="32"/>
    <col min="2802" max="2802" width="16.75" style="32" bestFit="1" customWidth="1"/>
    <col min="2803" max="2803" width="5" style="32" bestFit="1" customWidth="1"/>
    <col min="2804" max="2804" width="5.125" style="32" customWidth="1"/>
    <col min="2805" max="2805" width="4.5" style="32" bestFit="1" customWidth="1"/>
    <col min="2806" max="2807" width="6.375" style="32" bestFit="1" customWidth="1"/>
    <col min="2808" max="2808" width="4.75" style="32" bestFit="1" customWidth="1"/>
    <col min="2809" max="2809" width="4.5" style="32" bestFit="1" customWidth="1"/>
    <col min="2810" max="2810" width="5.625" style="32" bestFit="1" customWidth="1"/>
    <col min="2811" max="2811" width="5" style="32" bestFit="1" customWidth="1"/>
    <col min="2812" max="2813" width="4.5" style="32" bestFit="1" customWidth="1"/>
    <col min="2814" max="3057" width="9" style="32"/>
    <col min="3058" max="3058" width="16.75" style="32" bestFit="1" customWidth="1"/>
    <col min="3059" max="3059" width="5" style="32" bestFit="1" customWidth="1"/>
    <col min="3060" max="3060" width="5.125" style="32" customWidth="1"/>
    <col min="3061" max="3061" width="4.5" style="32" bestFit="1" customWidth="1"/>
    <col min="3062" max="3063" width="6.375" style="32" bestFit="1" customWidth="1"/>
    <col min="3064" max="3064" width="4.75" style="32" bestFit="1" customWidth="1"/>
    <col min="3065" max="3065" width="4.5" style="32" bestFit="1" customWidth="1"/>
    <col min="3066" max="3066" width="5.625" style="32" bestFit="1" customWidth="1"/>
    <col min="3067" max="3067" width="5" style="32" bestFit="1" customWidth="1"/>
    <col min="3068" max="3069" width="4.5" style="32" bestFit="1" customWidth="1"/>
    <col min="3070" max="3313" width="9" style="32"/>
    <col min="3314" max="3314" width="16.75" style="32" bestFit="1" customWidth="1"/>
    <col min="3315" max="3315" width="5" style="32" bestFit="1" customWidth="1"/>
    <col min="3316" max="3316" width="5.125" style="32" customWidth="1"/>
    <col min="3317" max="3317" width="4.5" style="32" bestFit="1" customWidth="1"/>
    <col min="3318" max="3319" width="6.375" style="32" bestFit="1" customWidth="1"/>
    <col min="3320" max="3320" width="4.75" style="32" bestFit="1" customWidth="1"/>
    <col min="3321" max="3321" width="4.5" style="32" bestFit="1" customWidth="1"/>
    <col min="3322" max="3322" width="5.625" style="32" bestFit="1" customWidth="1"/>
    <col min="3323" max="3323" width="5" style="32" bestFit="1" customWidth="1"/>
    <col min="3324" max="3325" width="4.5" style="32" bestFit="1" customWidth="1"/>
    <col min="3326" max="3569" width="9" style="32"/>
    <col min="3570" max="3570" width="16.75" style="32" bestFit="1" customWidth="1"/>
    <col min="3571" max="3571" width="5" style="32" bestFit="1" customWidth="1"/>
    <col min="3572" max="3572" width="5.125" style="32" customWidth="1"/>
    <col min="3573" max="3573" width="4.5" style="32" bestFit="1" customWidth="1"/>
    <col min="3574" max="3575" width="6.375" style="32" bestFit="1" customWidth="1"/>
    <col min="3576" max="3576" width="4.75" style="32" bestFit="1" customWidth="1"/>
    <col min="3577" max="3577" width="4.5" style="32" bestFit="1" customWidth="1"/>
    <col min="3578" max="3578" width="5.625" style="32" bestFit="1" customWidth="1"/>
    <col min="3579" max="3579" width="5" style="32" bestFit="1" customWidth="1"/>
    <col min="3580" max="3581" width="4.5" style="32" bestFit="1" customWidth="1"/>
    <col min="3582" max="3825" width="9" style="32"/>
    <col min="3826" max="3826" width="16.75" style="32" bestFit="1" customWidth="1"/>
    <col min="3827" max="3827" width="5" style="32" bestFit="1" customWidth="1"/>
    <col min="3828" max="3828" width="5.125" style="32" customWidth="1"/>
    <col min="3829" max="3829" width="4.5" style="32" bestFit="1" customWidth="1"/>
    <col min="3830" max="3831" width="6.375" style="32" bestFit="1" customWidth="1"/>
    <col min="3832" max="3832" width="4.75" style="32" bestFit="1" customWidth="1"/>
    <col min="3833" max="3833" width="4.5" style="32" bestFit="1" customWidth="1"/>
    <col min="3834" max="3834" width="5.625" style="32" bestFit="1" customWidth="1"/>
    <col min="3835" max="3835" width="5" style="32" bestFit="1" customWidth="1"/>
    <col min="3836" max="3837" width="4.5" style="32" bestFit="1" customWidth="1"/>
    <col min="3838" max="4081" width="9" style="32"/>
    <col min="4082" max="4082" width="16.75" style="32" bestFit="1" customWidth="1"/>
    <col min="4083" max="4083" width="5" style="32" bestFit="1" customWidth="1"/>
    <col min="4084" max="4084" width="5.125" style="32" customWidth="1"/>
    <col min="4085" max="4085" width="4.5" style="32" bestFit="1" customWidth="1"/>
    <col min="4086" max="4087" width="6.375" style="32" bestFit="1" customWidth="1"/>
    <col min="4088" max="4088" width="4.75" style="32" bestFit="1" customWidth="1"/>
    <col min="4089" max="4089" width="4.5" style="32" bestFit="1" customWidth="1"/>
    <col min="4090" max="4090" width="5.625" style="32" bestFit="1" customWidth="1"/>
    <col min="4091" max="4091" width="5" style="32" bestFit="1" customWidth="1"/>
    <col min="4092" max="4093" width="4.5" style="32" bestFit="1" customWidth="1"/>
    <col min="4094" max="4337" width="9" style="32"/>
    <col min="4338" max="4338" width="16.75" style="32" bestFit="1" customWidth="1"/>
    <col min="4339" max="4339" width="5" style="32" bestFit="1" customWidth="1"/>
    <col min="4340" max="4340" width="5.125" style="32" customWidth="1"/>
    <col min="4341" max="4341" width="4.5" style="32" bestFit="1" customWidth="1"/>
    <col min="4342" max="4343" width="6.375" style="32" bestFit="1" customWidth="1"/>
    <col min="4344" max="4344" width="4.75" style="32" bestFit="1" customWidth="1"/>
    <col min="4345" max="4345" width="4.5" style="32" bestFit="1" customWidth="1"/>
    <col min="4346" max="4346" width="5.625" style="32" bestFit="1" customWidth="1"/>
    <col min="4347" max="4347" width="5" style="32" bestFit="1" customWidth="1"/>
    <col min="4348" max="4349" width="4.5" style="32" bestFit="1" customWidth="1"/>
    <col min="4350" max="4593" width="9" style="32"/>
    <col min="4594" max="4594" width="16.75" style="32" bestFit="1" customWidth="1"/>
    <col min="4595" max="4595" width="5" style="32" bestFit="1" customWidth="1"/>
    <col min="4596" max="4596" width="5.125" style="32" customWidth="1"/>
    <col min="4597" max="4597" width="4.5" style="32" bestFit="1" customWidth="1"/>
    <col min="4598" max="4599" width="6.375" style="32" bestFit="1" customWidth="1"/>
    <col min="4600" max="4600" width="4.75" style="32" bestFit="1" customWidth="1"/>
    <col min="4601" max="4601" width="4.5" style="32" bestFit="1" customWidth="1"/>
    <col min="4602" max="4602" width="5.625" style="32" bestFit="1" customWidth="1"/>
    <col min="4603" max="4603" width="5" style="32" bestFit="1" customWidth="1"/>
    <col min="4604" max="4605" width="4.5" style="32" bestFit="1" customWidth="1"/>
    <col min="4606" max="4849" width="9" style="32"/>
    <col min="4850" max="4850" width="16.75" style="32" bestFit="1" customWidth="1"/>
    <col min="4851" max="4851" width="5" style="32" bestFit="1" customWidth="1"/>
    <col min="4852" max="4852" width="5.125" style="32" customWidth="1"/>
    <col min="4853" max="4853" width="4.5" style="32" bestFit="1" customWidth="1"/>
    <col min="4854" max="4855" width="6.375" style="32" bestFit="1" customWidth="1"/>
    <col min="4856" max="4856" width="4.75" style="32" bestFit="1" customWidth="1"/>
    <col min="4857" max="4857" width="4.5" style="32" bestFit="1" customWidth="1"/>
    <col min="4858" max="4858" width="5.625" style="32" bestFit="1" customWidth="1"/>
    <col min="4859" max="4859" width="5" style="32" bestFit="1" customWidth="1"/>
    <col min="4860" max="4861" width="4.5" style="32" bestFit="1" customWidth="1"/>
    <col min="4862" max="5105" width="9" style="32"/>
    <col min="5106" max="5106" width="16.75" style="32" bestFit="1" customWidth="1"/>
    <col min="5107" max="5107" width="5" style="32" bestFit="1" customWidth="1"/>
    <col min="5108" max="5108" width="5.125" style="32" customWidth="1"/>
    <col min="5109" max="5109" width="4.5" style="32" bestFit="1" customWidth="1"/>
    <col min="5110" max="5111" width="6.375" style="32" bestFit="1" customWidth="1"/>
    <col min="5112" max="5112" width="4.75" style="32" bestFit="1" customWidth="1"/>
    <col min="5113" max="5113" width="4.5" style="32" bestFit="1" customWidth="1"/>
    <col min="5114" max="5114" width="5.625" style="32" bestFit="1" customWidth="1"/>
    <col min="5115" max="5115" width="5" style="32" bestFit="1" customWidth="1"/>
    <col min="5116" max="5117" width="4.5" style="32" bestFit="1" customWidth="1"/>
    <col min="5118" max="5361" width="9" style="32"/>
    <col min="5362" max="5362" width="16.75" style="32" bestFit="1" customWidth="1"/>
    <col min="5363" max="5363" width="5" style="32" bestFit="1" customWidth="1"/>
    <col min="5364" max="5364" width="5.125" style="32" customWidth="1"/>
    <col min="5365" max="5365" width="4.5" style="32" bestFit="1" customWidth="1"/>
    <col min="5366" max="5367" width="6.375" style="32" bestFit="1" customWidth="1"/>
    <col min="5368" max="5368" width="4.75" style="32" bestFit="1" customWidth="1"/>
    <col min="5369" max="5369" width="4.5" style="32" bestFit="1" customWidth="1"/>
    <col min="5370" max="5370" width="5.625" style="32" bestFit="1" customWidth="1"/>
    <col min="5371" max="5371" width="5" style="32" bestFit="1" customWidth="1"/>
    <col min="5372" max="5373" width="4.5" style="32" bestFit="1" customWidth="1"/>
    <col min="5374" max="5617" width="9" style="32"/>
    <col min="5618" max="5618" width="16.75" style="32" bestFit="1" customWidth="1"/>
    <col min="5619" max="5619" width="5" style="32" bestFit="1" customWidth="1"/>
    <col min="5620" max="5620" width="5.125" style="32" customWidth="1"/>
    <col min="5621" max="5621" width="4.5" style="32" bestFit="1" customWidth="1"/>
    <col min="5622" max="5623" width="6.375" style="32" bestFit="1" customWidth="1"/>
    <col min="5624" max="5624" width="4.75" style="32" bestFit="1" customWidth="1"/>
    <col min="5625" max="5625" width="4.5" style="32" bestFit="1" customWidth="1"/>
    <col min="5626" max="5626" width="5.625" style="32" bestFit="1" customWidth="1"/>
    <col min="5627" max="5627" width="5" style="32" bestFit="1" customWidth="1"/>
    <col min="5628" max="5629" width="4.5" style="32" bestFit="1" customWidth="1"/>
    <col min="5630" max="5873" width="9" style="32"/>
    <col min="5874" max="5874" width="16.75" style="32" bestFit="1" customWidth="1"/>
    <col min="5875" max="5875" width="5" style="32" bestFit="1" customWidth="1"/>
    <col min="5876" max="5876" width="5.125" style="32" customWidth="1"/>
    <col min="5877" max="5877" width="4.5" style="32" bestFit="1" customWidth="1"/>
    <col min="5878" max="5879" width="6.375" style="32" bestFit="1" customWidth="1"/>
    <col min="5880" max="5880" width="4.75" style="32" bestFit="1" customWidth="1"/>
    <col min="5881" max="5881" width="4.5" style="32" bestFit="1" customWidth="1"/>
    <col min="5882" max="5882" width="5.625" style="32" bestFit="1" customWidth="1"/>
    <col min="5883" max="5883" width="5" style="32" bestFit="1" customWidth="1"/>
    <col min="5884" max="5885" width="4.5" style="32" bestFit="1" customWidth="1"/>
    <col min="5886" max="6129" width="9" style="32"/>
    <col min="6130" max="6130" width="16.75" style="32" bestFit="1" customWidth="1"/>
    <col min="6131" max="6131" width="5" style="32" bestFit="1" customWidth="1"/>
    <col min="6132" max="6132" width="5.125" style="32" customWidth="1"/>
    <col min="6133" max="6133" width="4.5" style="32" bestFit="1" customWidth="1"/>
    <col min="6134" max="6135" width="6.375" style="32" bestFit="1" customWidth="1"/>
    <col min="6136" max="6136" width="4.75" style="32" bestFit="1" customWidth="1"/>
    <col min="6137" max="6137" width="4.5" style="32" bestFit="1" customWidth="1"/>
    <col min="6138" max="6138" width="5.625" style="32" bestFit="1" customWidth="1"/>
    <col min="6139" max="6139" width="5" style="32" bestFit="1" customWidth="1"/>
    <col min="6140" max="6141" width="4.5" style="32" bestFit="1" customWidth="1"/>
    <col min="6142" max="6385" width="9" style="32"/>
    <col min="6386" max="6386" width="16.75" style="32" bestFit="1" customWidth="1"/>
    <col min="6387" max="6387" width="5" style="32" bestFit="1" customWidth="1"/>
    <col min="6388" max="6388" width="5.125" style="32" customWidth="1"/>
    <col min="6389" max="6389" width="4.5" style="32" bestFit="1" customWidth="1"/>
    <col min="6390" max="6391" width="6.375" style="32" bestFit="1" customWidth="1"/>
    <col min="6392" max="6392" width="4.75" style="32" bestFit="1" customWidth="1"/>
    <col min="6393" max="6393" width="4.5" style="32" bestFit="1" customWidth="1"/>
    <col min="6394" max="6394" width="5.625" style="32" bestFit="1" customWidth="1"/>
    <col min="6395" max="6395" width="5" style="32" bestFit="1" customWidth="1"/>
    <col min="6396" max="6397" width="4.5" style="32" bestFit="1" customWidth="1"/>
    <col min="6398" max="6641" width="9" style="32"/>
    <col min="6642" max="6642" width="16.75" style="32" bestFit="1" customWidth="1"/>
    <col min="6643" max="6643" width="5" style="32" bestFit="1" customWidth="1"/>
    <col min="6644" max="6644" width="5.125" style="32" customWidth="1"/>
    <col min="6645" max="6645" width="4.5" style="32" bestFit="1" customWidth="1"/>
    <col min="6646" max="6647" width="6.375" style="32" bestFit="1" customWidth="1"/>
    <col min="6648" max="6648" width="4.75" style="32" bestFit="1" customWidth="1"/>
    <col min="6649" max="6649" width="4.5" style="32" bestFit="1" customWidth="1"/>
    <col min="6650" max="6650" width="5.625" style="32" bestFit="1" customWidth="1"/>
    <col min="6651" max="6651" width="5" style="32" bestFit="1" customWidth="1"/>
    <col min="6652" max="6653" width="4.5" style="32" bestFit="1" customWidth="1"/>
    <col min="6654" max="6897" width="9" style="32"/>
    <col min="6898" max="6898" width="16.75" style="32" bestFit="1" customWidth="1"/>
    <col min="6899" max="6899" width="5" style="32" bestFit="1" customWidth="1"/>
    <col min="6900" max="6900" width="5.125" style="32" customWidth="1"/>
    <col min="6901" max="6901" width="4.5" style="32" bestFit="1" customWidth="1"/>
    <col min="6902" max="6903" width="6.375" style="32" bestFit="1" customWidth="1"/>
    <col min="6904" max="6904" width="4.75" style="32" bestFit="1" customWidth="1"/>
    <col min="6905" max="6905" width="4.5" style="32" bestFit="1" customWidth="1"/>
    <col min="6906" max="6906" width="5.625" style="32" bestFit="1" customWidth="1"/>
    <col min="6907" max="6907" width="5" style="32" bestFit="1" customWidth="1"/>
    <col min="6908" max="6909" width="4.5" style="32" bestFit="1" customWidth="1"/>
    <col min="6910" max="7153" width="9" style="32"/>
    <col min="7154" max="7154" width="16.75" style="32" bestFit="1" customWidth="1"/>
    <col min="7155" max="7155" width="5" style="32" bestFit="1" customWidth="1"/>
    <col min="7156" max="7156" width="5.125" style="32" customWidth="1"/>
    <col min="7157" max="7157" width="4.5" style="32" bestFit="1" customWidth="1"/>
    <col min="7158" max="7159" width="6.375" style="32" bestFit="1" customWidth="1"/>
    <col min="7160" max="7160" width="4.75" style="32" bestFit="1" customWidth="1"/>
    <col min="7161" max="7161" width="4.5" style="32" bestFit="1" customWidth="1"/>
    <col min="7162" max="7162" width="5.625" style="32" bestFit="1" customWidth="1"/>
    <col min="7163" max="7163" width="5" style="32" bestFit="1" customWidth="1"/>
    <col min="7164" max="7165" width="4.5" style="32" bestFit="1" customWidth="1"/>
    <col min="7166" max="7409" width="9" style="32"/>
    <col min="7410" max="7410" width="16.75" style="32" bestFit="1" customWidth="1"/>
    <col min="7411" max="7411" width="5" style="32" bestFit="1" customWidth="1"/>
    <col min="7412" max="7412" width="5.125" style="32" customWidth="1"/>
    <col min="7413" max="7413" width="4.5" style="32" bestFit="1" customWidth="1"/>
    <col min="7414" max="7415" width="6.375" style="32" bestFit="1" customWidth="1"/>
    <col min="7416" max="7416" width="4.75" style="32" bestFit="1" customWidth="1"/>
    <col min="7417" max="7417" width="4.5" style="32" bestFit="1" customWidth="1"/>
    <col min="7418" max="7418" width="5.625" style="32" bestFit="1" customWidth="1"/>
    <col min="7419" max="7419" width="5" style="32" bestFit="1" customWidth="1"/>
    <col min="7420" max="7421" width="4.5" style="32" bestFit="1" customWidth="1"/>
    <col min="7422" max="7665" width="9" style="32"/>
    <col min="7666" max="7666" width="16.75" style="32" bestFit="1" customWidth="1"/>
    <col min="7667" max="7667" width="5" style="32" bestFit="1" customWidth="1"/>
    <col min="7668" max="7668" width="5.125" style="32" customWidth="1"/>
    <col min="7669" max="7669" width="4.5" style="32" bestFit="1" customWidth="1"/>
    <col min="7670" max="7671" width="6.375" style="32" bestFit="1" customWidth="1"/>
    <col min="7672" max="7672" width="4.75" style="32" bestFit="1" customWidth="1"/>
    <col min="7673" max="7673" width="4.5" style="32" bestFit="1" customWidth="1"/>
    <col min="7674" max="7674" width="5.625" style="32" bestFit="1" customWidth="1"/>
    <col min="7675" max="7675" width="5" style="32" bestFit="1" customWidth="1"/>
    <col min="7676" max="7677" width="4.5" style="32" bestFit="1" customWidth="1"/>
    <col min="7678" max="7921" width="9" style="32"/>
    <col min="7922" max="7922" width="16.75" style="32" bestFit="1" customWidth="1"/>
    <col min="7923" max="7923" width="5" style="32" bestFit="1" customWidth="1"/>
    <col min="7924" max="7924" width="5.125" style="32" customWidth="1"/>
    <col min="7925" max="7925" width="4.5" style="32" bestFit="1" customWidth="1"/>
    <col min="7926" max="7927" width="6.375" style="32" bestFit="1" customWidth="1"/>
    <col min="7928" max="7928" width="4.75" style="32" bestFit="1" customWidth="1"/>
    <col min="7929" max="7929" width="4.5" style="32" bestFit="1" customWidth="1"/>
    <col min="7930" max="7930" width="5.625" style="32" bestFit="1" customWidth="1"/>
    <col min="7931" max="7931" width="5" style="32" bestFit="1" customWidth="1"/>
    <col min="7932" max="7933" width="4.5" style="32" bestFit="1" customWidth="1"/>
    <col min="7934" max="8177" width="9" style="32"/>
    <col min="8178" max="8178" width="16.75" style="32" bestFit="1" customWidth="1"/>
    <col min="8179" max="8179" width="5" style="32" bestFit="1" customWidth="1"/>
    <col min="8180" max="8180" width="5.125" style="32" customWidth="1"/>
    <col min="8181" max="8181" width="4.5" style="32" bestFit="1" customWidth="1"/>
    <col min="8182" max="8183" width="6.375" style="32" bestFit="1" customWidth="1"/>
    <col min="8184" max="8184" width="4.75" style="32" bestFit="1" customWidth="1"/>
    <col min="8185" max="8185" width="4.5" style="32" bestFit="1" customWidth="1"/>
    <col min="8186" max="8186" width="5.625" style="32" bestFit="1" customWidth="1"/>
    <col min="8187" max="8187" width="5" style="32" bestFit="1" customWidth="1"/>
    <col min="8188" max="8189" width="4.5" style="32" bestFit="1" customWidth="1"/>
    <col min="8190" max="8433" width="9" style="32"/>
    <col min="8434" max="8434" width="16.75" style="32" bestFit="1" customWidth="1"/>
    <col min="8435" max="8435" width="5" style="32" bestFit="1" customWidth="1"/>
    <col min="8436" max="8436" width="5.125" style="32" customWidth="1"/>
    <col min="8437" max="8437" width="4.5" style="32" bestFit="1" customWidth="1"/>
    <col min="8438" max="8439" width="6.375" style="32" bestFit="1" customWidth="1"/>
    <col min="8440" max="8440" width="4.75" style="32" bestFit="1" customWidth="1"/>
    <col min="8441" max="8441" width="4.5" style="32" bestFit="1" customWidth="1"/>
    <col min="8442" max="8442" width="5.625" style="32" bestFit="1" customWidth="1"/>
    <col min="8443" max="8443" width="5" style="32" bestFit="1" customWidth="1"/>
    <col min="8444" max="8445" width="4.5" style="32" bestFit="1" customWidth="1"/>
    <col min="8446" max="8689" width="9" style="32"/>
    <col min="8690" max="8690" width="16.75" style="32" bestFit="1" customWidth="1"/>
    <col min="8691" max="8691" width="5" style="32" bestFit="1" customWidth="1"/>
    <col min="8692" max="8692" width="5.125" style="32" customWidth="1"/>
    <col min="8693" max="8693" width="4.5" style="32" bestFit="1" customWidth="1"/>
    <col min="8694" max="8695" width="6.375" style="32" bestFit="1" customWidth="1"/>
    <col min="8696" max="8696" width="4.75" style="32" bestFit="1" customWidth="1"/>
    <col min="8697" max="8697" width="4.5" style="32" bestFit="1" customWidth="1"/>
    <col min="8698" max="8698" width="5.625" style="32" bestFit="1" customWidth="1"/>
    <col min="8699" max="8699" width="5" style="32" bestFit="1" customWidth="1"/>
    <col min="8700" max="8701" width="4.5" style="32" bestFit="1" customWidth="1"/>
    <col min="8702" max="8945" width="9" style="32"/>
    <col min="8946" max="8946" width="16.75" style="32" bestFit="1" customWidth="1"/>
    <col min="8947" max="8947" width="5" style="32" bestFit="1" customWidth="1"/>
    <col min="8948" max="8948" width="5.125" style="32" customWidth="1"/>
    <col min="8949" max="8949" width="4.5" style="32" bestFit="1" customWidth="1"/>
    <col min="8950" max="8951" width="6.375" style="32" bestFit="1" customWidth="1"/>
    <col min="8952" max="8952" width="4.75" style="32" bestFit="1" customWidth="1"/>
    <col min="8953" max="8953" width="4.5" style="32" bestFit="1" customWidth="1"/>
    <col min="8954" max="8954" width="5.625" style="32" bestFit="1" customWidth="1"/>
    <col min="8955" max="8955" width="5" style="32" bestFit="1" customWidth="1"/>
    <col min="8956" max="8957" width="4.5" style="32" bestFit="1" customWidth="1"/>
    <col min="8958" max="9201" width="9" style="32"/>
    <col min="9202" max="9202" width="16.75" style="32" bestFit="1" customWidth="1"/>
    <col min="9203" max="9203" width="5" style="32" bestFit="1" customWidth="1"/>
    <col min="9204" max="9204" width="5.125" style="32" customWidth="1"/>
    <col min="9205" max="9205" width="4.5" style="32" bestFit="1" customWidth="1"/>
    <col min="9206" max="9207" width="6.375" style="32" bestFit="1" customWidth="1"/>
    <col min="9208" max="9208" width="4.75" style="32" bestFit="1" customWidth="1"/>
    <col min="9209" max="9209" width="4.5" style="32" bestFit="1" customWidth="1"/>
    <col min="9210" max="9210" width="5.625" style="32" bestFit="1" customWidth="1"/>
    <col min="9211" max="9211" width="5" style="32" bestFit="1" customWidth="1"/>
    <col min="9212" max="9213" width="4.5" style="32" bestFit="1" customWidth="1"/>
    <col min="9214" max="9457" width="9" style="32"/>
    <col min="9458" max="9458" width="16.75" style="32" bestFit="1" customWidth="1"/>
    <col min="9459" max="9459" width="5" style="32" bestFit="1" customWidth="1"/>
    <col min="9460" max="9460" width="5.125" style="32" customWidth="1"/>
    <col min="9461" max="9461" width="4.5" style="32" bestFit="1" customWidth="1"/>
    <col min="9462" max="9463" width="6.375" style="32" bestFit="1" customWidth="1"/>
    <col min="9464" max="9464" width="4.75" style="32" bestFit="1" customWidth="1"/>
    <col min="9465" max="9465" width="4.5" style="32" bestFit="1" customWidth="1"/>
    <col min="9466" max="9466" width="5.625" style="32" bestFit="1" customWidth="1"/>
    <col min="9467" max="9467" width="5" style="32" bestFit="1" customWidth="1"/>
    <col min="9468" max="9469" width="4.5" style="32" bestFit="1" customWidth="1"/>
    <col min="9470" max="9713" width="9" style="32"/>
    <col min="9714" max="9714" width="16.75" style="32" bestFit="1" customWidth="1"/>
    <col min="9715" max="9715" width="5" style="32" bestFit="1" customWidth="1"/>
    <col min="9716" max="9716" width="5.125" style="32" customWidth="1"/>
    <col min="9717" max="9717" width="4.5" style="32" bestFit="1" customWidth="1"/>
    <col min="9718" max="9719" width="6.375" style="32" bestFit="1" customWidth="1"/>
    <col min="9720" max="9720" width="4.75" style="32" bestFit="1" customWidth="1"/>
    <col min="9721" max="9721" width="4.5" style="32" bestFit="1" customWidth="1"/>
    <col min="9722" max="9722" width="5.625" style="32" bestFit="1" customWidth="1"/>
    <col min="9723" max="9723" width="5" style="32" bestFit="1" customWidth="1"/>
    <col min="9724" max="9725" width="4.5" style="32" bestFit="1" customWidth="1"/>
    <col min="9726" max="9969" width="9" style="32"/>
    <col min="9970" max="9970" width="16.75" style="32" bestFit="1" customWidth="1"/>
    <col min="9971" max="9971" width="5" style="32" bestFit="1" customWidth="1"/>
    <col min="9972" max="9972" width="5.125" style="32" customWidth="1"/>
    <col min="9973" max="9973" width="4.5" style="32" bestFit="1" customWidth="1"/>
    <col min="9974" max="9975" width="6.375" style="32" bestFit="1" customWidth="1"/>
    <col min="9976" max="9976" width="4.75" style="32" bestFit="1" customWidth="1"/>
    <col min="9977" max="9977" width="4.5" style="32" bestFit="1" customWidth="1"/>
    <col min="9978" max="9978" width="5.625" style="32" bestFit="1" customWidth="1"/>
    <col min="9979" max="9979" width="5" style="32" bestFit="1" customWidth="1"/>
    <col min="9980" max="9981" width="4.5" style="32" bestFit="1" customWidth="1"/>
    <col min="9982" max="10225" width="9" style="32"/>
    <col min="10226" max="10226" width="16.75" style="32" bestFit="1" customWidth="1"/>
    <col min="10227" max="10227" width="5" style="32" bestFit="1" customWidth="1"/>
    <col min="10228" max="10228" width="5.125" style="32" customWidth="1"/>
    <col min="10229" max="10229" width="4.5" style="32" bestFit="1" customWidth="1"/>
    <col min="10230" max="10231" width="6.375" style="32" bestFit="1" customWidth="1"/>
    <col min="10232" max="10232" width="4.75" style="32" bestFit="1" customWidth="1"/>
    <col min="10233" max="10233" width="4.5" style="32" bestFit="1" customWidth="1"/>
    <col min="10234" max="10234" width="5.625" style="32" bestFit="1" customWidth="1"/>
    <col min="10235" max="10235" width="5" style="32" bestFit="1" customWidth="1"/>
    <col min="10236" max="10237" width="4.5" style="32" bestFit="1" customWidth="1"/>
    <col min="10238" max="10481" width="9" style="32"/>
    <col min="10482" max="10482" width="16.75" style="32" bestFit="1" customWidth="1"/>
    <col min="10483" max="10483" width="5" style="32" bestFit="1" customWidth="1"/>
    <col min="10484" max="10484" width="5.125" style="32" customWidth="1"/>
    <col min="10485" max="10485" width="4.5" style="32" bestFit="1" customWidth="1"/>
    <col min="10486" max="10487" width="6.375" style="32" bestFit="1" customWidth="1"/>
    <col min="10488" max="10488" width="4.75" style="32" bestFit="1" customWidth="1"/>
    <col min="10489" max="10489" width="4.5" style="32" bestFit="1" customWidth="1"/>
    <col min="10490" max="10490" width="5.625" style="32" bestFit="1" customWidth="1"/>
    <col min="10491" max="10491" width="5" style="32" bestFit="1" customWidth="1"/>
    <col min="10492" max="10493" width="4.5" style="32" bestFit="1" customWidth="1"/>
    <col min="10494" max="10737" width="9" style="32"/>
    <col min="10738" max="10738" width="16.75" style="32" bestFit="1" customWidth="1"/>
    <col min="10739" max="10739" width="5" style="32" bestFit="1" customWidth="1"/>
    <col min="10740" max="10740" width="5.125" style="32" customWidth="1"/>
    <col min="10741" max="10741" width="4.5" style="32" bestFit="1" customWidth="1"/>
    <col min="10742" max="10743" width="6.375" style="32" bestFit="1" customWidth="1"/>
    <col min="10744" max="10744" width="4.75" style="32" bestFit="1" customWidth="1"/>
    <col min="10745" max="10745" width="4.5" style="32" bestFit="1" customWidth="1"/>
    <col min="10746" max="10746" width="5.625" style="32" bestFit="1" customWidth="1"/>
    <col min="10747" max="10747" width="5" style="32" bestFit="1" customWidth="1"/>
    <col min="10748" max="10749" width="4.5" style="32" bestFit="1" customWidth="1"/>
    <col min="10750" max="10993" width="9" style="32"/>
    <col min="10994" max="10994" width="16.75" style="32" bestFit="1" customWidth="1"/>
    <col min="10995" max="10995" width="5" style="32" bestFit="1" customWidth="1"/>
    <col min="10996" max="10996" width="5.125" style="32" customWidth="1"/>
    <col min="10997" max="10997" width="4.5" style="32" bestFit="1" customWidth="1"/>
    <col min="10998" max="10999" width="6.375" style="32" bestFit="1" customWidth="1"/>
    <col min="11000" max="11000" width="4.75" style="32" bestFit="1" customWidth="1"/>
    <col min="11001" max="11001" width="4.5" style="32" bestFit="1" customWidth="1"/>
    <col min="11002" max="11002" width="5.625" style="32" bestFit="1" customWidth="1"/>
    <col min="11003" max="11003" width="5" style="32" bestFit="1" customWidth="1"/>
    <col min="11004" max="11005" width="4.5" style="32" bestFit="1" customWidth="1"/>
    <col min="11006" max="11249" width="9" style="32"/>
    <col min="11250" max="11250" width="16.75" style="32" bestFit="1" customWidth="1"/>
    <col min="11251" max="11251" width="5" style="32" bestFit="1" customWidth="1"/>
    <col min="11252" max="11252" width="5.125" style="32" customWidth="1"/>
    <col min="11253" max="11253" width="4.5" style="32" bestFit="1" customWidth="1"/>
    <col min="11254" max="11255" width="6.375" style="32" bestFit="1" customWidth="1"/>
    <col min="11256" max="11256" width="4.75" style="32" bestFit="1" customWidth="1"/>
    <col min="11257" max="11257" width="4.5" style="32" bestFit="1" customWidth="1"/>
    <col min="11258" max="11258" width="5.625" style="32" bestFit="1" customWidth="1"/>
    <col min="11259" max="11259" width="5" style="32" bestFit="1" customWidth="1"/>
    <col min="11260" max="11261" width="4.5" style="32" bestFit="1" customWidth="1"/>
    <col min="11262" max="11505" width="9" style="32"/>
    <col min="11506" max="11506" width="16.75" style="32" bestFit="1" customWidth="1"/>
    <col min="11507" max="11507" width="5" style="32" bestFit="1" customWidth="1"/>
    <col min="11508" max="11508" width="5.125" style="32" customWidth="1"/>
    <col min="11509" max="11509" width="4.5" style="32" bestFit="1" customWidth="1"/>
    <col min="11510" max="11511" width="6.375" style="32" bestFit="1" customWidth="1"/>
    <col min="11512" max="11512" width="4.75" style="32" bestFit="1" customWidth="1"/>
    <col min="11513" max="11513" width="4.5" style="32" bestFit="1" customWidth="1"/>
    <col min="11514" max="11514" width="5.625" style="32" bestFit="1" customWidth="1"/>
    <col min="11515" max="11515" width="5" style="32" bestFit="1" customWidth="1"/>
    <col min="11516" max="11517" width="4.5" style="32" bestFit="1" customWidth="1"/>
    <col min="11518" max="11761" width="9" style="32"/>
    <col min="11762" max="11762" width="16.75" style="32" bestFit="1" customWidth="1"/>
    <col min="11763" max="11763" width="5" style="32" bestFit="1" customWidth="1"/>
    <col min="11764" max="11764" width="5.125" style="32" customWidth="1"/>
    <col min="11765" max="11765" width="4.5" style="32" bestFit="1" customWidth="1"/>
    <col min="11766" max="11767" width="6.375" style="32" bestFit="1" customWidth="1"/>
    <col min="11768" max="11768" width="4.75" style="32" bestFit="1" customWidth="1"/>
    <col min="11769" max="11769" width="4.5" style="32" bestFit="1" customWidth="1"/>
    <col min="11770" max="11770" width="5.625" style="32" bestFit="1" customWidth="1"/>
    <col min="11771" max="11771" width="5" style="32" bestFit="1" customWidth="1"/>
    <col min="11772" max="11773" width="4.5" style="32" bestFit="1" customWidth="1"/>
    <col min="11774" max="12017" width="9" style="32"/>
    <col min="12018" max="12018" width="16.75" style="32" bestFit="1" customWidth="1"/>
    <col min="12019" max="12019" width="5" style="32" bestFit="1" customWidth="1"/>
    <col min="12020" max="12020" width="5.125" style="32" customWidth="1"/>
    <col min="12021" max="12021" width="4.5" style="32" bestFit="1" customWidth="1"/>
    <col min="12022" max="12023" width="6.375" style="32" bestFit="1" customWidth="1"/>
    <col min="12024" max="12024" width="4.75" style="32" bestFit="1" customWidth="1"/>
    <col min="12025" max="12025" width="4.5" style="32" bestFit="1" customWidth="1"/>
    <col min="12026" max="12026" width="5.625" style="32" bestFit="1" customWidth="1"/>
    <col min="12027" max="12027" width="5" style="32" bestFit="1" customWidth="1"/>
    <col min="12028" max="12029" width="4.5" style="32" bestFit="1" customWidth="1"/>
    <col min="12030" max="12273" width="9" style="32"/>
    <col min="12274" max="12274" width="16.75" style="32" bestFit="1" customWidth="1"/>
    <col min="12275" max="12275" width="5" style="32" bestFit="1" customWidth="1"/>
    <col min="12276" max="12276" width="5.125" style="32" customWidth="1"/>
    <col min="12277" max="12277" width="4.5" style="32" bestFit="1" customWidth="1"/>
    <col min="12278" max="12279" width="6.375" style="32" bestFit="1" customWidth="1"/>
    <col min="12280" max="12280" width="4.75" style="32" bestFit="1" customWidth="1"/>
    <col min="12281" max="12281" width="4.5" style="32" bestFit="1" customWidth="1"/>
    <col min="12282" max="12282" width="5.625" style="32" bestFit="1" customWidth="1"/>
    <col min="12283" max="12283" width="5" style="32" bestFit="1" customWidth="1"/>
    <col min="12284" max="12285" width="4.5" style="32" bestFit="1" customWidth="1"/>
    <col min="12286" max="12529" width="9" style="32"/>
    <col min="12530" max="12530" width="16.75" style="32" bestFit="1" customWidth="1"/>
    <col min="12531" max="12531" width="5" style="32" bestFit="1" customWidth="1"/>
    <col min="12532" max="12532" width="5.125" style="32" customWidth="1"/>
    <col min="12533" max="12533" width="4.5" style="32" bestFit="1" customWidth="1"/>
    <col min="12534" max="12535" width="6.375" style="32" bestFit="1" customWidth="1"/>
    <col min="12536" max="12536" width="4.75" style="32" bestFit="1" customWidth="1"/>
    <col min="12537" max="12537" width="4.5" style="32" bestFit="1" customWidth="1"/>
    <col min="12538" max="12538" width="5.625" style="32" bestFit="1" customWidth="1"/>
    <col min="12539" max="12539" width="5" style="32" bestFit="1" customWidth="1"/>
    <col min="12540" max="12541" width="4.5" style="32" bestFit="1" customWidth="1"/>
    <col min="12542" max="12785" width="9" style="32"/>
    <col min="12786" max="12786" width="16.75" style="32" bestFit="1" customWidth="1"/>
    <col min="12787" max="12787" width="5" style="32" bestFit="1" customWidth="1"/>
    <col min="12788" max="12788" width="5.125" style="32" customWidth="1"/>
    <col min="12789" max="12789" width="4.5" style="32" bestFit="1" customWidth="1"/>
    <col min="12790" max="12791" width="6.375" style="32" bestFit="1" customWidth="1"/>
    <col min="12792" max="12792" width="4.75" style="32" bestFit="1" customWidth="1"/>
    <col min="12793" max="12793" width="4.5" style="32" bestFit="1" customWidth="1"/>
    <col min="12794" max="12794" width="5.625" style="32" bestFit="1" customWidth="1"/>
    <col min="12795" max="12795" width="5" style="32" bestFit="1" customWidth="1"/>
    <col min="12796" max="12797" width="4.5" style="32" bestFit="1" customWidth="1"/>
    <col min="12798" max="13041" width="9" style="32"/>
    <col min="13042" max="13042" width="16.75" style="32" bestFit="1" customWidth="1"/>
    <col min="13043" max="13043" width="5" style="32" bestFit="1" customWidth="1"/>
    <col min="13044" max="13044" width="5.125" style="32" customWidth="1"/>
    <col min="13045" max="13045" width="4.5" style="32" bestFit="1" customWidth="1"/>
    <col min="13046" max="13047" width="6.375" style="32" bestFit="1" customWidth="1"/>
    <col min="13048" max="13048" width="4.75" style="32" bestFit="1" customWidth="1"/>
    <col min="13049" max="13049" width="4.5" style="32" bestFit="1" customWidth="1"/>
    <col min="13050" max="13050" width="5.625" style="32" bestFit="1" customWidth="1"/>
    <col min="13051" max="13051" width="5" style="32" bestFit="1" customWidth="1"/>
    <col min="13052" max="13053" width="4.5" style="32" bestFit="1" customWidth="1"/>
    <col min="13054" max="13297" width="9" style="32"/>
    <col min="13298" max="13298" width="16.75" style="32" bestFit="1" customWidth="1"/>
    <col min="13299" max="13299" width="5" style="32" bestFit="1" customWidth="1"/>
    <col min="13300" max="13300" width="5.125" style="32" customWidth="1"/>
    <col min="13301" max="13301" width="4.5" style="32" bestFit="1" customWidth="1"/>
    <col min="13302" max="13303" width="6.375" style="32" bestFit="1" customWidth="1"/>
    <col min="13304" max="13304" width="4.75" style="32" bestFit="1" customWidth="1"/>
    <col min="13305" max="13305" width="4.5" style="32" bestFit="1" customWidth="1"/>
    <col min="13306" max="13306" width="5.625" style="32" bestFit="1" customWidth="1"/>
    <col min="13307" max="13307" width="5" style="32" bestFit="1" customWidth="1"/>
    <col min="13308" max="13309" width="4.5" style="32" bestFit="1" customWidth="1"/>
    <col min="13310" max="13553" width="9" style="32"/>
    <col min="13554" max="13554" width="16.75" style="32" bestFit="1" customWidth="1"/>
    <col min="13555" max="13555" width="5" style="32" bestFit="1" customWidth="1"/>
    <col min="13556" max="13556" width="5.125" style="32" customWidth="1"/>
    <col min="13557" max="13557" width="4.5" style="32" bestFit="1" customWidth="1"/>
    <col min="13558" max="13559" width="6.375" style="32" bestFit="1" customWidth="1"/>
    <col min="13560" max="13560" width="4.75" style="32" bestFit="1" customWidth="1"/>
    <col min="13561" max="13561" width="4.5" style="32" bestFit="1" customWidth="1"/>
    <col min="13562" max="13562" width="5.625" style="32" bestFit="1" customWidth="1"/>
    <col min="13563" max="13563" width="5" style="32" bestFit="1" customWidth="1"/>
    <col min="13564" max="13565" width="4.5" style="32" bestFit="1" customWidth="1"/>
    <col min="13566" max="13809" width="9" style="32"/>
    <col min="13810" max="13810" width="16.75" style="32" bestFit="1" customWidth="1"/>
    <col min="13811" max="13811" width="5" style="32" bestFit="1" customWidth="1"/>
    <col min="13812" max="13812" width="5.125" style="32" customWidth="1"/>
    <col min="13813" max="13813" width="4.5" style="32" bestFit="1" customWidth="1"/>
    <col min="13814" max="13815" width="6.375" style="32" bestFit="1" customWidth="1"/>
    <col min="13816" max="13816" width="4.75" style="32" bestFit="1" customWidth="1"/>
    <col min="13817" max="13817" width="4.5" style="32" bestFit="1" customWidth="1"/>
    <col min="13818" max="13818" width="5.625" style="32" bestFit="1" customWidth="1"/>
    <col min="13819" max="13819" width="5" style="32" bestFit="1" customWidth="1"/>
    <col min="13820" max="13821" width="4.5" style="32" bestFit="1" customWidth="1"/>
    <col min="13822" max="14065" width="9" style="32"/>
    <col min="14066" max="14066" width="16.75" style="32" bestFit="1" customWidth="1"/>
    <col min="14067" max="14067" width="5" style="32" bestFit="1" customWidth="1"/>
    <col min="14068" max="14068" width="5.125" style="32" customWidth="1"/>
    <col min="14069" max="14069" width="4.5" style="32" bestFit="1" customWidth="1"/>
    <col min="14070" max="14071" width="6.375" style="32" bestFit="1" customWidth="1"/>
    <col min="14072" max="14072" width="4.75" style="32" bestFit="1" customWidth="1"/>
    <col min="14073" max="14073" width="4.5" style="32" bestFit="1" customWidth="1"/>
    <col min="14074" max="14074" width="5.625" style="32" bestFit="1" customWidth="1"/>
    <col min="14075" max="14075" width="5" style="32" bestFit="1" customWidth="1"/>
    <col min="14076" max="14077" width="4.5" style="32" bestFit="1" customWidth="1"/>
    <col min="14078" max="14321" width="9" style="32"/>
    <col min="14322" max="14322" width="16.75" style="32" bestFit="1" customWidth="1"/>
    <col min="14323" max="14323" width="5" style="32" bestFit="1" customWidth="1"/>
    <col min="14324" max="14324" width="5.125" style="32" customWidth="1"/>
    <col min="14325" max="14325" width="4.5" style="32" bestFit="1" customWidth="1"/>
    <col min="14326" max="14327" width="6.375" style="32" bestFit="1" customWidth="1"/>
    <col min="14328" max="14328" width="4.75" style="32" bestFit="1" customWidth="1"/>
    <col min="14329" max="14329" width="4.5" style="32" bestFit="1" customWidth="1"/>
    <col min="14330" max="14330" width="5.625" style="32" bestFit="1" customWidth="1"/>
    <col min="14331" max="14331" width="5" style="32" bestFit="1" customWidth="1"/>
    <col min="14332" max="14333" width="4.5" style="32" bestFit="1" customWidth="1"/>
    <col min="14334" max="14577" width="9" style="32"/>
    <col min="14578" max="14578" width="16.75" style="32" bestFit="1" customWidth="1"/>
    <col min="14579" max="14579" width="5" style="32" bestFit="1" customWidth="1"/>
    <col min="14580" max="14580" width="5.125" style="32" customWidth="1"/>
    <col min="14581" max="14581" width="4.5" style="32" bestFit="1" customWidth="1"/>
    <col min="14582" max="14583" width="6.375" style="32" bestFit="1" customWidth="1"/>
    <col min="14584" max="14584" width="4.75" style="32" bestFit="1" customWidth="1"/>
    <col min="14585" max="14585" width="4.5" style="32" bestFit="1" customWidth="1"/>
    <col min="14586" max="14586" width="5.625" style="32" bestFit="1" customWidth="1"/>
    <col min="14587" max="14587" width="5" style="32" bestFit="1" customWidth="1"/>
    <col min="14588" max="14589" width="4.5" style="32" bestFit="1" customWidth="1"/>
    <col min="14590" max="14833" width="9" style="32"/>
    <col min="14834" max="14834" width="16.75" style="32" bestFit="1" customWidth="1"/>
    <col min="14835" max="14835" width="5" style="32" bestFit="1" customWidth="1"/>
    <col min="14836" max="14836" width="5.125" style="32" customWidth="1"/>
    <col min="14837" max="14837" width="4.5" style="32" bestFit="1" customWidth="1"/>
    <col min="14838" max="14839" width="6.375" style="32" bestFit="1" customWidth="1"/>
    <col min="14840" max="14840" width="4.75" style="32" bestFit="1" customWidth="1"/>
    <col min="14841" max="14841" width="4.5" style="32" bestFit="1" customWidth="1"/>
    <col min="14842" max="14842" width="5.625" style="32" bestFit="1" customWidth="1"/>
    <col min="14843" max="14843" width="5" style="32" bestFit="1" customWidth="1"/>
    <col min="14844" max="14845" width="4.5" style="32" bestFit="1" customWidth="1"/>
    <col min="14846" max="15089" width="9" style="32"/>
    <col min="15090" max="15090" width="16.75" style="32" bestFit="1" customWidth="1"/>
    <col min="15091" max="15091" width="5" style="32" bestFit="1" customWidth="1"/>
    <col min="15092" max="15092" width="5.125" style="32" customWidth="1"/>
    <col min="15093" max="15093" width="4.5" style="32" bestFit="1" customWidth="1"/>
    <col min="15094" max="15095" width="6.375" style="32" bestFit="1" customWidth="1"/>
    <col min="15096" max="15096" width="4.75" style="32" bestFit="1" customWidth="1"/>
    <col min="15097" max="15097" width="4.5" style="32" bestFit="1" customWidth="1"/>
    <col min="15098" max="15098" width="5.625" style="32" bestFit="1" customWidth="1"/>
    <col min="15099" max="15099" width="5" style="32" bestFit="1" customWidth="1"/>
    <col min="15100" max="15101" width="4.5" style="32" bestFit="1" customWidth="1"/>
    <col min="15102" max="15345" width="9" style="32"/>
    <col min="15346" max="15346" width="16.75" style="32" bestFit="1" customWidth="1"/>
    <col min="15347" max="15347" width="5" style="32" bestFit="1" customWidth="1"/>
    <col min="15348" max="15348" width="5.125" style="32" customWidth="1"/>
    <col min="15349" max="15349" width="4.5" style="32" bestFit="1" customWidth="1"/>
    <col min="15350" max="15351" width="6.375" style="32" bestFit="1" customWidth="1"/>
    <col min="15352" max="15352" width="4.75" style="32" bestFit="1" customWidth="1"/>
    <col min="15353" max="15353" width="4.5" style="32" bestFit="1" customWidth="1"/>
    <col min="15354" max="15354" width="5.625" style="32" bestFit="1" customWidth="1"/>
    <col min="15355" max="15355" width="5" style="32" bestFit="1" customWidth="1"/>
    <col min="15356" max="15357" width="4.5" style="32" bestFit="1" customWidth="1"/>
    <col min="15358" max="15601" width="9" style="32"/>
    <col min="15602" max="15602" width="16.75" style="32" bestFit="1" customWidth="1"/>
    <col min="15603" max="15603" width="5" style="32" bestFit="1" customWidth="1"/>
    <col min="15604" max="15604" width="5.125" style="32" customWidth="1"/>
    <col min="15605" max="15605" width="4.5" style="32" bestFit="1" customWidth="1"/>
    <col min="15606" max="15607" width="6.375" style="32" bestFit="1" customWidth="1"/>
    <col min="15608" max="15608" width="4.75" style="32" bestFit="1" customWidth="1"/>
    <col min="15609" max="15609" width="4.5" style="32" bestFit="1" customWidth="1"/>
    <col min="15610" max="15610" width="5.625" style="32" bestFit="1" customWidth="1"/>
    <col min="15611" max="15611" width="5" style="32" bestFit="1" customWidth="1"/>
    <col min="15612" max="15613" width="4.5" style="32" bestFit="1" customWidth="1"/>
    <col min="15614" max="15857" width="9" style="32"/>
    <col min="15858" max="15858" width="16.75" style="32" bestFit="1" customWidth="1"/>
    <col min="15859" max="15859" width="5" style="32" bestFit="1" customWidth="1"/>
    <col min="15860" max="15860" width="5.125" style="32" customWidth="1"/>
    <col min="15861" max="15861" width="4.5" style="32" bestFit="1" customWidth="1"/>
    <col min="15862" max="15863" width="6.375" style="32" bestFit="1" customWidth="1"/>
    <col min="15864" max="15864" width="4.75" style="32" bestFit="1" customWidth="1"/>
    <col min="15865" max="15865" width="4.5" style="32" bestFit="1" customWidth="1"/>
    <col min="15866" max="15866" width="5.625" style="32" bestFit="1" customWidth="1"/>
    <col min="15867" max="15867" width="5" style="32" bestFit="1" customWidth="1"/>
    <col min="15868" max="15869" width="4.5" style="32" bestFit="1" customWidth="1"/>
    <col min="15870" max="16113" width="9" style="32"/>
    <col min="16114" max="16114" width="16.75" style="32" bestFit="1" customWidth="1"/>
    <col min="16115" max="16115" width="5" style="32" bestFit="1" customWidth="1"/>
    <col min="16116" max="16116" width="5.125" style="32" customWidth="1"/>
    <col min="16117" max="16117" width="4.5" style="32" bestFit="1" customWidth="1"/>
    <col min="16118" max="16119" width="6.375" style="32" bestFit="1" customWidth="1"/>
    <col min="16120" max="16120" width="4.75" style="32" bestFit="1" customWidth="1"/>
    <col min="16121" max="16121" width="4.5" style="32" bestFit="1" customWidth="1"/>
    <col min="16122" max="16122" width="5.625" style="32" bestFit="1" customWidth="1"/>
    <col min="16123" max="16123" width="5" style="32" bestFit="1" customWidth="1"/>
    <col min="16124" max="16125" width="4.5" style="32" bestFit="1" customWidth="1"/>
    <col min="16126" max="16384" width="9" style="32"/>
  </cols>
  <sheetData>
    <row r="1" spans="1:59">
      <c r="A1" s="70" t="s">
        <v>1175</v>
      </c>
      <c r="B1" s="91" t="s">
        <v>1165</v>
      </c>
      <c r="C1" s="91">
        <v>60</v>
      </c>
      <c r="D1" s="91" t="s">
        <v>1166</v>
      </c>
      <c r="E1" s="91">
        <v>200</v>
      </c>
      <c r="G1" s="87" t="s">
        <v>1200</v>
      </c>
      <c r="H1" s="87" t="s">
        <v>1184</v>
      </c>
      <c r="I1" s="87" t="s">
        <v>1185</v>
      </c>
      <c r="J1" s="87" t="s">
        <v>1186</v>
      </c>
      <c r="K1" s="87" t="s">
        <v>1187</v>
      </c>
      <c r="L1" s="87" t="s">
        <v>1188</v>
      </c>
      <c r="M1" s="87" t="s">
        <v>1189</v>
      </c>
      <c r="P1" s="102" t="s">
        <v>1204</v>
      </c>
      <c r="Q1" s="97" t="s">
        <v>1165</v>
      </c>
      <c r="R1" s="97">
        <v>70</v>
      </c>
      <c r="S1" s="97" t="s">
        <v>1166</v>
      </c>
      <c r="T1" s="97">
        <v>250</v>
      </c>
      <c r="U1" s="89"/>
      <c r="V1" s="87" t="s">
        <v>1205</v>
      </c>
      <c r="W1" s="87" t="s">
        <v>1184</v>
      </c>
      <c r="X1" s="87" t="s">
        <v>1185</v>
      </c>
      <c r="Y1" s="87" t="s">
        <v>1186</v>
      </c>
      <c r="Z1" s="87" t="s">
        <v>1187</v>
      </c>
      <c r="AA1" s="87" t="s">
        <v>1188</v>
      </c>
      <c r="AB1" s="87" t="s">
        <v>1189</v>
      </c>
      <c r="AC1" s="90"/>
      <c r="AE1" s="102" t="s">
        <v>1224</v>
      </c>
      <c r="AF1" s="97" t="s">
        <v>1165</v>
      </c>
      <c r="AG1" s="97">
        <v>80</v>
      </c>
      <c r="AH1" s="97" t="s">
        <v>1166</v>
      </c>
      <c r="AI1" s="97">
        <v>220</v>
      </c>
      <c r="AJ1" s="89"/>
      <c r="AK1" s="87" t="s">
        <v>1225</v>
      </c>
      <c r="AL1" s="87" t="s">
        <v>1184</v>
      </c>
      <c r="AM1" s="87" t="s">
        <v>1185</v>
      </c>
      <c r="AN1" s="87" t="s">
        <v>1186</v>
      </c>
      <c r="AO1" s="87" t="s">
        <v>1187</v>
      </c>
      <c r="AP1" s="87" t="s">
        <v>1188</v>
      </c>
      <c r="AQ1" s="87" t="s">
        <v>1189</v>
      </c>
      <c r="AR1" s="90"/>
      <c r="AT1" s="102" t="s">
        <v>1234</v>
      </c>
      <c r="AU1" s="97" t="s">
        <v>1165</v>
      </c>
      <c r="AV1" s="97">
        <v>70</v>
      </c>
      <c r="AW1" s="97" t="s">
        <v>1166</v>
      </c>
      <c r="AX1" s="97">
        <v>200</v>
      </c>
      <c r="AY1" s="89"/>
      <c r="AZ1" s="87" t="s">
        <v>1239</v>
      </c>
      <c r="BA1" s="87" t="s">
        <v>1184</v>
      </c>
      <c r="BB1" s="87" t="s">
        <v>1185</v>
      </c>
      <c r="BC1" s="87" t="s">
        <v>1186</v>
      </c>
      <c r="BD1" s="87" t="s">
        <v>1187</v>
      </c>
      <c r="BE1" s="87" t="s">
        <v>1188</v>
      </c>
      <c r="BF1" s="87" t="s">
        <v>1189</v>
      </c>
      <c r="BG1" s="90"/>
    </row>
    <row r="2" spans="1:59">
      <c r="A2" s="70" t="s">
        <v>1245</v>
      </c>
      <c r="B2" s="87">
        <f>第1年!L26</f>
        <v>619</v>
      </c>
      <c r="C2" s="119"/>
      <c r="D2" s="119"/>
      <c r="E2" s="119"/>
      <c r="G2" s="87" t="s">
        <v>1179</v>
      </c>
      <c r="H2" s="87"/>
      <c r="I2" s="87"/>
      <c r="J2" s="87"/>
      <c r="K2" s="87"/>
      <c r="L2" s="87"/>
      <c r="M2" s="87">
        <f>SUM(H2:L2)</f>
        <v>0</v>
      </c>
      <c r="P2" s="102" t="s">
        <v>1245</v>
      </c>
      <c r="Q2" s="96">
        <f>L35</f>
        <v>563</v>
      </c>
      <c r="R2" s="119"/>
      <c r="S2" s="119"/>
      <c r="T2" s="119"/>
      <c r="U2" s="89"/>
      <c r="V2" s="87" t="s">
        <v>1179</v>
      </c>
      <c r="W2" s="87"/>
      <c r="X2" s="87"/>
      <c r="Y2" s="87"/>
      <c r="Z2" s="87"/>
      <c r="AA2" s="87"/>
      <c r="AB2" s="87">
        <f>SUM(W2:AA2)</f>
        <v>0</v>
      </c>
      <c r="AC2" s="90"/>
      <c r="AE2" s="70" t="s">
        <v>1245</v>
      </c>
      <c r="AF2" s="87">
        <f>AA35</f>
        <v>507</v>
      </c>
      <c r="AG2" s="119"/>
      <c r="AH2" s="119"/>
      <c r="AI2" s="119"/>
      <c r="AJ2" s="89"/>
      <c r="AK2" s="87" t="s">
        <v>1179</v>
      </c>
      <c r="AL2" s="87"/>
      <c r="AM2" s="87"/>
      <c r="AN2" s="87"/>
      <c r="AO2" s="87"/>
      <c r="AP2" s="87"/>
      <c r="AQ2" s="87">
        <f>SUM(AL2:AP2)</f>
        <v>0</v>
      </c>
      <c r="AR2" s="90"/>
      <c r="AT2" s="70" t="s">
        <v>1245</v>
      </c>
      <c r="AU2" s="87">
        <f>AP35</f>
        <v>451</v>
      </c>
      <c r="AV2" s="119"/>
      <c r="AW2" s="119"/>
      <c r="AX2" s="119"/>
      <c r="AY2" s="89"/>
      <c r="AZ2" s="87" t="s">
        <v>1179</v>
      </c>
      <c r="BA2" s="87"/>
      <c r="BB2" s="87"/>
      <c r="BC2" s="87"/>
      <c r="BD2" s="87"/>
      <c r="BE2" s="87"/>
      <c r="BF2" s="87">
        <f>SUM(BA2:BE2)</f>
        <v>0</v>
      </c>
      <c r="BG2" s="90"/>
    </row>
    <row r="3" spans="1:59">
      <c r="A3" s="70" t="s">
        <v>1103</v>
      </c>
      <c r="B3" s="87" t="s">
        <v>1216</v>
      </c>
      <c r="C3" s="87" t="s">
        <v>1217</v>
      </c>
      <c r="D3" s="87" t="s">
        <v>1218</v>
      </c>
      <c r="E3" s="88" t="s">
        <v>1219</v>
      </c>
      <c r="G3" s="87" t="s">
        <v>1180</v>
      </c>
      <c r="H3" s="87"/>
      <c r="I3" s="87"/>
      <c r="J3" s="87"/>
      <c r="K3" s="87"/>
      <c r="L3" s="87"/>
      <c r="M3" s="87">
        <f t="shared" ref="M3:M6" si="0">SUM(H3:L3)</f>
        <v>0</v>
      </c>
      <c r="P3" s="70" t="s">
        <v>1103</v>
      </c>
      <c r="Q3" s="96" t="s">
        <v>1220</v>
      </c>
      <c r="R3" s="96" t="s">
        <v>1221</v>
      </c>
      <c r="S3" s="96" t="s">
        <v>1222</v>
      </c>
      <c r="T3" s="103" t="s">
        <v>1223</v>
      </c>
      <c r="U3" s="89"/>
      <c r="V3" s="87" t="s">
        <v>1180</v>
      </c>
      <c r="W3" s="87"/>
      <c r="X3" s="87"/>
      <c r="Y3" s="87"/>
      <c r="Z3" s="87"/>
      <c r="AA3" s="87"/>
      <c r="AB3" s="87">
        <f t="shared" ref="AB3:AB5" si="1">SUM(W3:AA3)</f>
        <v>0</v>
      </c>
      <c r="AC3" s="90"/>
      <c r="AE3" s="70" t="s">
        <v>1103</v>
      </c>
      <c r="AF3" s="96" t="s">
        <v>1230</v>
      </c>
      <c r="AG3" s="96" t="s">
        <v>1231</v>
      </c>
      <c r="AH3" s="96" t="s">
        <v>1232</v>
      </c>
      <c r="AI3" s="103" t="s">
        <v>1233</v>
      </c>
      <c r="AJ3" s="89"/>
      <c r="AK3" s="87" t="s">
        <v>1180</v>
      </c>
      <c r="AL3" s="87"/>
      <c r="AM3" s="87"/>
      <c r="AN3" s="87"/>
      <c r="AO3" s="87"/>
      <c r="AP3" s="87"/>
      <c r="AQ3" s="87">
        <f t="shared" ref="AQ3:AQ5" si="2">SUM(AL3:AP3)</f>
        <v>0</v>
      </c>
      <c r="AR3" s="90"/>
      <c r="AT3" s="70" t="s">
        <v>1103</v>
      </c>
      <c r="AU3" s="96" t="s">
        <v>1235</v>
      </c>
      <c r="AV3" s="96" t="s">
        <v>1236</v>
      </c>
      <c r="AW3" s="96" t="s">
        <v>1237</v>
      </c>
      <c r="AX3" s="103" t="s">
        <v>1238</v>
      </c>
      <c r="AY3" s="89"/>
      <c r="AZ3" s="87" t="s">
        <v>1180</v>
      </c>
      <c r="BA3" s="87"/>
      <c r="BB3" s="87"/>
      <c r="BC3" s="87"/>
      <c r="BD3" s="87"/>
      <c r="BE3" s="87"/>
      <c r="BF3" s="87">
        <f t="shared" ref="BF3:BF5" si="3">SUM(BA3:BE3)</f>
        <v>0</v>
      </c>
      <c r="BG3" s="90"/>
    </row>
    <row r="4" spans="1:59">
      <c r="A4" s="70" t="s">
        <v>1085</v>
      </c>
      <c r="B4" s="87">
        <f>第1年!I17</f>
        <v>619</v>
      </c>
      <c r="C4" s="119"/>
      <c r="D4" s="140"/>
      <c r="E4" s="140"/>
      <c r="G4" s="87" t="s">
        <v>1181</v>
      </c>
      <c r="H4" s="87"/>
      <c r="I4" s="87"/>
      <c r="J4" s="87"/>
      <c r="K4" s="87"/>
      <c r="L4" s="87"/>
      <c r="M4" s="87">
        <f t="shared" si="0"/>
        <v>0</v>
      </c>
      <c r="P4" s="102" t="s">
        <v>1085</v>
      </c>
      <c r="Q4" s="96">
        <f>I26</f>
        <v>563</v>
      </c>
      <c r="R4" s="119"/>
      <c r="S4" s="140"/>
      <c r="T4" s="140"/>
      <c r="U4" s="89"/>
      <c r="V4" s="87" t="s">
        <v>1181</v>
      </c>
      <c r="W4" s="87"/>
      <c r="X4" s="87"/>
      <c r="Y4" s="87"/>
      <c r="Z4" s="87"/>
      <c r="AA4" s="87"/>
      <c r="AB4" s="87">
        <f t="shared" si="1"/>
        <v>0</v>
      </c>
      <c r="AC4" s="90"/>
      <c r="AE4" s="70" t="s">
        <v>1085</v>
      </c>
      <c r="AF4" s="87">
        <f>X26</f>
        <v>507</v>
      </c>
      <c r="AG4" s="119"/>
      <c r="AH4" s="140"/>
      <c r="AI4" s="140"/>
      <c r="AJ4" s="89"/>
      <c r="AK4" s="87" t="s">
        <v>1181</v>
      </c>
      <c r="AL4" s="87"/>
      <c r="AM4" s="87"/>
      <c r="AN4" s="87"/>
      <c r="AO4" s="87"/>
      <c r="AP4" s="87"/>
      <c r="AQ4" s="87">
        <f t="shared" si="2"/>
        <v>0</v>
      </c>
      <c r="AR4" s="90"/>
      <c r="AT4" s="70" t="s">
        <v>1085</v>
      </c>
      <c r="AU4" s="87">
        <f>AM26</f>
        <v>451</v>
      </c>
      <c r="AV4" s="119"/>
      <c r="AW4" s="140"/>
      <c r="AX4" s="140"/>
      <c r="AY4" s="89"/>
      <c r="AZ4" s="87" t="s">
        <v>1181</v>
      </c>
      <c r="BA4" s="87"/>
      <c r="BB4" s="87"/>
      <c r="BC4" s="87"/>
      <c r="BD4" s="87"/>
      <c r="BE4" s="87"/>
      <c r="BF4" s="87">
        <f t="shared" si="3"/>
        <v>0</v>
      </c>
      <c r="BG4" s="90"/>
    </row>
    <row r="5" spans="1:59">
      <c r="A5" s="70" t="s">
        <v>1167</v>
      </c>
      <c r="B5" s="87"/>
      <c r="C5" s="140"/>
      <c r="D5" s="140"/>
      <c r="E5" s="140"/>
      <c r="G5" s="87" t="s">
        <v>1182</v>
      </c>
      <c r="H5" s="87"/>
      <c r="I5" s="87"/>
      <c r="J5" s="87"/>
      <c r="K5" s="87"/>
      <c r="L5" s="87"/>
      <c r="M5" s="87">
        <f t="shared" si="0"/>
        <v>0</v>
      </c>
      <c r="P5" s="70" t="s">
        <v>1167</v>
      </c>
      <c r="Q5" s="87"/>
      <c r="R5" s="140"/>
      <c r="S5" s="140"/>
      <c r="T5" s="140"/>
      <c r="U5" s="89"/>
      <c r="V5" s="87" t="s">
        <v>1182</v>
      </c>
      <c r="W5" s="87"/>
      <c r="X5" s="87"/>
      <c r="Y5" s="87"/>
      <c r="Z5" s="87"/>
      <c r="AA5" s="87"/>
      <c r="AB5" s="87">
        <f t="shared" si="1"/>
        <v>0</v>
      </c>
      <c r="AC5" s="90"/>
      <c r="AE5" s="70" t="s">
        <v>1167</v>
      </c>
      <c r="AF5" s="87"/>
      <c r="AG5" s="140"/>
      <c r="AH5" s="140"/>
      <c r="AI5" s="140"/>
      <c r="AJ5" s="89"/>
      <c r="AK5" s="87" t="s">
        <v>1182</v>
      </c>
      <c r="AL5" s="87"/>
      <c r="AM5" s="87"/>
      <c r="AN5" s="87"/>
      <c r="AO5" s="87"/>
      <c r="AP5" s="87"/>
      <c r="AQ5" s="87">
        <f t="shared" si="2"/>
        <v>0</v>
      </c>
      <c r="AR5" s="90"/>
      <c r="AT5" s="70" t="s">
        <v>1167</v>
      </c>
      <c r="AU5" s="87"/>
      <c r="AV5" s="140"/>
      <c r="AW5" s="140"/>
      <c r="AX5" s="140"/>
      <c r="AY5" s="89"/>
      <c r="AZ5" s="87" t="s">
        <v>1182</v>
      </c>
      <c r="BA5" s="87"/>
      <c r="BB5" s="87"/>
      <c r="BC5" s="87"/>
      <c r="BD5" s="87"/>
      <c r="BE5" s="87"/>
      <c r="BF5" s="87">
        <f t="shared" si="3"/>
        <v>0</v>
      </c>
      <c r="BG5" s="90"/>
    </row>
    <row r="6" spans="1:59">
      <c r="A6" s="70" t="s">
        <v>1168</v>
      </c>
      <c r="B6" s="87">
        <f>M7</f>
        <v>0</v>
      </c>
      <c r="C6" s="140"/>
      <c r="D6" s="140"/>
      <c r="E6" s="140"/>
      <c r="G6" s="87" t="s">
        <v>1183</v>
      </c>
      <c r="H6" s="87"/>
      <c r="I6" s="87"/>
      <c r="J6" s="87"/>
      <c r="K6" s="87"/>
      <c r="L6" s="87"/>
      <c r="M6" s="87">
        <f t="shared" si="0"/>
        <v>0</v>
      </c>
      <c r="P6" s="70" t="s">
        <v>1168</v>
      </c>
      <c r="Q6" s="87">
        <f>AB7</f>
        <v>0</v>
      </c>
      <c r="R6" s="140"/>
      <c r="S6" s="140"/>
      <c r="T6" s="140"/>
      <c r="U6" s="89"/>
      <c r="V6" s="87" t="s">
        <v>1183</v>
      </c>
      <c r="W6" s="87"/>
      <c r="X6" s="87"/>
      <c r="Y6" s="87"/>
      <c r="Z6" s="87"/>
      <c r="AA6" s="87"/>
      <c r="AB6" s="87">
        <f>SUM(W6:AA6)</f>
        <v>0</v>
      </c>
      <c r="AC6" s="90"/>
      <c r="AE6" s="70" t="s">
        <v>1168</v>
      </c>
      <c r="AF6" s="87">
        <f>AQ7</f>
        <v>0</v>
      </c>
      <c r="AG6" s="140"/>
      <c r="AH6" s="140"/>
      <c r="AI6" s="140"/>
      <c r="AJ6" s="89"/>
      <c r="AK6" s="87" t="s">
        <v>1183</v>
      </c>
      <c r="AL6" s="87"/>
      <c r="AM6" s="87"/>
      <c r="AN6" s="87"/>
      <c r="AO6" s="87"/>
      <c r="AP6" s="87"/>
      <c r="AQ6" s="87">
        <f>SUM(AL6:AP6)</f>
        <v>0</v>
      </c>
      <c r="AR6" s="90"/>
      <c r="AT6" s="70" t="s">
        <v>1168</v>
      </c>
      <c r="AU6" s="87">
        <f>BF7</f>
        <v>0</v>
      </c>
      <c r="AV6" s="140"/>
      <c r="AW6" s="140"/>
      <c r="AX6" s="140"/>
      <c r="AY6" s="89"/>
      <c r="AZ6" s="87" t="s">
        <v>1183</v>
      </c>
      <c r="BA6" s="87"/>
      <c r="BB6" s="87"/>
      <c r="BC6" s="87"/>
      <c r="BD6" s="87"/>
      <c r="BE6" s="87"/>
      <c r="BF6" s="87">
        <f>SUM(BA6:BE6)</f>
        <v>0</v>
      </c>
      <c r="BG6" s="90"/>
    </row>
    <row r="7" spans="1:59">
      <c r="A7" s="70" t="s">
        <v>1169</v>
      </c>
      <c r="B7" s="87">
        <f>第1年!L20</f>
        <v>0</v>
      </c>
      <c r="C7" s="140"/>
      <c r="D7" s="140"/>
      <c r="E7" s="140"/>
      <c r="G7" s="87" t="s">
        <v>1190</v>
      </c>
      <c r="H7" s="87">
        <f>SUM(H2:H6)</f>
        <v>0</v>
      </c>
      <c r="I7" s="87">
        <f t="shared" ref="I7:L7" si="4">SUM(I2:I6)</f>
        <v>0</v>
      </c>
      <c r="J7" s="87">
        <f t="shared" si="4"/>
        <v>0</v>
      </c>
      <c r="K7" s="87">
        <f t="shared" si="4"/>
        <v>0</v>
      </c>
      <c r="L7" s="87">
        <f t="shared" si="4"/>
        <v>0</v>
      </c>
      <c r="M7" s="87">
        <f>SUM(M2:M6)</f>
        <v>0</v>
      </c>
      <c r="P7" s="102" t="s">
        <v>1169</v>
      </c>
      <c r="Q7" s="96">
        <f>L29</f>
        <v>0</v>
      </c>
      <c r="R7" s="140"/>
      <c r="S7" s="140"/>
      <c r="T7" s="140"/>
      <c r="U7" s="89"/>
      <c r="V7" s="87" t="s">
        <v>1190</v>
      </c>
      <c r="W7" s="87">
        <f>SUM(W2:W6)</f>
        <v>0</v>
      </c>
      <c r="X7" s="87">
        <f t="shared" ref="X7:Z7" si="5">SUM(X2:X6)</f>
        <v>0</v>
      </c>
      <c r="Y7" s="87">
        <f t="shared" si="5"/>
        <v>0</v>
      </c>
      <c r="Z7" s="87">
        <f t="shared" si="5"/>
        <v>0</v>
      </c>
      <c r="AA7" s="87">
        <f>SUM(AA2:AA6)</f>
        <v>0</v>
      </c>
      <c r="AB7" s="87">
        <f>SUM(AB2:AB6)</f>
        <v>0</v>
      </c>
      <c r="AC7" s="90"/>
      <c r="AE7" s="70" t="s">
        <v>1169</v>
      </c>
      <c r="AF7" s="87">
        <f>AA29</f>
        <v>0</v>
      </c>
      <c r="AG7" s="140"/>
      <c r="AH7" s="140"/>
      <c r="AI7" s="140"/>
      <c r="AJ7" s="89"/>
      <c r="AK7" s="87" t="s">
        <v>1190</v>
      </c>
      <c r="AL7" s="87">
        <f>SUM(AL2:AL6)</f>
        <v>0</v>
      </c>
      <c r="AM7" s="87">
        <f t="shared" ref="AM7:AO7" si="6">SUM(AM2:AM6)</f>
        <v>0</v>
      </c>
      <c r="AN7" s="87">
        <f t="shared" si="6"/>
        <v>0</v>
      </c>
      <c r="AO7" s="87">
        <f t="shared" si="6"/>
        <v>0</v>
      </c>
      <c r="AP7" s="87">
        <f>SUM(AP2:AP6)</f>
        <v>0</v>
      </c>
      <c r="AQ7" s="87">
        <f>SUM(AQ2:AQ6)</f>
        <v>0</v>
      </c>
      <c r="AR7" s="90"/>
      <c r="AT7" s="70" t="s">
        <v>1169</v>
      </c>
      <c r="AU7" s="87">
        <f>AP29</f>
        <v>0</v>
      </c>
      <c r="AV7" s="140"/>
      <c r="AW7" s="140"/>
      <c r="AX7" s="140"/>
      <c r="AY7" s="89"/>
      <c r="AZ7" s="87" t="s">
        <v>1190</v>
      </c>
      <c r="BA7" s="87">
        <f>SUM(BA2:BA6)</f>
        <v>0</v>
      </c>
      <c r="BB7" s="87">
        <f t="shared" ref="BB7:BD7" si="7">SUM(BB2:BB6)</f>
        <v>0</v>
      </c>
      <c r="BC7" s="87">
        <f t="shared" si="7"/>
        <v>0</v>
      </c>
      <c r="BD7" s="87">
        <f t="shared" si="7"/>
        <v>0</v>
      </c>
      <c r="BE7" s="87">
        <f>SUM(BE2:BE6)</f>
        <v>0</v>
      </c>
      <c r="BF7" s="87">
        <f>SUM(BF2:BF6)</f>
        <v>0</v>
      </c>
      <c r="BG7" s="90"/>
    </row>
    <row r="8" spans="1:59">
      <c r="A8" s="70" t="s">
        <v>1170</v>
      </c>
      <c r="B8" s="87">
        <f>ROUND(第1年!B5*规则!$B42,0)</f>
        <v>0</v>
      </c>
      <c r="C8" s="140"/>
      <c r="D8" s="140"/>
      <c r="E8" s="140"/>
      <c r="P8" s="102" t="s">
        <v>1170</v>
      </c>
      <c r="Q8" s="96">
        <f>ROUND(L26*规则!$B$42,0)</f>
        <v>0</v>
      </c>
      <c r="R8" s="140"/>
      <c r="S8" s="140"/>
      <c r="T8" s="140"/>
      <c r="U8" s="89"/>
      <c r="V8" s="90"/>
      <c r="W8" s="90"/>
      <c r="X8" s="89"/>
      <c r="Y8" s="89"/>
      <c r="Z8" s="89"/>
      <c r="AA8" s="89"/>
      <c r="AB8" s="90"/>
      <c r="AC8" s="90"/>
      <c r="AE8" s="70" t="s">
        <v>1170</v>
      </c>
      <c r="AF8" s="87">
        <f>ROUND(AA26*规则!$B$42,0)</f>
        <v>0</v>
      </c>
      <c r="AG8" s="140"/>
      <c r="AH8" s="140"/>
      <c r="AI8" s="140"/>
      <c r="AJ8" s="89"/>
      <c r="AK8" s="90"/>
      <c r="AL8" s="90"/>
      <c r="AM8" s="89"/>
      <c r="AN8" s="89"/>
      <c r="AO8" s="89"/>
      <c r="AP8" s="89"/>
      <c r="AQ8" s="90"/>
      <c r="AR8" s="90"/>
      <c r="AT8" s="70" t="s">
        <v>1170</v>
      </c>
      <c r="AU8" s="87">
        <f>ROUND(AP26*规则!$B$42,0)</f>
        <v>0</v>
      </c>
      <c r="AV8" s="140"/>
      <c r="AW8" s="140"/>
      <c r="AX8" s="140"/>
      <c r="AY8" s="89"/>
      <c r="AZ8" s="90"/>
      <c r="BA8" s="90"/>
      <c r="BB8" s="89"/>
      <c r="BC8" s="89"/>
      <c r="BD8" s="89"/>
      <c r="BE8" s="89"/>
      <c r="BF8" s="90"/>
      <c r="BG8" s="90"/>
    </row>
    <row r="9" spans="1:59">
      <c r="A9" s="70" t="s">
        <v>1211</v>
      </c>
      <c r="B9" s="87"/>
      <c r="C9" s="140"/>
      <c r="D9" s="140"/>
      <c r="E9" s="140"/>
      <c r="G9" s="123" t="s">
        <v>1201</v>
      </c>
      <c r="H9" s="123"/>
      <c r="J9" s="123" t="s">
        <v>1202</v>
      </c>
      <c r="K9" s="123"/>
      <c r="M9" s="136" t="s">
        <v>1203</v>
      </c>
      <c r="N9" s="123"/>
      <c r="P9" s="70" t="s">
        <v>1211</v>
      </c>
      <c r="Q9" s="87"/>
      <c r="R9" s="140"/>
      <c r="S9" s="140"/>
      <c r="T9" s="140"/>
      <c r="U9" s="89"/>
      <c r="V9" s="123" t="s">
        <v>1206</v>
      </c>
      <c r="W9" s="123"/>
      <c r="X9" s="89"/>
      <c r="Y9" s="141" t="s">
        <v>1207</v>
      </c>
      <c r="Z9" s="141"/>
      <c r="AA9" s="89"/>
      <c r="AB9" s="136" t="s">
        <v>1208</v>
      </c>
      <c r="AC9" s="123"/>
      <c r="AE9" s="70" t="s">
        <v>1211</v>
      </c>
      <c r="AF9" s="87"/>
      <c r="AG9" s="140"/>
      <c r="AH9" s="140"/>
      <c r="AI9" s="140"/>
      <c r="AJ9" s="89"/>
      <c r="AK9" s="123" t="s">
        <v>1226</v>
      </c>
      <c r="AL9" s="123"/>
      <c r="AM9" s="89"/>
      <c r="AN9" s="141" t="s">
        <v>1227</v>
      </c>
      <c r="AO9" s="141"/>
      <c r="AP9" s="89"/>
      <c r="AQ9" s="136" t="s">
        <v>1229</v>
      </c>
      <c r="AR9" s="123"/>
      <c r="AT9" s="70" t="s">
        <v>1211</v>
      </c>
      <c r="AU9" s="87"/>
      <c r="AV9" s="140"/>
      <c r="AW9" s="140"/>
      <c r="AX9" s="140"/>
      <c r="AY9" s="89"/>
      <c r="AZ9" s="123" t="s">
        <v>1240</v>
      </c>
      <c r="BA9" s="123"/>
      <c r="BB9" s="89"/>
      <c r="BC9" s="141" t="s">
        <v>1241</v>
      </c>
      <c r="BD9" s="141"/>
      <c r="BE9" s="89"/>
      <c r="BF9" s="136" t="s">
        <v>1242</v>
      </c>
      <c r="BG9" s="123"/>
    </row>
    <row r="10" spans="1:59">
      <c r="A10" s="70" t="s">
        <v>1088</v>
      </c>
      <c r="B10" s="87"/>
      <c r="C10" s="140"/>
      <c r="D10" s="140"/>
      <c r="E10" s="140"/>
      <c r="G10" s="87" t="s">
        <v>1106</v>
      </c>
      <c r="H10" s="87" t="s">
        <v>1107</v>
      </c>
      <c r="J10" s="87" t="s">
        <v>1106</v>
      </c>
      <c r="K10" s="87" t="s">
        <v>1107</v>
      </c>
      <c r="M10" s="87"/>
      <c r="N10" s="87" t="s">
        <v>1196</v>
      </c>
      <c r="P10" s="70" t="s">
        <v>1088</v>
      </c>
      <c r="Q10" s="87"/>
      <c r="R10" s="140"/>
      <c r="S10" s="140"/>
      <c r="T10" s="140"/>
      <c r="U10" s="89"/>
      <c r="V10" s="87" t="s">
        <v>1106</v>
      </c>
      <c r="W10" s="87" t="s">
        <v>1107</v>
      </c>
      <c r="X10" s="89"/>
      <c r="Y10" s="87" t="s">
        <v>1106</v>
      </c>
      <c r="Z10" s="87" t="s">
        <v>1107</v>
      </c>
      <c r="AA10" s="89"/>
      <c r="AB10" s="87"/>
      <c r="AC10" s="87" t="s">
        <v>1107</v>
      </c>
      <c r="AE10" s="70" t="s">
        <v>1088</v>
      </c>
      <c r="AF10" s="87"/>
      <c r="AG10" s="140"/>
      <c r="AH10" s="140"/>
      <c r="AI10" s="140"/>
      <c r="AJ10" s="89"/>
      <c r="AK10" s="87" t="s">
        <v>1106</v>
      </c>
      <c r="AL10" s="87" t="s">
        <v>1107</v>
      </c>
      <c r="AM10" s="89"/>
      <c r="AN10" s="87" t="s">
        <v>1106</v>
      </c>
      <c r="AO10" s="87" t="s">
        <v>1107</v>
      </c>
      <c r="AP10" s="89"/>
      <c r="AQ10" s="87"/>
      <c r="AR10" s="87" t="s">
        <v>1107</v>
      </c>
      <c r="AT10" s="70" t="s">
        <v>1088</v>
      </c>
      <c r="AU10" s="87"/>
      <c r="AV10" s="140"/>
      <c r="AW10" s="140"/>
      <c r="AX10" s="140"/>
      <c r="AY10" s="89"/>
      <c r="AZ10" s="87" t="s">
        <v>1106</v>
      </c>
      <c r="BA10" s="87" t="s">
        <v>1107</v>
      </c>
      <c r="BB10" s="89"/>
      <c r="BC10" s="87" t="s">
        <v>1106</v>
      </c>
      <c r="BD10" s="87" t="s">
        <v>1107</v>
      </c>
      <c r="BE10" s="89"/>
      <c r="BF10" s="87"/>
      <c r="BG10" s="87" t="s">
        <v>1107</v>
      </c>
    </row>
    <row r="11" spans="1:59">
      <c r="A11" s="70" t="s">
        <v>1089</v>
      </c>
      <c r="B11" s="87">
        <f>B4-B5-B6-B7-B8-B9+B10</f>
        <v>619</v>
      </c>
      <c r="C11" s="91">
        <f>B34</f>
        <v>605</v>
      </c>
      <c r="D11" s="91">
        <f>C34</f>
        <v>591</v>
      </c>
      <c r="E11" s="91">
        <f t="shared" ref="E11" si="8">D34</f>
        <v>577</v>
      </c>
      <c r="G11" s="87" t="s">
        <v>1108</v>
      </c>
      <c r="H11" s="87">
        <f>SUM(B33:E33)</f>
        <v>56</v>
      </c>
      <c r="J11" s="87" t="s">
        <v>1135</v>
      </c>
      <c r="K11" s="87"/>
      <c r="M11" s="87" t="s">
        <v>1191</v>
      </c>
      <c r="N11" s="87"/>
      <c r="P11" s="70" t="s">
        <v>1089</v>
      </c>
      <c r="Q11" s="87">
        <f>Q4-Q5-Q6-Q7-Q8-Q9+Q10</f>
        <v>563</v>
      </c>
      <c r="R11" s="91">
        <f>Q34</f>
        <v>549</v>
      </c>
      <c r="S11" s="91">
        <f>R34</f>
        <v>535</v>
      </c>
      <c r="T11" s="91">
        <f t="shared" ref="T11" si="9">S34</f>
        <v>521</v>
      </c>
      <c r="U11" s="89"/>
      <c r="V11" s="87" t="s">
        <v>1108</v>
      </c>
      <c r="W11" s="87">
        <f>SUM(Q33:T33)</f>
        <v>56</v>
      </c>
      <c r="X11" s="89"/>
      <c r="Y11" s="87" t="s">
        <v>1135</v>
      </c>
      <c r="Z11" s="87"/>
      <c r="AA11" s="89"/>
      <c r="AB11" s="87" t="s">
        <v>1184</v>
      </c>
      <c r="AC11" s="87"/>
      <c r="AE11" s="70" t="s">
        <v>1089</v>
      </c>
      <c r="AF11" s="87">
        <f>AF4-AF5-AF6-AF7-AF8-AF9+AF10</f>
        <v>507</v>
      </c>
      <c r="AG11" s="91">
        <f>AF34</f>
        <v>493</v>
      </c>
      <c r="AH11" s="91">
        <f>AG34</f>
        <v>479</v>
      </c>
      <c r="AI11" s="91">
        <f t="shared" ref="AI11" si="10">AH34</f>
        <v>465</v>
      </c>
      <c r="AJ11" s="89"/>
      <c r="AK11" s="87" t="s">
        <v>1108</v>
      </c>
      <c r="AL11" s="87">
        <f>SUM(AF33:AI33)</f>
        <v>56</v>
      </c>
      <c r="AM11" s="89"/>
      <c r="AN11" s="87" t="s">
        <v>1135</v>
      </c>
      <c r="AO11" s="87"/>
      <c r="AP11" s="89"/>
      <c r="AQ11" s="87" t="s">
        <v>1184</v>
      </c>
      <c r="AR11" s="87"/>
      <c r="AT11" s="70" t="s">
        <v>1089</v>
      </c>
      <c r="AU11" s="87">
        <f>AU4-AU5-AU6-AU7-AU8-AU9+AU10</f>
        <v>451</v>
      </c>
      <c r="AV11" s="91">
        <f>AU34</f>
        <v>437</v>
      </c>
      <c r="AW11" s="91">
        <f>AV34</f>
        <v>423</v>
      </c>
      <c r="AX11" s="91">
        <f t="shared" ref="AX11" si="11">AW34</f>
        <v>409</v>
      </c>
      <c r="AY11" s="89"/>
      <c r="AZ11" s="87" t="s">
        <v>1108</v>
      </c>
      <c r="BA11" s="87">
        <f>SUM(AU33:AX33)</f>
        <v>56</v>
      </c>
      <c r="BB11" s="89"/>
      <c r="BC11" s="87" t="s">
        <v>1135</v>
      </c>
      <c r="BD11" s="87"/>
      <c r="BE11" s="89"/>
      <c r="BF11" s="87" t="s">
        <v>1184</v>
      </c>
      <c r="BG11" s="87"/>
    </row>
    <row r="12" spans="1:59">
      <c r="A12" s="70" t="s">
        <v>1171</v>
      </c>
      <c r="B12" s="87"/>
      <c r="C12" s="87"/>
      <c r="D12" s="87"/>
      <c r="E12" s="87"/>
      <c r="G12" s="87" t="s">
        <v>1143</v>
      </c>
      <c r="H12" s="87">
        <f>M7</f>
        <v>0</v>
      </c>
      <c r="J12" s="87" t="s">
        <v>1112</v>
      </c>
      <c r="K12" s="87"/>
      <c r="M12" s="87" t="s">
        <v>1192</v>
      </c>
      <c r="N12" s="87"/>
      <c r="P12" s="70" t="s">
        <v>1171</v>
      </c>
      <c r="Q12" s="87"/>
      <c r="R12" s="87"/>
      <c r="S12" s="87"/>
      <c r="T12" s="87"/>
      <c r="U12" s="89"/>
      <c r="V12" s="87" t="s">
        <v>1143</v>
      </c>
      <c r="W12" s="87">
        <f>AB7</f>
        <v>0</v>
      </c>
      <c r="X12" s="89"/>
      <c r="Y12" s="87" t="s">
        <v>1112</v>
      </c>
      <c r="Z12" s="87"/>
      <c r="AA12" s="89"/>
      <c r="AB12" s="87" t="s">
        <v>1185</v>
      </c>
      <c r="AC12" s="87"/>
      <c r="AE12" s="70" t="s">
        <v>1171</v>
      </c>
      <c r="AF12" s="87"/>
      <c r="AG12" s="87"/>
      <c r="AH12" s="87"/>
      <c r="AI12" s="87"/>
      <c r="AJ12" s="89"/>
      <c r="AK12" s="87" t="s">
        <v>1143</v>
      </c>
      <c r="AL12" s="87">
        <f>AQ7</f>
        <v>0</v>
      </c>
      <c r="AM12" s="89"/>
      <c r="AN12" s="87" t="s">
        <v>1112</v>
      </c>
      <c r="AO12" s="87"/>
      <c r="AP12" s="89"/>
      <c r="AQ12" s="87" t="s">
        <v>1185</v>
      </c>
      <c r="AR12" s="87"/>
      <c r="AT12" s="70" t="s">
        <v>1171</v>
      </c>
      <c r="AU12" s="87"/>
      <c r="AV12" s="87"/>
      <c r="AW12" s="87"/>
      <c r="AX12" s="87"/>
      <c r="AY12" s="89"/>
      <c r="AZ12" s="87" t="s">
        <v>1143</v>
      </c>
      <c r="BA12" s="87">
        <f>BF7</f>
        <v>0</v>
      </c>
      <c r="BB12" s="89"/>
      <c r="BC12" s="87" t="s">
        <v>1112</v>
      </c>
      <c r="BD12" s="87"/>
      <c r="BE12" s="89"/>
      <c r="BF12" s="87" t="s">
        <v>1185</v>
      </c>
      <c r="BG12" s="87"/>
    </row>
    <row r="13" spans="1:59">
      <c r="A13" s="70" t="s">
        <v>1172</v>
      </c>
      <c r="B13" s="87"/>
      <c r="C13" s="87"/>
      <c r="D13" s="87"/>
      <c r="E13" s="87"/>
      <c r="G13" s="87" t="s">
        <v>1109</v>
      </c>
      <c r="H13" s="87">
        <f>E38</f>
        <v>0</v>
      </c>
      <c r="J13" s="87" t="s">
        <v>1136</v>
      </c>
      <c r="K13" s="87">
        <f>K11-K12</f>
        <v>0</v>
      </c>
      <c r="M13" s="87" t="s">
        <v>1193</v>
      </c>
      <c r="N13" s="87"/>
      <c r="O13" s="92"/>
      <c r="P13" s="70" t="s">
        <v>1172</v>
      </c>
      <c r="Q13" s="87"/>
      <c r="R13" s="87"/>
      <c r="S13" s="87"/>
      <c r="T13" s="87"/>
      <c r="U13" s="89"/>
      <c r="V13" s="87" t="s">
        <v>1109</v>
      </c>
      <c r="W13" s="87">
        <f>T38</f>
        <v>0</v>
      </c>
      <c r="X13" s="89"/>
      <c r="Y13" s="87" t="s">
        <v>1136</v>
      </c>
      <c r="Z13" s="87">
        <f>Z11-Z12</f>
        <v>0</v>
      </c>
      <c r="AA13" s="89"/>
      <c r="AB13" s="87" t="s">
        <v>1186</v>
      </c>
      <c r="AC13" s="87"/>
      <c r="AE13" s="70" t="s">
        <v>1172</v>
      </c>
      <c r="AF13" s="87"/>
      <c r="AG13" s="87"/>
      <c r="AH13" s="87"/>
      <c r="AI13" s="87"/>
      <c r="AJ13" s="89"/>
      <c r="AK13" s="87" t="s">
        <v>1109</v>
      </c>
      <c r="AL13" s="87">
        <f>AI38</f>
        <v>0</v>
      </c>
      <c r="AM13" s="89"/>
      <c r="AN13" s="87" t="s">
        <v>1136</v>
      </c>
      <c r="AO13" s="87">
        <f>AO11-AO12</f>
        <v>0</v>
      </c>
      <c r="AP13" s="89"/>
      <c r="AQ13" s="87" t="s">
        <v>1186</v>
      </c>
      <c r="AR13" s="87"/>
      <c r="AT13" s="70" t="s">
        <v>1172</v>
      </c>
      <c r="AU13" s="87"/>
      <c r="AV13" s="87"/>
      <c r="AW13" s="87"/>
      <c r="AX13" s="87"/>
      <c r="AY13" s="89"/>
      <c r="AZ13" s="87" t="s">
        <v>1109</v>
      </c>
      <c r="BA13" s="87">
        <f>AX38</f>
        <v>0</v>
      </c>
      <c r="BB13" s="89"/>
      <c r="BC13" s="87" t="s">
        <v>1136</v>
      </c>
      <c r="BD13" s="87">
        <f>BD11-BD12</f>
        <v>0</v>
      </c>
      <c r="BE13" s="89"/>
      <c r="BF13" s="87" t="s">
        <v>1186</v>
      </c>
      <c r="BG13" s="87"/>
    </row>
    <row r="14" spans="1:59">
      <c r="A14" s="70" t="s">
        <v>1174</v>
      </c>
      <c r="B14" s="87">
        <f>ROUNDUP(B12*规则!$F42,0)</f>
        <v>0</v>
      </c>
      <c r="C14" s="87">
        <f>ROUNDUP(C12*规则!$F42,0)</f>
        <v>0</v>
      </c>
      <c r="D14" s="87">
        <f>ROUNDUP(D12*规则!$F42,0)</f>
        <v>0</v>
      </c>
      <c r="E14" s="87">
        <f>ROUNDUP(E12*规则!$F42,0)</f>
        <v>0</v>
      </c>
      <c r="G14" s="87" t="s">
        <v>1110</v>
      </c>
      <c r="H14" s="87"/>
      <c r="J14" s="87" t="s">
        <v>1113</v>
      </c>
      <c r="K14" s="87">
        <f>H21</f>
        <v>56</v>
      </c>
      <c r="L14" s="94"/>
      <c r="M14" s="87" t="s">
        <v>1194</v>
      </c>
      <c r="N14" s="87"/>
      <c r="O14" s="92"/>
      <c r="P14" s="70" t="s">
        <v>1174</v>
      </c>
      <c r="Q14" s="87">
        <f>ROUNDUP(Q12*规则!$F42,0)</f>
        <v>0</v>
      </c>
      <c r="R14" s="87">
        <f>ROUNDUP(R12*规则!$F42,0)</f>
        <v>0</v>
      </c>
      <c r="S14" s="87">
        <f>ROUNDUP(S12*规则!$F42,0)</f>
        <v>0</v>
      </c>
      <c r="T14" s="87">
        <f>ROUNDUP(T12*规则!$F42,0)</f>
        <v>0</v>
      </c>
      <c r="U14" s="89"/>
      <c r="V14" s="87" t="s">
        <v>1110</v>
      </c>
      <c r="W14" s="87"/>
      <c r="X14" s="89"/>
      <c r="Y14" s="87" t="s">
        <v>1113</v>
      </c>
      <c r="Z14" s="87">
        <f>W21</f>
        <v>56</v>
      </c>
      <c r="AA14" s="94"/>
      <c r="AB14" s="87" t="s">
        <v>1187</v>
      </c>
      <c r="AC14" s="87"/>
      <c r="AE14" s="70" t="s">
        <v>1174</v>
      </c>
      <c r="AF14" s="87">
        <f>ROUNDUP(AF12*规则!$F42,0)</f>
        <v>0</v>
      </c>
      <c r="AG14" s="87">
        <f>ROUNDUP(AG12*规则!$F42,0)</f>
        <v>0</v>
      </c>
      <c r="AH14" s="87">
        <f>ROUNDUP(AH12*规则!$F42,0)</f>
        <v>0</v>
      </c>
      <c r="AI14" s="87">
        <f>ROUNDUP(AI12*规则!$F42,0)</f>
        <v>0</v>
      </c>
      <c r="AJ14" s="89"/>
      <c r="AK14" s="87" t="s">
        <v>1110</v>
      </c>
      <c r="AL14" s="87"/>
      <c r="AM14" s="89"/>
      <c r="AN14" s="87" t="s">
        <v>1113</v>
      </c>
      <c r="AO14" s="87">
        <f>AL21</f>
        <v>56</v>
      </c>
      <c r="AP14" s="94"/>
      <c r="AQ14" s="87" t="s">
        <v>1187</v>
      </c>
      <c r="AR14" s="87"/>
      <c r="AT14" s="70" t="s">
        <v>1174</v>
      </c>
      <c r="AU14" s="87">
        <f>ROUNDUP(AU12*规则!$F42,0)</f>
        <v>0</v>
      </c>
      <c r="AV14" s="87">
        <f>ROUNDUP(AV12*规则!$F42,0)</f>
        <v>0</v>
      </c>
      <c r="AW14" s="87">
        <f>ROUNDUP(AW12*规则!$F42,0)</f>
        <v>0</v>
      </c>
      <c r="AX14" s="87">
        <f>ROUNDUP(AX12*规则!$F42,0)</f>
        <v>0</v>
      </c>
      <c r="AY14" s="89"/>
      <c r="AZ14" s="87" t="s">
        <v>1110</v>
      </c>
      <c r="BA14" s="87"/>
      <c r="BB14" s="89"/>
      <c r="BC14" s="87" t="s">
        <v>1113</v>
      </c>
      <c r="BD14" s="87">
        <f>BA21</f>
        <v>56</v>
      </c>
      <c r="BE14" s="94"/>
      <c r="BF14" s="87" t="s">
        <v>1187</v>
      </c>
      <c r="BG14" s="87"/>
    </row>
    <row r="15" spans="1:59">
      <c r="A15" s="70" t="s">
        <v>1173</v>
      </c>
      <c r="B15" s="87">
        <f>ROUNDUP(B13*规则!$H42,0)</f>
        <v>0</v>
      </c>
      <c r="C15" s="87">
        <f>ROUNDUP(C13*规则!$H42,0)</f>
        <v>0</v>
      </c>
      <c r="D15" s="87">
        <f>ROUNDUP(D13*规则!$H42,0)</f>
        <v>0</v>
      </c>
      <c r="E15" s="87">
        <f>ROUNDUP(E13*规则!$H42,0)</f>
        <v>0</v>
      </c>
      <c r="G15" s="87" t="s">
        <v>1144</v>
      </c>
      <c r="H15" s="87">
        <f>SUM(B22:E22)</f>
        <v>0</v>
      </c>
      <c r="J15" s="87" t="s">
        <v>1114</v>
      </c>
      <c r="K15" s="87">
        <f>K13-K14</f>
        <v>-56</v>
      </c>
      <c r="M15" s="87" t="s">
        <v>1195</v>
      </c>
      <c r="N15" s="87"/>
      <c r="P15" s="70" t="s">
        <v>1173</v>
      </c>
      <c r="Q15" s="87">
        <f>ROUNDUP(Q13*规则!$H42,0)</f>
        <v>0</v>
      </c>
      <c r="R15" s="87">
        <f>ROUNDUP(R13*规则!$H42,0)</f>
        <v>0</v>
      </c>
      <c r="S15" s="87">
        <f>ROUNDUP(S13*规则!$H42,0)</f>
        <v>0</v>
      </c>
      <c r="T15" s="87">
        <f>ROUNDUP(T13*规则!$H42,0)</f>
        <v>0</v>
      </c>
      <c r="U15" s="89"/>
      <c r="V15" s="87" t="s">
        <v>1144</v>
      </c>
      <c r="W15" s="87">
        <f>SUM(Q22:T22)</f>
        <v>0</v>
      </c>
      <c r="X15" s="89"/>
      <c r="Y15" s="87" t="s">
        <v>1114</v>
      </c>
      <c r="Z15" s="87">
        <f>Z13-Z14</f>
        <v>-56</v>
      </c>
      <c r="AA15" s="89"/>
      <c r="AB15" s="87" t="s">
        <v>1188</v>
      </c>
      <c r="AC15" s="87"/>
      <c r="AE15" s="70" t="s">
        <v>1173</v>
      </c>
      <c r="AF15" s="87">
        <f>ROUNDUP(AF13*规则!$H42,0)</f>
        <v>0</v>
      </c>
      <c r="AG15" s="87">
        <f>ROUNDUP(AG13*规则!$H42,0)</f>
        <v>0</v>
      </c>
      <c r="AH15" s="87">
        <f>ROUNDUP(AH13*规则!$H42,0)</f>
        <v>0</v>
      </c>
      <c r="AI15" s="87">
        <f>ROUNDUP(AI13*规则!$H42,0)</f>
        <v>0</v>
      </c>
      <c r="AJ15" s="89"/>
      <c r="AK15" s="87" t="s">
        <v>1144</v>
      </c>
      <c r="AL15" s="87">
        <f>SUM(AF22:AI22)</f>
        <v>0</v>
      </c>
      <c r="AM15" s="89"/>
      <c r="AN15" s="87" t="s">
        <v>1114</v>
      </c>
      <c r="AO15" s="87">
        <f>AO13-AO14</f>
        <v>-56</v>
      </c>
      <c r="AP15" s="89"/>
      <c r="AQ15" s="87" t="s">
        <v>1188</v>
      </c>
      <c r="AR15" s="87"/>
      <c r="AT15" s="70" t="s">
        <v>1173</v>
      </c>
      <c r="AU15" s="87">
        <f>ROUNDUP(AU13*规则!$H42,0)</f>
        <v>0</v>
      </c>
      <c r="AV15" s="87">
        <f>ROUNDUP(AV13*规则!$H42,0)</f>
        <v>0</v>
      </c>
      <c r="AW15" s="87">
        <f>ROUNDUP(AW13*规则!$H42,0)</f>
        <v>0</v>
      </c>
      <c r="AX15" s="87">
        <f>ROUNDUP(AX13*规则!$H42,0)</f>
        <v>0</v>
      </c>
      <c r="AY15" s="89"/>
      <c r="AZ15" s="87" t="s">
        <v>1144</v>
      </c>
      <c r="BA15" s="87">
        <f>SUM(AU22:AX22)</f>
        <v>0</v>
      </c>
      <c r="BB15" s="89"/>
      <c r="BC15" s="87" t="s">
        <v>1114</v>
      </c>
      <c r="BD15" s="87">
        <f>BD13-BD14</f>
        <v>-56</v>
      </c>
      <c r="BE15" s="89"/>
      <c r="BF15" s="87" t="s">
        <v>1188</v>
      </c>
      <c r="BG15" s="87"/>
    </row>
    <row r="16" spans="1:59">
      <c r="A16" s="70" t="s">
        <v>1210</v>
      </c>
      <c r="B16" s="87">
        <f>第1年!B7</f>
        <v>0</v>
      </c>
      <c r="C16" s="87">
        <f>第1年!C7</f>
        <v>0</v>
      </c>
      <c r="D16" s="87">
        <f>第1年!D7</f>
        <v>0</v>
      </c>
      <c r="E16" s="87">
        <f>第1年!E7</f>
        <v>0</v>
      </c>
      <c r="G16" s="87" t="s">
        <v>1148</v>
      </c>
      <c r="H16" s="87"/>
      <c r="J16" s="87" t="s">
        <v>1137</v>
      </c>
      <c r="K16" s="87"/>
      <c r="M16" s="87" t="s">
        <v>1197</v>
      </c>
      <c r="N16" s="76"/>
      <c r="P16" s="102" t="s">
        <v>1210</v>
      </c>
      <c r="Q16" s="96">
        <f>B18</f>
        <v>0</v>
      </c>
      <c r="R16" s="96">
        <f t="shared" ref="R16:S16" si="12">C18</f>
        <v>0</v>
      </c>
      <c r="S16" s="96">
        <f t="shared" si="12"/>
        <v>0</v>
      </c>
      <c r="T16" s="96">
        <f>E18</f>
        <v>0</v>
      </c>
      <c r="U16" s="89"/>
      <c r="V16" s="87" t="s">
        <v>1148</v>
      </c>
      <c r="W16" s="87"/>
      <c r="X16" s="89"/>
      <c r="Y16" s="87" t="s">
        <v>1137</v>
      </c>
      <c r="Z16" s="87"/>
      <c r="AA16" s="89"/>
      <c r="AB16" s="87" t="s">
        <v>1197</v>
      </c>
      <c r="AC16" s="76"/>
      <c r="AE16" s="70" t="s">
        <v>1210</v>
      </c>
      <c r="AF16" s="87">
        <f>Q18</f>
        <v>0</v>
      </c>
      <c r="AG16" s="87">
        <f t="shared" ref="AG16" si="13">R18</f>
        <v>0</v>
      </c>
      <c r="AH16" s="87">
        <f t="shared" ref="AH16" si="14">S18</f>
        <v>0</v>
      </c>
      <c r="AI16" s="87">
        <f>T18</f>
        <v>0</v>
      </c>
      <c r="AJ16" s="89"/>
      <c r="AK16" s="87" t="s">
        <v>1148</v>
      </c>
      <c r="AL16" s="87"/>
      <c r="AM16" s="89"/>
      <c r="AN16" s="87" t="s">
        <v>1137</v>
      </c>
      <c r="AO16" s="87"/>
      <c r="AP16" s="89"/>
      <c r="AQ16" s="87" t="s">
        <v>1197</v>
      </c>
      <c r="AR16" s="76"/>
      <c r="AT16" s="70" t="s">
        <v>1210</v>
      </c>
      <c r="AU16" s="87">
        <f>AF18</f>
        <v>0</v>
      </c>
      <c r="AV16" s="87">
        <f t="shared" ref="AV16" si="15">AG18</f>
        <v>0</v>
      </c>
      <c r="AW16" s="87">
        <f t="shared" ref="AW16" si="16">AH18</f>
        <v>0</v>
      </c>
      <c r="AX16" s="87">
        <f>AI18</f>
        <v>0</v>
      </c>
      <c r="AY16" s="89"/>
      <c r="AZ16" s="87" t="s">
        <v>1148</v>
      </c>
      <c r="BA16" s="87"/>
      <c r="BB16" s="89"/>
      <c r="BC16" s="87" t="s">
        <v>1137</v>
      </c>
      <c r="BD16" s="87"/>
      <c r="BE16" s="89"/>
      <c r="BF16" s="87" t="s">
        <v>1197</v>
      </c>
      <c r="BG16" s="76"/>
    </row>
    <row r="17" spans="1:59">
      <c r="A17" s="70" t="s">
        <v>1155</v>
      </c>
      <c r="B17" s="87">
        <f>ROUND(B16*规则!$D$42,0)</f>
        <v>0</v>
      </c>
      <c r="C17" s="87">
        <f>ROUND(C16*规则!$D$42,0)</f>
        <v>0</v>
      </c>
      <c r="D17" s="87">
        <f>ROUND(D16*规则!$D$42,0)</f>
        <v>0</v>
      </c>
      <c r="E17" s="87">
        <f>ROUND(E16*规则!$D$42,0)</f>
        <v>0</v>
      </c>
      <c r="G17" s="87" t="s">
        <v>1149</v>
      </c>
      <c r="H17" s="87">
        <f>E35</f>
        <v>0</v>
      </c>
      <c r="J17" s="87" t="s">
        <v>1138</v>
      </c>
      <c r="K17" s="87">
        <f>K15-K16</f>
        <v>-56</v>
      </c>
      <c r="M17" s="87" t="s">
        <v>1198</v>
      </c>
      <c r="N17" s="76"/>
      <c r="P17" s="70" t="s">
        <v>1155</v>
      </c>
      <c r="Q17" s="87">
        <f>ROUND(Q16*规则!$D$42,0)</f>
        <v>0</v>
      </c>
      <c r="R17" s="87">
        <f>ROUND(R16*规则!$D$42,0)</f>
        <v>0</v>
      </c>
      <c r="S17" s="87">
        <f>ROUND(S16*规则!$D$42,0)</f>
        <v>0</v>
      </c>
      <c r="T17" s="87">
        <f>ROUND(T16*规则!$D$42,0)</f>
        <v>0</v>
      </c>
      <c r="U17" s="89"/>
      <c r="V17" s="87" t="s">
        <v>1149</v>
      </c>
      <c r="W17" s="87">
        <f>T35</f>
        <v>0</v>
      </c>
      <c r="X17" s="89"/>
      <c r="Y17" s="87" t="s">
        <v>1138</v>
      </c>
      <c r="Z17" s="87">
        <f>Z15-Z16</f>
        <v>-56</v>
      </c>
      <c r="AA17" s="89"/>
      <c r="AB17" s="87" t="s">
        <v>1198</v>
      </c>
      <c r="AC17" s="76"/>
      <c r="AE17" s="70" t="s">
        <v>1155</v>
      </c>
      <c r="AF17" s="87">
        <f>ROUND(AF16*规则!$D$42,0)</f>
        <v>0</v>
      </c>
      <c r="AG17" s="87">
        <f>ROUND(AG16*规则!$D$42,0)</f>
        <v>0</v>
      </c>
      <c r="AH17" s="87">
        <f>ROUND(AH16*规则!$D$42,0)</f>
        <v>0</v>
      </c>
      <c r="AI17" s="87">
        <f>ROUND(AI16*规则!$D$42,0)</f>
        <v>0</v>
      </c>
      <c r="AJ17" s="89"/>
      <c r="AK17" s="87" t="s">
        <v>1149</v>
      </c>
      <c r="AL17" s="87">
        <f>AI35</f>
        <v>0</v>
      </c>
      <c r="AM17" s="89"/>
      <c r="AN17" s="87" t="s">
        <v>1138</v>
      </c>
      <c r="AO17" s="87">
        <f>AO15-AO16</f>
        <v>-56</v>
      </c>
      <c r="AP17" s="89"/>
      <c r="AQ17" s="87" t="s">
        <v>1198</v>
      </c>
      <c r="AR17" s="76"/>
      <c r="AT17" s="70" t="s">
        <v>1155</v>
      </c>
      <c r="AU17" s="87">
        <f>ROUND(AU16*规则!$D$42,0)</f>
        <v>0</v>
      </c>
      <c r="AV17" s="87">
        <f>ROUND(AV16*规则!$D$42,0)</f>
        <v>0</v>
      </c>
      <c r="AW17" s="87">
        <f>ROUND(AW16*规则!$D$42,0)</f>
        <v>0</v>
      </c>
      <c r="AX17" s="87">
        <f>ROUND(AX16*规则!$D$42,0)</f>
        <v>0</v>
      </c>
      <c r="AY17" s="89"/>
      <c r="AZ17" s="87" t="s">
        <v>1149</v>
      </c>
      <c r="BA17" s="87">
        <f>AX35</f>
        <v>0</v>
      </c>
      <c r="BB17" s="89"/>
      <c r="BC17" s="87" t="s">
        <v>1138</v>
      </c>
      <c r="BD17" s="87">
        <f>BD15-BD16</f>
        <v>-56</v>
      </c>
      <c r="BE17" s="89"/>
      <c r="BF17" s="87" t="s">
        <v>1198</v>
      </c>
      <c r="BG17" s="76"/>
    </row>
    <row r="18" spans="1:59">
      <c r="A18" s="70" t="s">
        <v>1090</v>
      </c>
      <c r="B18" s="91"/>
      <c r="C18" s="91"/>
      <c r="D18" s="91"/>
      <c r="E18" s="87"/>
      <c r="G18" s="87" t="s">
        <v>1150</v>
      </c>
      <c r="H18" s="87">
        <f>SUM(B29:E29)</f>
        <v>0</v>
      </c>
      <c r="J18" s="87" t="s">
        <v>1139</v>
      </c>
      <c r="K18" s="87">
        <f>B8+SUM(B14:E14)+SUM(B15:E15)+SUM(B17:E17)</f>
        <v>0</v>
      </c>
      <c r="P18" s="70" t="s">
        <v>1090</v>
      </c>
      <c r="Q18" s="91"/>
      <c r="R18" s="91"/>
      <c r="S18" s="91"/>
      <c r="T18" s="87"/>
      <c r="U18" s="89"/>
      <c r="V18" s="87" t="s">
        <v>1150</v>
      </c>
      <c r="W18" s="87">
        <f>SUM(Q29:T29)</f>
        <v>0</v>
      </c>
      <c r="X18" s="89"/>
      <c r="Y18" s="87" t="s">
        <v>1139</v>
      </c>
      <c r="Z18" s="87">
        <f>Q8+SUM(Q14:T14)+SUM(Q15:T15)+SUM(Q17:T17)</f>
        <v>0</v>
      </c>
      <c r="AA18" s="89"/>
      <c r="AB18" s="90"/>
      <c r="AC18" s="90"/>
      <c r="AE18" s="70" t="s">
        <v>1090</v>
      </c>
      <c r="AF18" s="91"/>
      <c r="AG18" s="91"/>
      <c r="AH18" s="91"/>
      <c r="AI18" s="87"/>
      <c r="AJ18" s="89"/>
      <c r="AK18" s="87" t="s">
        <v>1150</v>
      </c>
      <c r="AL18" s="87">
        <f>SUM(AF29:AI29)</f>
        <v>0</v>
      </c>
      <c r="AM18" s="89"/>
      <c r="AN18" s="87" t="s">
        <v>1139</v>
      </c>
      <c r="AO18" s="87">
        <f>AF8+SUM(AF14:AI14)+SUM(AF15:AI15)+SUM(AF17:AI17)</f>
        <v>0</v>
      </c>
      <c r="AP18" s="89"/>
      <c r="AQ18" s="90"/>
      <c r="AR18" s="90"/>
      <c r="AT18" s="70" t="s">
        <v>1090</v>
      </c>
      <c r="AU18" s="91"/>
      <c r="AV18" s="91"/>
      <c r="AW18" s="91"/>
      <c r="AX18" s="87"/>
      <c r="AY18" s="89"/>
      <c r="AZ18" s="87" t="s">
        <v>1150</v>
      </c>
      <c r="BA18" s="87">
        <f>SUM(AU29:AX29)</f>
        <v>0</v>
      </c>
      <c r="BB18" s="89"/>
      <c r="BC18" s="87" t="s">
        <v>1139</v>
      </c>
      <c r="BD18" s="87">
        <f>AU8+SUM(AU14:AX14)+SUM(AU15:AX15)+SUM(AU17:AX17)</f>
        <v>0</v>
      </c>
      <c r="BE18" s="89"/>
      <c r="BF18" s="90"/>
      <c r="BG18" s="90"/>
    </row>
    <row r="19" spans="1:59">
      <c r="A19" s="70" t="s">
        <v>1091</v>
      </c>
      <c r="B19" s="91">
        <f>R系列原料的MRP!G13*规则!$J$26+R系列原料的MRP!G24*规则!$J$27+R系列原料的MRP!G35*规则!$J$28+R系列原料的MRP!G46*规则!$J$29</f>
        <v>0</v>
      </c>
      <c r="C19" s="91">
        <f>R系列原料的MRP!H13*规则!$J$26+R系列原料的MRP!H24*规则!$J$27+R系列原料的MRP!H35*规则!$J$28+R系列原料的MRP!H46*规则!$J$29</f>
        <v>0</v>
      </c>
      <c r="D19" s="91">
        <f>R系列原料的MRP!I13*规则!$J$26+R系列原料的MRP!I24*规则!$J$27+R系列原料的MRP!I35*规则!$J$28+R系列原料的MRP!I46*规则!$J$29</f>
        <v>0</v>
      </c>
      <c r="E19" s="91">
        <f>R系列原料的MRP!J13*规则!$J$26+R系列原料的MRP!J24*规则!$J$27+R系列原料的MRP!J35*规则!$J$28+R系列原料的MRP!J46*规则!$J$29</f>
        <v>0</v>
      </c>
      <c r="G19" s="87" t="s">
        <v>1151</v>
      </c>
      <c r="H19" s="87">
        <f>E36</f>
        <v>0</v>
      </c>
      <c r="J19" s="87" t="s">
        <v>1140</v>
      </c>
      <c r="K19" s="87">
        <f>K17-K18</f>
        <v>-56</v>
      </c>
      <c r="P19" s="102" t="s">
        <v>1091</v>
      </c>
      <c r="Q19" s="97">
        <f>R系列原料的MRP!K13*规则!$J$26+R系列原料的MRP!K24*规则!$J$27+R系列原料的MRP!K35*规则!$J$28+R系列原料的MRP!K46*规则!$J$29</f>
        <v>0</v>
      </c>
      <c r="R19" s="97">
        <f>R系列原料的MRP!L13*规则!$J$26+R系列原料的MRP!L24*规则!$J$27+R系列原料的MRP!L35*规则!$J$28+R系列原料的MRP!L46*规则!$J$29</f>
        <v>0</v>
      </c>
      <c r="S19" s="97">
        <f>R系列原料的MRP!M13*规则!$J$26+R系列原料的MRP!M24*规则!$J$27+R系列原料的MRP!M35*规则!$J$28+R系列原料的MRP!M46*规则!$J$29</f>
        <v>0</v>
      </c>
      <c r="T19" s="97">
        <f>R系列原料的MRP!N13*规则!$J$26+R系列原料的MRP!N24*规则!$J$27+R系列原料的MRP!N35*规则!$J$28+R系列原料的MRP!N46*规则!$J$29</f>
        <v>0</v>
      </c>
      <c r="U19" s="89"/>
      <c r="V19" s="87" t="s">
        <v>1151</v>
      </c>
      <c r="W19" s="87">
        <f>T36</f>
        <v>0</v>
      </c>
      <c r="X19" s="89"/>
      <c r="Y19" s="87" t="s">
        <v>1140</v>
      </c>
      <c r="Z19" s="87">
        <f>Z17-Z18</f>
        <v>-56</v>
      </c>
      <c r="AA19" s="89"/>
      <c r="AB19" s="90"/>
      <c r="AC19" s="90"/>
      <c r="AE19" s="102" t="s">
        <v>1091</v>
      </c>
      <c r="AF19" s="97">
        <f>R系列原料的MRP!O13*规则!$J$26+R系列原料的MRP!O24*规则!$J$27+R系列原料的MRP!O35*规则!$J$28+R系列原料的MRP!O46*规则!$J$29</f>
        <v>0</v>
      </c>
      <c r="AG19" s="97">
        <f>R系列原料的MRP!P13*规则!$J$26+R系列原料的MRP!P24*规则!$J$27+R系列原料的MRP!P35*规则!$J$28+R系列原料的MRP!P46*规则!$J$29</f>
        <v>0</v>
      </c>
      <c r="AH19" s="97">
        <f>R系列原料的MRP!Q13*规则!$J$26+R系列原料的MRP!Q24*规则!$J$27+R系列原料的MRP!Q35*规则!$J$28+R系列原料的MRP!Q46*规则!$J$29</f>
        <v>0</v>
      </c>
      <c r="AI19" s="97">
        <f>R系列原料的MRP!R13*规则!$J$26+R系列原料的MRP!R24*规则!$J$27+R系列原料的MRP!R35*规则!$J$28+R系列原料的MRP!R46*规则!$J$29</f>
        <v>0</v>
      </c>
      <c r="AJ19" s="89"/>
      <c r="AK19" s="87" t="s">
        <v>1151</v>
      </c>
      <c r="AL19" s="87">
        <f>AI36</f>
        <v>0</v>
      </c>
      <c r="AM19" s="89"/>
      <c r="AN19" s="87" t="s">
        <v>1140</v>
      </c>
      <c r="AO19" s="87">
        <f>AO17-AO18</f>
        <v>-56</v>
      </c>
      <c r="AP19" s="89"/>
      <c r="AQ19" s="90"/>
      <c r="AR19" s="90"/>
      <c r="AT19" s="102" t="s">
        <v>1091</v>
      </c>
      <c r="AU19" s="97">
        <f>R系列原料的MRP!S13*规则!$J$26+R系列原料的MRP!S24*规则!$J$27+R系列原料的MRP!S35*规则!$J$28+R系列原料的MRP!S46*规则!$J$29</f>
        <v>0</v>
      </c>
      <c r="AV19" s="97">
        <f>R系列原料的MRP!T13*规则!$J$26+R系列原料的MRP!T24*规则!$J$27+R系列原料的MRP!T35*规则!$J$28+R系列原料的MRP!T46*规则!$J$29</f>
        <v>0</v>
      </c>
      <c r="AW19" s="97">
        <f>R系列原料的MRP!U13*规则!$J$26+R系列原料的MRP!U24*规则!$J$27+R系列原料的MRP!U35*规则!$J$28+R系列原料的MRP!U46*规则!$J$29</f>
        <v>0</v>
      </c>
      <c r="AX19" s="97">
        <f>R系列原料的MRP!V13*规则!$J$26+R系列原料的MRP!V24*规则!$J$27+R系列原料的MRP!V35*规则!$J$28+R系列原料的MRP!V46*规则!$J$29</f>
        <v>0</v>
      </c>
      <c r="AY19" s="89"/>
      <c r="AZ19" s="87" t="s">
        <v>1151</v>
      </c>
      <c r="BA19" s="87">
        <f>AX36</f>
        <v>0</v>
      </c>
      <c r="BB19" s="89"/>
      <c r="BC19" s="87" t="s">
        <v>1140</v>
      </c>
      <c r="BD19" s="87">
        <f>BD17-BD18</f>
        <v>-56</v>
      </c>
      <c r="BE19" s="89"/>
      <c r="BF19" s="90"/>
      <c r="BG19" s="90"/>
    </row>
    <row r="20" spans="1:59">
      <c r="A20" s="70" t="s">
        <v>1092</v>
      </c>
      <c r="B20" s="87"/>
      <c r="C20" s="87"/>
      <c r="D20" s="87"/>
      <c r="E20" s="87"/>
      <c r="G20" s="87" t="s">
        <v>1145</v>
      </c>
      <c r="H20" s="87">
        <f>B5</f>
        <v>0</v>
      </c>
      <c r="J20" s="87" t="s">
        <v>1141</v>
      </c>
      <c r="K20" s="87">
        <f>IF(K19&gt;0,IF(K19+K34&gt;0,ROUND((K19+K34)*规则!$H$43,0),0),0)</f>
        <v>0</v>
      </c>
      <c r="P20" s="70" t="s">
        <v>1092</v>
      </c>
      <c r="Q20" s="87"/>
      <c r="R20" s="87"/>
      <c r="S20" s="87"/>
      <c r="T20" s="87"/>
      <c r="U20" s="89"/>
      <c r="V20" s="87" t="s">
        <v>1145</v>
      </c>
      <c r="W20" s="87">
        <f>Q5</f>
        <v>0</v>
      </c>
      <c r="X20" s="89"/>
      <c r="Y20" s="96" t="s">
        <v>1141</v>
      </c>
      <c r="Z20" s="96">
        <f>IF(Z19&gt;0,IF(L29&gt;0,Z19*规则!$H$43,IF(Z19+Z34+K34&gt;0,ROUND((Z19+Z34+K34)*规则!$H$43,0),0)),0)</f>
        <v>0</v>
      </c>
      <c r="AA20" s="89"/>
      <c r="AB20" s="90"/>
      <c r="AC20" s="90"/>
      <c r="AE20" s="70" t="s">
        <v>1092</v>
      </c>
      <c r="AF20" s="87"/>
      <c r="AG20" s="87"/>
      <c r="AH20" s="87"/>
      <c r="AI20" s="87"/>
      <c r="AJ20" s="89"/>
      <c r="AK20" s="87" t="s">
        <v>1145</v>
      </c>
      <c r="AL20" s="87">
        <f>AF5</f>
        <v>0</v>
      </c>
      <c r="AM20" s="89"/>
      <c r="AN20" s="96" t="s">
        <v>1141</v>
      </c>
      <c r="AO20" s="96">
        <f>IF(AO19&gt;0,IF(AA29&gt;0,AO19*0.25,IF(L29&gt;0,IF(AO19+AO34&gt;0,ROUND((AO19+AO34)*0.25,0),0),IF(AO19+AP33&gt;0,ROUND((AO19+AP33)*0.25,0),0))),0)</f>
        <v>0</v>
      </c>
      <c r="AP20" s="89"/>
      <c r="AQ20" s="90"/>
      <c r="AR20" s="90"/>
      <c r="AT20" s="70" t="s">
        <v>1092</v>
      </c>
      <c r="AU20" s="87"/>
      <c r="AV20" s="87"/>
      <c r="AW20" s="87"/>
      <c r="AX20" s="87"/>
      <c r="AY20" s="89"/>
      <c r="AZ20" s="87" t="s">
        <v>1145</v>
      </c>
      <c r="BA20" s="87">
        <f>AU5</f>
        <v>0</v>
      </c>
      <c r="BB20" s="89"/>
      <c r="BC20" s="96" t="s">
        <v>1141</v>
      </c>
      <c r="BD20" s="87"/>
      <c r="BE20" s="89"/>
      <c r="BF20" s="90"/>
      <c r="BG20" s="90"/>
    </row>
    <row r="21" spans="1:59">
      <c r="A21" s="70" t="s">
        <v>1093</v>
      </c>
      <c r="B21" s="87"/>
      <c r="C21" s="87"/>
      <c r="D21" s="87"/>
      <c r="E21" s="87"/>
      <c r="G21" s="87" t="s">
        <v>1111</v>
      </c>
      <c r="H21" s="87">
        <f>SUM(H10:H20)</f>
        <v>56</v>
      </c>
      <c r="J21" s="87" t="s">
        <v>1142</v>
      </c>
      <c r="K21" s="87">
        <f>K19-K20</f>
        <v>-56</v>
      </c>
      <c r="P21" s="70" t="s">
        <v>1093</v>
      </c>
      <c r="Q21" s="87"/>
      <c r="R21" s="87"/>
      <c r="S21" s="87"/>
      <c r="T21" s="87"/>
      <c r="U21" s="89"/>
      <c r="V21" s="87" t="s">
        <v>1111</v>
      </c>
      <c r="W21" s="87">
        <f>SUM(W10:W20)</f>
        <v>56</v>
      </c>
      <c r="X21" s="89"/>
      <c r="Y21" s="87" t="s">
        <v>1142</v>
      </c>
      <c r="Z21" s="87">
        <f>Z19-Z20</f>
        <v>-56</v>
      </c>
      <c r="AA21" s="89"/>
      <c r="AB21" s="90"/>
      <c r="AC21" s="90"/>
      <c r="AE21" s="70" t="s">
        <v>1093</v>
      </c>
      <c r="AF21" s="87"/>
      <c r="AG21" s="87"/>
      <c r="AH21" s="87"/>
      <c r="AI21" s="87"/>
      <c r="AJ21" s="89"/>
      <c r="AK21" s="87" t="s">
        <v>1111</v>
      </c>
      <c r="AL21" s="87">
        <f>SUM(AL10:AL20)</f>
        <v>56</v>
      </c>
      <c r="AM21" s="89"/>
      <c r="AN21" s="87" t="s">
        <v>1142</v>
      </c>
      <c r="AO21" s="87">
        <f>AO19-AO20</f>
        <v>-56</v>
      </c>
      <c r="AP21" s="89"/>
      <c r="AQ21" s="90"/>
      <c r="AR21" s="90"/>
      <c r="AT21" s="70" t="s">
        <v>1093</v>
      </c>
      <c r="AU21" s="87"/>
      <c r="AV21" s="87"/>
      <c r="AW21" s="87"/>
      <c r="AX21" s="87"/>
      <c r="AY21" s="89"/>
      <c r="AZ21" s="87" t="s">
        <v>1111</v>
      </c>
      <c r="BA21" s="87">
        <f>SUM(BA10:BA20)</f>
        <v>56</v>
      </c>
      <c r="BB21" s="89"/>
      <c r="BC21" s="87" t="s">
        <v>1142</v>
      </c>
      <c r="BD21" s="87">
        <f>BD19-BD20</f>
        <v>-56</v>
      </c>
      <c r="BE21" s="89"/>
      <c r="BF21" s="90"/>
      <c r="BG21" s="90"/>
    </row>
    <row r="22" spans="1:59">
      <c r="A22" s="70" t="s">
        <v>1086</v>
      </c>
      <c r="B22" s="87"/>
      <c r="C22" s="87"/>
      <c r="D22" s="87"/>
      <c r="E22" s="87"/>
      <c r="P22" s="70" t="s">
        <v>1086</v>
      </c>
      <c r="Q22" s="87"/>
      <c r="R22" s="87"/>
      <c r="S22" s="87"/>
      <c r="T22" s="87"/>
      <c r="U22" s="89"/>
      <c r="V22" s="90"/>
      <c r="W22" s="90"/>
      <c r="X22" s="89"/>
      <c r="Y22" s="89"/>
      <c r="Z22" s="89"/>
      <c r="AA22" s="89"/>
      <c r="AB22" s="90"/>
      <c r="AC22" s="90"/>
      <c r="AE22" s="70" t="s">
        <v>1086</v>
      </c>
      <c r="AF22" s="87"/>
      <c r="AG22" s="87"/>
      <c r="AH22" s="87"/>
      <c r="AI22" s="87"/>
      <c r="AJ22" s="89"/>
      <c r="AK22" s="90"/>
      <c r="AL22" s="90"/>
      <c r="AM22" s="89"/>
      <c r="AN22" s="89"/>
      <c r="AO22" s="89"/>
      <c r="AP22" s="89"/>
      <c r="AQ22" s="90"/>
      <c r="AR22" s="90"/>
      <c r="AT22" s="70" t="s">
        <v>1086</v>
      </c>
      <c r="AU22" s="87"/>
      <c r="AV22" s="87"/>
      <c r="AW22" s="87"/>
      <c r="AX22" s="87"/>
      <c r="AY22" s="89"/>
      <c r="AZ22" s="90"/>
      <c r="BA22" s="90"/>
      <c r="BB22" s="89"/>
      <c r="BC22" s="89"/>
      <c r="BD22" s="89"/>
      <c r="BE22" s="89"/>
      <c r="BF22" s="90"/>
      <c r="BG22" s="90"/>
    </row>
    <row r="23" spans="1:59">
      <c r="A23" s="70" t="s">
        <v>1156</v>
      </c>
      <c r="B23" s="87"/>
      <c r="C23" s="87"/>
      <c r="D23" s="87"/>
      <c r="E23" s="87"/>
      <c r="J23" s="94"/>
      <c r="P23" s="70" t="s">
        <v>1156</v>
      </c>
      <c r="Q23" s="87"/>
      <c r="R23" s="87"/>
      <c r="S23" s="87"/>
      <c r="T23" s="87"/>
      <c r="U23" s="89"/>
      <c r="V23" s="90"/>
      <c r="W23" s="90"/>
      <c r="X23" s="89"/>
      <c r="Y23" s="94"/>
      <c r="Z23" s="89"/>
      <c r="AA23" s="89"/>
      <c r="AB23" s="90"/>
      <c r="AC23" s="90"/>
      <c r="AE23" s="70" t="s">
        <v>1156</v>
      </c>
      <c r="AF23" s="87"/>
      <c r="AG23" s="87"/>
      <c r="AH23" s="87"/>
      <c r="AI23" s="87"/>
      <c r="AJ23" s="89"/>
      <c r="AK23" s="90"/>
      <c r="AL23" s="90"/>
      <c r="AM23" s="89"/>
      <c r="AN23" s="94"/>
      <c r="AO23" s="89"/>
      <c r="AP23" s="89"/>
      <c r="AQ23" s="90"/>
      <c r="AR23" s="90"/>
      <c r="AT23" s="70" t="s">
        <v>1156</v>
      </c>
      <c r="AU23" s="87"/>
      <c r="AV23" s="87"/>
      <c r="AW23" s="87"/>
      <c r="AX23" s="87"/>
      <c r="AY23" s="89"/>
      <c r="AZ23" s="90"/>
      <c r="BA23" s="90"/>
      <c r="BB23" s="89"/>
      <c r="BC23" s="94"/>
      <c r="BD23" s="89"/>
      <c r="BE23" s="89"/>
      <c r="BF23" s="90"/>
      <c r="BG23" s="90"/>
    </row>
    <row r="24" spans="1:59">
      <c r="A24" s="100" t="s">
        <v>1157</v>
      </c>
      <c r="B24" s="87"/>
      <c r="C24" s="87"/>
      <c r="D24" s="87"/>
      <c r="E24" s="87"/>
      <c r="G24" s="120" t="s">
        <v>1199</v>
      </c>
      <c r="H24" s="137"/>
      <c r="I24" s="137"/>
      <c r="J24" s="137"/>
      <c r="K24" s="137"/>
      <c r="L24" s="138"/>
      <c r="P24" s="100" t="s">
        <v>1157</v>
      </c>
      <c r="Q24" s="87"/>
      <c r="R24" s="87"/>
      <c r="S24" s="87"/>
      <c r="T24" s="87"/>
      <c r="U24" s="89"/>
      <c r="V24" s="142" t="s">
        <v>1209</v>
      </c>
      <c r="W24" s="143"/>
      <c r="X24" s="143"/>
      <c r="Y24" s="143"/>
      <c r="Z24" s="143"/>
      <c r="AA24" s="144"/>
      <c r="AB24" s="90"/>
      <c r="AC24" s="90"/>
      <c r="AE24" s="100" t="s">
        <v>1157</v>
      </c>
      <c r="AF24" s="87"/>
      <c r="AG24" s="87"/>
      <c r="AH24" s="87"/>
      <c r="AI24" s="87"/>
      <c r="AJ24" s="89"/>
      <c r="AK24" s="120" t="s">
        <v>1228</v>
      </c>
      <c r="AL24" s="137"/>
      <c r="AM24" s="137"/>
      <c r="AN24" s="137"/>
      <c r="AO24" s="137"/>
      <c r="AP24" s="138"/>
      <c r="AQ24" s="90"/>
      <c r="AR24" s="90"/>
      <c r="AT24" s="100" t="s">
        <v>1157</v>
      </c>
      <c r="AU24" s="87"/>
      <c r="AV24" s="87"/>
      <c r="AW24" s="87"/>
      <c r="AX24" s="87"/>
      <c r="AY24" s="89"/>
      <c r="AZ24" s="120" t="s">
        <v>1243</v>
      </c>
      <c r="BA24" s="137"/>
      <c r="BB24" s="137"/>
      <c r="BC24" s="137"/>
      <c r="BD24" s="137"/>
      <c r="BE24" s="138"/>
      <c r="BF24" s="90"/>
      <c r="BG24" s="90"/>
    </row>
    <row r="25" spans="1:59">
      <c r="A25" s="70" t="s">
        <v>1087</v>
      </c>
      <c r="B25" s="87"/>
      <c r="C25" s="87"/>
      <c r="D25" s="87"/>
      <c r="E25" s="87"/>
      <c r="G25" s="87" t="s">
        <v>1106</v>
      </c>
      <c r="H25" s="87" t="s">
        <v>1124</v>
      </c>
      <c r="I25" s="87" t="s">
        <v>1123</v>
      </c>
      <c r="J25" s="87" t="s">
        <v>1106</v>
      </c>
      <c r="K25" s="87" t="s">
        <v>1124</v>
      </c>
      <c r="L25" s="87" t="s">
        <v>1123</v>
      </c>
      <c r="P25" s="70" t="s">
        <v>1087</v>
      </c>
      <c r="Q25" s="87"/>
      <c r="R25" s="87"/>
      <c r="S25" s="87"/>
      <c r="T25" s="87"/>
      <c r="U25" s="89"/>
      <c r="V25" s="87" t="s">
        <v>1106</v>
      </c>
      <c r="W25" s="87" t="s">
        <v>1124</v>
      </c>
      <c r="X25" s="87" t="s">
        <v>1123</v>
      </c>
      <c r="Y25" s="87" t="s">
        <v>1106</v>
      </c>
      <c r="Z25" s="87" t="s">
        <v>1124</v>
      </c>
      <c r="AA25" s="87" t="s">
        <v>1123</v>
      </c>
      <c r="AB25" s="90"/>
      <c r="AC25" s="90"/>
      <c r="AE25" s="70" t="s">
        <v>1087</v>
      </c>
      <c r="AF25" s="87"/>
      <c r="AG25" s="87"/>
      <c r="AH25" s="87"/>
      <c r="AI25" s="87"/>
      <c r="AJ25" s="89"/>
      <c r="AK25" s="87" t="s">
        <v>1106</v>
      </c>
      <c r="AL25" s="87" t="s">
        <v>1124</v>
      </c>
      <c r="AM25" s="87" t="s">
        <v>1123</v>
      </c>
      <c r="AN25" s="87" t="s">
        <v>1106</v>
      </c>
      <c r="AO25" s="87" t="s">
        <v>1124</v>
      </c>
      <c r="AP25" s="87" t="s">
        <v>1123</v>
      </c>
      <c r="AQ25" s="90"/>
      <c r="AR25" s="90"/>
      <c r="AT25" s="70" t="s">
        <v>1087</v>
      </c>
      <c r="AU25" s="87"/>
      <c r="AV25" s="87"/>
      <c r="AW25" s="87"/>
      <c r="AX25" s="87"/>
      <c r="AY25" s="89"/>
      <c r="AZ25" s="87" t="s">
        <v>1106</v>
      </c>
      <c r="BA25" s="87" t="s">
        <v>1124</v>
      </c>
      <c r="BB25" s="87" t="s">
        <v>1123</v>
      </c>
      <c r="BC25" s="87" t="s">
        <v>1106</v>
      </c>
      <c r="BD25" s="87" t="s">
        <v>1124</v>
      </c>
      <c r="BE25" s="87" t="s">
        <v>1123</v>
      </c>
      <c r="BF25" s="90"/>
      <c r="BG25" s="90"/>
    </row>
    <row r="26" spans="1:59">
      <c r="A26" s="70" t="s">
        <v>1158</v>
      </c>
      <c r="B26" s="87"/>
      <c r="C26" s="87"/>
      <c r="D26" s="87"/>
      <c r="E26" s="87"/>
      <c r="G26" s="87" t="s">
        <v>1115</v>
      </c>
      <c r="H26" s="87">
        <f>第1年!I17</f>
        <v>619</v>
      </c>
      <c r="I26" s="87">
        <f>E39</f>
        <v>563</v>
      </c>
      <c r="J26" s="87" t="s">
        <v>1127</v>
      </c>
      <c r="K26" s="87">
        <f>第1年!L17</f>
        <v>0</v>
      </c>
      <c r="L26" s="87">
        <f>第1年!L17-B9+B10</f>
        <v>0</v>
      </c>
      <c r="P26" s="70" t="s">
        <v>1158</v>
      </c>
      <c r="Q26" s="87"/>
      <c r="R26" s="87"/>
      <c r="S26" s="87"/>
      <c r="T26" s="87"/>
      <c r="U26" s="89"/>
      <c r="V26" s="96" t="s">
        <v>1115</v>
      </c>
      <c r="W26" s="96">
        <f>I26</f>
        <v>563</v>
      </c>
      <c r="X26" s="96">
        <f>T39</f>
        <v>507</v>
      </c>
      <c r="Y26" s="96" t="s">
        <v>1127</v>
      </c>
      <c r="Z26" s="96">
        <f>L26</f>
        <v>0</v>
      </c>
      <c r="AA26" s="96">
        <f>L26-Q9+Q10</f>
        <v>0</v>
      </c>
      <c r="AB26" s="90"/>
      <c r="AC26" s="90"/>
      <c r="AE26" s="70" t="s">
        <v>1158</v>
      </c>
      <c r="AF26" s="87"/>
      <c r="AG26" s="87"/>
      <c r="AH26" s="87"/>
      <c r="AI26" s="87"/>
      <c r="AJ26" s="89"/>
      <c r="AK26" s="87" t="s">
        <v>1115</v>
      </c>
      <c r="AL26" s="87">
        <f>X26</f>
        <v>507</v>
      </c>
      <c r="AM26" s="87">
        <f>AI39</f>
        <v>451</v>
      </c>
      <c r="AN26" s="87" t="s">
        <v>1127</v>
      </c>
      <c r="AO26" s="87">
        <f>AA26</f>
        <v>0</v>
      </c>
      <c r="AP26" s="87">
        <f>AA26-AF9+AF10</f>
        <v>0</v>
      </c>
      <c r="AQ26" s="90"/>
      <c r="AR26" s="90"/>
      <c r="AT26" s="70" t="s">
        <v>1158</v>
      </c>
      <c r="AU26" s="87"/>
      <c r="AV26" s="87"/>
      <c r="AW26" s="87"/>
      <c r="AX26" s="87"/>
      <c r="AY26" s="89"/>
      <c r="AZ26" s="87" t="s">
        <v>1115</v>
      </c>
      <c r="BA26" s="87">
        <f>AM26</f>
        <v>451</v>
      </c>
      <c r="BB26" s="87">
        <f>AX39</f>
        <v>395</v>
      </c>
      <c r="BC26" s="87" t="s">
        <v>1127</v>
      </c>
      <c r="BD26" s="87">
        <f>AP26</f>
        <v>0</v>
      </c>
      <c r="BE26" s="87">
        <f>AP26-AU9+AU10</f>
        <v>0</v>
      </c>
      <c r="BF26" s="90"/>
      <c r="BG26" s="90"/>
    </row>
    <row r="27" spans="1:59">
      <c r="A27" s="70" t="s">
        <v>1159</v>
      </c>
      <c r="B27" s="87"/>
      <c r="C27" s="87"/>
      <c r="D27" s="87"/>
      <c r="E27" s="87"/>
      <c r="G27" s="87" t="s">
        <v>1125</v>
      </c>
      <c r="H27" s="87">
        <f>第1年!I18</f>
        <v>0</v>
      </c>
      <c r="I27" s="87"/>
      <c r="J27" s="87" t="s">
        <v>1128</v>
      </c>
      <c r="K27" s="87">
        <f>第1年!L18</f>
        <v>0</v>
      </c>
      <c r="L27" s="87">
        <f>第1年!L18-SUM(B16:E16)+SUM(B18:E18)</f>
        <v>0</v>
      </c>
      <c r="P27" s="70" t="s">
        <v>1159</v>
      </c>
      <c r="Q27" s="87"/>
      <c r="R27" s="87"/>
      <c r="S27" s="87"/>
      <c r="T27" s="87"/>
      <c r="U27" s="89"/>
      <c r="V27" s="96" t="s">
        <v>1125</v>
      </c>
      <c r="W27" s="96">
        <f>I27</f>
        <v>0</v>
      </c>
      <c r="X27" s="96"/>
      <c r="Y27" s="96" t="s">
        <v>1128</v>
      </c>
      <c r="Z27" s="96">
        <f t="shared" ref="Z27:Z28" si="17">L27</f>
        <v>0</v>
      </c>
      <c r="AA27" s="96">
        <f>L27-SUM(Q16:T16)+SUM(Q18:T18)</f>
        <v>0</v>
      </c>
      <c r="AB27" s="90"/>
      <c r="AC27" s="90"/>
      <c r="AE27" s="70" t="s">
        <v>1159</v>
      </c>
      <c r="AF27" s="87"/>
      <c r="AG27" s="87"/>
      <c r="AH27" s="87"/>
      <c r="AI27" s="87"/>
      <c r="AJ27" s="89"/>
      <c r="AK27" s="87" t="s">
        <v>1125</v>
      </c>
      <c r="AL27" s="87">
        <f>X27</f>
        <v>0</v>
      </c>
      <c r="AM27" s="96"/>
      <c r="AN27" s="87" t="s">
        <v>1128</v>
      </c>
      <c r="AO27" s="87">
        <f>AA27</f>
        <v>0</v>
      </c>
      <c r="AP27" s="87">
        <f>AA27-SUM(AF16:AI16)+SUM(AF18:AI18)</f>
        <v>0</v>
      </c>
      <c r="AQ27" s="90"/>
      <c r="AR27" s="90"/>
      <c r="AT27" s="70" t="s">
        <v>1159</v>
      </c>
      <c r="AU27" s="87"/>
      <c r="AV27" s="87"/>
      <c r="AW27" s="87"/>
      <c r="AX27" s="87"/>
      <c r="AY27" s="89"/>
      <c r="AZ27" s="87" t="s">
        <v>1125</v>
      </c>
      <c r="BA27" s="87">
        <f>AM27</f>
        <v>0</v>
      </c>
      <c r="BB27" s="96"/>
      <c r="BC27" s="87" t="s">
        <v>1128</v>
      </c>
      <c r="BD27" s="87">
        <f>AP27</f>
        <v>0</v>
      </c>
      <c r="BE27" s="87">
        <f>AP27-SUM(AU16:AX16)+SUM(AU18:AX18)</f>
        <v>0</v>
      </c>
      <c r="BF27" s="90"/>
      <c r="BG27" s="90"/>
    </row>
    <row r="28" spans="1:59">
      <c r="A28" s="70" t="s">
        <v>1162</v>
      </c>
      <c r="B28" s="87"/>
      <c r="C28" s="87"/>
      <c r="D28" s="87"/>
      <c r="E28" s="87"/>
      <c r="G28" s="87" t="s">
        <v>1116</v>
      </c>
      <c r="H28" s="87">
        <f>第1年!I19</f>
        <v>0</v>
      </c>
      <c r="I28" s="87"/>
      <c r="J28" s="87" t="s">
        <v>1154</v>
      </c>
      <c r="K28" s="87">
        <f>第1年!L19</f>
        <v>0</v>
      </c>
      <c r="L28" s="87"/>
      <c r="P28" s="70" t="s">
        <v>1162</v>
      </c>
      <c r="Q28" s="87"/>
      <c r="R28" s="87"/>
      <c r="S28" s="87"/>
      <c r="T28" s="87"/>
      <c r="U28" s="89"/>
      <c r="V28" s="96" t="s">
        <v>1116</v>
      </c>
      <c r="W28" s="96">
        <f t="shared" ref="W28:W30" si="18">I28</f>
        <v>0</v>
      </c>
      <c r="X28" s="96"/>
      <c r="Y28" s="96" t="s">
        <v>1154</v>
      </c>
      <c r="Z28" s="96">
        <f t="shared" si="17"/>
        <v>0</v>
      </c>
      <c r="AA28" s="87"/>
      <c r="AB28" s="90"/>
      <c r="AC28" s="90"/>
      <c r="AE28" s="70" t="s">
        <v>1162</v>
      </c>
      <c r="AF28" s="87"/>
      <c r="AG28" s="87"/>
      <c r="AH28" s="87"/>
      <c r="AI28" s="87"/>
      <c r="AJ28" s="89"/>
      <c r="AK28" s="87" t="s">
        <v>1116</v>
      </c>
      <c r="AL28" s="87">
        <f>X28</f>
        <v>0</v>
      </c>
      <c r="AM28" s="96"/>
      <c r="AN28" s="87" t="s">
        <v>1154</v>
      </c>
      <c r="AO28" s="87">
        <f>AA28</f>
        <v>0</v>
      </c>
      <c r="AP28" s="87"/>
      <c r="AQ28" s="90"/>
      <c r="AR28" s="90"/>
      <c r="AT28" s="70" t="s">
        <v>1162</v>
      </c>
      <c r="AU28" s="87"/>
      <c r="AV28" s="87"/>
      <c r="AW28" s="87"/>
      <c r="AX28" s="87"/>
      <c r="AY28" s="89"/>
      <c r="AZ28" s="87" t="s">
        <v>1116</v>
      </c>
      <c r="BA28" s="87">
        <f>AM28</f>
        <v>0</v>
      </c>
      <c r="BB28" s="96"/>
      <c r="BC28" s="87" t="s">
        <v>1154</v>
      </c>
      <c r="BD28" s="87">
        <f>AP28</f>
        <v>0</v>
      </c>
      <c r="BE28" s="87"/>
      <c r="BF28" s="90"/>
      <c r="BG28" s="90"/>
    </row>
    <row r="29" spans="1:59">
      <c r="A29" s="70" t="s">
        <v>1096</v>
      </c>
      <c r="B29" s="87"/>
      <c r="C29" s="87"/>
      <c r="D29" s="87"/>
      <c r="E29" s="87"/>
      <c r="G29" s="87" t="s">
        <v>1117</v>
      </c>
      <c r="H29" s="87">
        <f>第1年!I20</f>
        <v>0</v>
      </c>
      <c r="I29" s="87"/>
      <c r="J29" s="87" t="s">
        <v>1141</v>
      </c>
      <c r="K29" s="87">
        <f>第1年!L20</f>
        <v>0</v>
      </c>
      <c r="L29" s="87">
        <f>K20</f>
        <v>0</v>
      </c>
      <c r="P29" s="70" t="s">
        <v>1096</v>
      </c>
      <c r="Q29" s="87"/>
      <c r="R29" s="87"/>
      <c r="S29" s="87"/>
      <c r="T29" s="87"/>
      <c r="U29" s="89"/>
      <c r="V29" s="96" t="s">
        <v>1117</v>
      </c>
      <c r="W29" s="96">
        <f t="shared" si="18"/>
        <v>0</v>
      </c>
      <c r="X29" s="96"/>
      <c r="Y29" s="87" t="s">
        <v>1141</v>
      </c>
      <c r="Z29" s="87">
        <f>L29</f>
        <v>0</v>
      </c>
      <c r="AA29" s="87">
        <f>Z20</f>
        <v>0</v>
      </c>
      <c r="AB29" s="90"/>
      <c r="AC29" s="90"/>
      <c r="AE29" s="70" t="s">
        <v>1096</v>
      </c>
      <c r="AF29" s="87"/>
      <c r="AG29" s="87"/>
      <c r="AH29" s="87"/>
      <c r="AI29" s="87"/>
      <c r="AJ29" s="89"/>
      <c r="AK29" s="87" t="s">
        <v>1117</v>
      </c>
      <c r="AL29" s="87">
        <f>X29</f>
        <v>0</v>
      </c>
      <c r="AM29" s="96"/>
      <c r="AN29" s="87" t="s">
        <v>1141</v>
      </c>
      <c r="AO29" s="87">
        <f>AA29</f>
        <v>0</v>
      </c>
      <c r="AP29" s="87">
        <f>AO20</f>
        <v>0</v>
      </c>
      <c r="AQ29" s="90"/>
      <c r="AR29" s="90"/>
      <c r="AT29" s="70" t="s">
        <v>1096</v>
      </c>
      <c r="AU29" s="87"/>
      <c r="AV29" s="87"/>
      <c r="AW29" s="87"/>
      <c r="AX29" s="87"/>
      <c r="AY29" s="89"/>
      <c r="AZ29" s="87" t="s">
        <v>1117</v>
      </c>
      <c r="BA29" s="87">
        <f>AM29</f>
        <v>0</v>
      </c>
      <c r="BB29" s="96"/>
      <c r="BC29" s="87" t="s">
        <v>1141</v>
      </c>
      <c r="BD29" s="87">
        <f>AP29</f>
        <v>0</v>
      </c>
      <c r="BE29" s="87">
        <f>BD20</f>
        <v>0</v>
      </c>
      <c r="BF29" s="90"/>
      <c r="BG29" s="90"/>
    </row>
    <row r="30" spans="1:59">
      <c r="A30" s="101" t="s">
        <v>1176</v>
      </c>
      <c r="B30" s="87"/>
      <c r="C30" s="87"/>
      <c r="D30" s="87"/>
      <c r="E30" s="87"/>
      <c r="G30" s="87" t="s">
        <v>1152</v>
      </c>
      <c r="H30" s="87">
        <f>第1年!I21</f>
        <v>0</v>
      </c>
      <c r="I30" s="87"/>
      <c r="J30" s="93"/>
      <c r="K30" s="93"/>
      <c r="L30" s="93"/>
      <c r="P30" s="101" t="s">
        <v>1176</v>
      </c>
      <c r="Q30" s="87"/>
      <c r="R30" s="87"/>
      <c r="S30" s="87"/>
      <c r="T30" s="87"/>
      <c r="U30" s="89"/>
      <c r="V30" s="96" t="s">
        <v>1152</v>
      </c>
      <c r="W30" s="96">
        <f t="shared" si="18"/>
        <v>0</v>
      </c>
      <c r="X30" s="96"/>
      <c r="Y30" s="93"/>
      <c r="Z30" s="93"/>
      <c r="AA30" s="93"/>
      <c r="AB30" s="90"/>
      <c r="AC30" s="90"/>
      <c r="AE30" s="101" t="s">
        <v>1176</v>
      </c>
      <c r="AF30" s="87"/>
      <c r="AG30" s="87"/>
      <c r="AH30" s="87"/>
      <c r="AI30" s="87"/>
      <c r="AJ30" s="89"/>
      <c r="AK30" s="87" t="s">
        <v>1152</v>
      </c>
      <c r="AL30" s="87">
        <f>X30</f>
        <v>0</v>
      </c>
      <c r="AM30" s="96"/>
      <c r="AN30" s="95"/>
      <c r="AO30" s="95"/>
      <c r="AP30" s="95"/>
      <c r="AQ30" s="90"/>
      <c r="AR30" s="90"/>
      <c r="AT30" s="101" t="s">
        <v>1176</v>
      </c>
      <c r="AU30" s="87"/>
      <c r="AV30" s="87"/>
      <c r="AW30" s="87"/>
      <c r="AX30" s="87"/>
      <c r="AY30" s="89"/>
      <c r="AZ30" s="87" t="s">
        <v>1152</v>
      </c>
      <c r="BA30" s="87">
        <f>AM30</f>
        <v>0</v>
      </c>
      <c r="BB30" s="96"/>
      <c r="BC30" s="104"/>
      <c r="BD30" s="104"/>
      <c r="BE30" s="104"/>
      <c r="BF30" s="90"/>
      <c r="BG30" s="90"/>
    </row>
    <row r="31" spans="1:59">
      <c r="A31" s="70" t="s">
        <v>1160</v>
      </c>
      <c r="B31" s="87"/>
      <c r="C31" s="87"/>
      <c r="D31" s="87"/>
      <c r="E31" s="87"/>
      <c r="G31" s="87" t="s">
        <v>1118</v>
      </c>
      <c r="H31" s="87">
        <f>SUM(H26:H30)</f>
        <v>619</v>
      </c>
      <c r="I31" s="87">
        <f>SUM(I26:I30)</f>
        <v>563</v>
      </c>
      <c r="J31" s="87" t="s">
        <v>1129</v>
      </c>
      <c r="K31" s="87">
        <f>第1年!L22</f>
        <v>0</v>
      </c>
      <c r="L31" s="87">
        <f>SUM(L26:L29)</f>
        <v>0</v>
      </c>
      <c r="P31" s="70" t="s">
        <v>1160</v>
      </c>
      <c r="Q31" s="87"/>
      <c r="R31" s="87"/>
      <c r="S31" s="87"/>
      <c r="T31" s="87"/>
      <c r="U31" s="89"/>
      <c r="V31" s="87" t="s">
        <v>1118</v>
      </c>
      <c r="W31" s="87">
        <f>SUM(W26:W30)</f>
        <v>563</v>
      </c>
      <c r="X31" s="87">
        <f>SUM(X26:X30)</f>
        <v>507</v>
      </c>
      <c r="Y31" s="87" t="s">
        <v>1129</v>
      </c>
      <c r="Z31" s="87">
        <f>SUM(Z26:Z29)</f>
        <v>0</v>
      </c>
      <c r="AA31" s="87">
        <f>SUM(AA26:AA29)</f>
        <v>0</v>
      </c>
      <c r="AB31" s="90"/>
      <c r="AC31" s="90"/>
      <c r="AE31" s="70" t="s">
        <v>1160</v>
      </c>
      <c r="AF31" s="87"/>
      <c r="AG31" s="87"/>
      <c r="AH31" s="87"/>
      <c r="AI31" s="87"/>
      <c r="AJ31" s="89"/>
      <c r="AK31" s="87" t="s">
        <v>1118</v>
      </c>
      <c r="AL31" s="87">
        <f>SUM(AL26:AL30)</f>
        <v>507</v>
      </c>
      <c r="AM31" s="87">
        <f>SUM(AM26:AM30)</f>
        <v>451</v>
      </c>
      <c r="AN31" s="87" t="s">
        <v>1129</v>
      </c>
      <c r="AO31" s="87">
        <f>SUM(AO26:AO29)</f>
        <v>0</v>
      </c>
      <c r="AP31" s="87">
        <f>SUM(AP26:AP29)</f>
        <v>0</v>
      </c>
      <c r="AQ31" s="90"/>
      <c r="AR31" s="90"/>
      <c r="AT31" s="70" t="s">
        <v>1160</v>
      </c>
      <c r="AU31" s="87"/>
      <c r="AV31" s="87"/>
      <c r="AW31" s="87"/>
      <c r="AX31" s="87"/>
      <c r="AY31" s="89"/>
      <c r="AZ31" s="87" t="s">
        <v>1118</v>
      </c>
      <c r="BA31" s="87">
        <f>SUM(BA26:BA30)</f>
        <v>451</v>
      </c>
      <c r="BB31" s="87">
        <f>SUM(BB26:BB30)</f>
        <v>395</v>
      </c>
      <c r="BC31" s="87" t="s">
        <v>1129</v>
      </c>
      <c r="BD31" s="87">
        <f>SUM(BD26:BD29)</f>
        <v>0</v>
      </c>
      <c r="BE31" s="87">
        <f>SUM(BE26:BE29)</f>
        <v>0</v>
      </c>
      <c r="BF31" s="90"/>
      <c r="BG31" s="90"/>
    </row>
    <row r="32" spans="1:59">
      <c r="A32" s="70" t="s">
        <v>1161</v>
      </c>
      <c r="B32" s="87"/>
      <c r="C32" s="87"/>
      <c r="D32" s="87"/>
      <c r="E32" s="87"/>
      <c r="G32" s="87" t="s">
        <v>1119</v>
      </c>
      <c r="H32" s="87">
        <f>第1年!I23</f>
        <v>0</v>
      </c>
      <c r="I32" s="87"/>
      <c r="J32" s="87" t="s">
        <v>1130</v>
      </c>
      <c r="K32" s="87">
        <f>第1年!L23</f>
        <v>675</v>
      </c>
      <c r="L32" s="87">
        <f>K32+L28</f>
        <v>675</v>
      </c>
      <c r="P32" s="70" t="s">
        <v>1161</v>
      </c>
      <c r="Q32" s="87"/>
      <c r="R32" s="87"/>
      <c r="S32" s="87"/>
      <c r="T32" s="87"/>
      <c r="U32" s="89"/>
      <c r="V32" s="96" t="s">
        <v>1119</v>
      </c>
      <c r="W32" s="96">
        <f>I32</f>
        <v>0</v>
      </c>
      <c r="X32" s="96"/>
      <c r="Y32" s="96" t="s">
        <v>1130</v>
      </c>
      <c r="Z32" s="96">
        <f>L32</f>
        <v>675</v>
      </c>
      <c r="AA32" s="87">
        <f>Z32+AA28</f>
        <v>675</v>
      </c>
      <c r="AB32" s="90"/>
      <c r="AC32" s="90"/>
      <c r="AE32" s="70" t="s">
        <v>1161</v>
      </c>
      <c r="AF32" s="87"/>
      <c r="AG32" s="87"/>
      <c r="AH32" s="87"/>
      <c r="AI32" s="87"/>
      <c r="AJ32" s="89"/>
      <c r="AK32" s="87" t="s">
        <v>1119</v>
      </c>
      <c r="AL32" s="87">
        <f>X32</f>
        <v>0</v>
      </c>
      <c r="AM32" s="96"/>
      <c r="AN32" s="87" t="s">
        <v>1130</v>
      </c>
      <c r="AO32" s="87">
        <f>AA32</f>
        <v>675</v>
      </c>
      <c r="AP32" s="87">
        <f>AO32+AP28</f>
        <v>675</v>
      </c>
      <c r="AQ32" s="90"/>
      <c r="AR32" s="90"/>
      <c r="AT32" s="70" t="s">
        <v>1161</v>
      </c>
      <c r="AU32" s="87"/>
      <c r="AV32" s="87"/>
      <c r="AW32" s="87"/>
      <c r="AX32" s="87"/>
      <c r="AY32" s="89"/>
      <c r="AZ32" s="87" t="s">
        <v>1119</v>
      </c>
      <c r="BA32" s="87">
        <f>AM32</f>
        <v>0</v>
      </c>
      <c r="BB32" s="96"/>
      <c r="BC32" s="87" t="s">
        <v>1130</v>
      </c>
      <c r="BD32" s="87">
        <f>AP32</f>
        <v>675</v>
      </c>
      <c r="BE32" s="87">
        <f>BD32+BE28</f>
        <v>675</v>
      </c>
      <c r="BF32" s="90"/>
      <c r="BG32" s="90"/>
    </row>
    <row r="33" spans="1:59">
      <c r="A33" s="70" t="s">
        <v>1101</v>
      </c>
      <c r="B33" s="87">
        <f>规则!$D43</f>
        <v>14</v>
      </c>
      <c r="C33" s="87">
        <f>规则!$D43</f>
        <v>14</v>
      </c>
      <c r="D33" s="87">
        <f>规则!$D43</f>
        <v>14</v>
      </c>
      <c r="E33" s="87">
        <f>规则!$D43</f>
        <v>14</v>
      </c>
      <c r="G33" s="87" t="s">
        <v>1153</v>
      </c>
      <c r="H33" s="87">
        <f>第1年!I24</f>
        <v>0</v>
      </c>
      <c r="I33" s="87"/>
      <c r="J33" s="87" t="s">
        <v>1131</v>
      </c>
      <c r="K33" s="87">
        <f>第1年!L24</f>
        <v>0</v>
      </c>
      <c r="L33" s="87">
        <f>K33+K34</f>
        <v>-56</v>
      </c>
      <c r="P33" s="70" t="s">
        <v>1101</v>
      </c>
      <c r="Q33" s="87">
        <f>规则!$D43</f>
        <v>14</v>
      </c>
      <c r="R33" s="87">
        <f>规则!$D43</f>
        <v>14</v>
      </c>
      <c r="S33" s="87">
        <f>规则!$D43</f>
        <v>14</v>
      </c>
      <c r="T33" s="87">
        <f>规则!$D43</f>
        <v>14</v>
      </c>
      <c r="U33" s="89"/>
      <c r="V33" s="96" t="s">
        <v>1153</v>
      </c>
      <c r="W33" s="96">
        <f t="shared" ref="W33:W35" si="19">I33</f>
        <v>0</v>
      </c>
      <c r="X33" s="96"/>
      <c r="Y33" s="96" t="s">
        <v>1131</v>
      </c>
      <c r="Z33" s="96">
        <f>L33</f>
        <v>-56</v>
      </c>
      <c r="AA33" s="87">
        <f>Z33+Z34</f>
        <v>-112</v>
      </c>
      <c r="AB33" s="90"/>
      <c r="AC33" s="90"/>
      <c r="AE33" s="70" t="s">
        <v>1101</v>
      </c>
      <c r="AF33" s="87">
        <f>规则!$D43</f>
        <v>14</v>
      </c>
      <c r="AG33" s="87">
        <f>规则!$D43</f>
        <v>14</v>
      </c>
      <c r="AH33" s="87">
        <f>规则!$D43</f>
        <v>14</v>
      </c>
      <c r="AI33" s="87">
        <f>规则!$D43</f>
        <v>14</v>
      </c>
      <c r="AJ33" s="89"/>
      <c r="AK33" s="87" t="s">
        <v>1153</v>
      </c>
      <c r="AL33" s="87">
        <f>X33</f>
        <v>0</v>
      </c>
      <c r="AM33" s="96"/>
      <c r="AN33" s="87" t="s">
        <v>1131</v>
      </c>
      <c r="AO33" s="87">
        <f>AA33</f>
        <v>-112</v>
      </c>
      <c r="AP33" s="87">
        <f>AO33+AO34</f>
        <v>-168</v>
      </c>
      <c r="AQ33" s="90"/>
      <c r="AR33" s="90"/>
      <c r="AT33" s="70" t="s">
        <v>1101</v>
      </c>
      <c r="AU33" s="87">
        <f>规则!$D43</f>
        <v>14</v>
      </c>
      <c r="AV33" s="87">
        <f>规则!$D43</f>
        <v>14</v>
      </c>
      <c r="AW33" s="87">
        <f>规则!$D43</f>
        <v>14</v>
      </c>
      <c r="AX33" s="87">
        <f>规则!$D43</f>
        <v>14</v>
      </c>
      <c r="AY33" s="89"/>
      <c r="AZ33" s="87" t="s">
        <v>1153</v>
      </c>
      <c r="BA33" s="87">
        <f>AM33</f>
        <v>0</v>
      </c>
      <c r="BB33" s="96"/>
      <c r="BC33" s="87" t="s">
        <v>1131</v>
      </c>
      <c r="BD33" s="87">
        <f>AP33</f>
        <v>-168</v>
      </c>
      <c r="BE33" s="87">
        <f>BD33+BD34</f>
        <v>-224</v>
      </c>
      <c r="BF33" s="90"/>
      <c r="BG33" s="90"/>
    </row>
    <row r="34" spans="1:59">
      <c r="A34" s="70" t="s">
        <v>1102</v>
      </c>
      <c r="B34" s="87">
        <f>B11+B12+B13-B14-B15-B16-B17+B18-B19-B20-B21-B22+B23-B24-B25+B26-B27+B28-B29-B30+B31+B32-B33</f>
        <v>605</v>
      </c>
      <c r="C34" s="87">
        <f t="shared" ref="C34:E34" si="20">C11+C12+C13-C14-C15-C16-C17+C18-C19-C20-C21-C22+C23-C24-C25+C26-C27+C28-C29-C30+C31+C32-C33</f>
        <v>591</v>
      </c>
      <c r="D34" s="87">
        <f t="shared" si="20"/>
        <v>577</v>
      </c>
      <c r="E34" s="87">
        <f t="shared" si="20"/>
        <v>563</v>
      </c>
      <c r="G34" s="87" t="s">
        <v>1120</v>
      </c>
      <c r="H34" s="87">
        <f>第1年!I25</f>
        <v>0</v>
      </c>
      <c r="I34" s="87"/>
      <c r="J34" s="87" t="s">
        <v>1132</v>
      </c>
      <c r="K34" s="87">
        <f>第1年!L25</f>
        <v>-56</v>
      </c>
      <c r="L34" s="87">
        <f>K21</f>
        <v>-56</v>
      </c>
      <c r="P34" s="70" t="s">
        <v>1102</v>
      </c>
      <c r="Q34" s="87">
        <f>Q11+Q12+Q13-Q14-Q15-Q16-Q17+Q18-Q19-Q20-Q21-Q22+Q23-Q24-Q25+Q26-Q27+Q28-Q29-Q30+Q31+Q32-Q33</f>
        <v>549</v>
      </c>
      <c r="R34" s="87">
        <f t="shared" ref="R34:T34" si="21">R11+R12+R13-R14-R15-R16-R17+R18-R19-R20-R21-R22+R23-R24-R25+R26-R27+R28-R29-R30+R31+R32-R33</f>
        <v>535</v>
      </c>
      <c r="S34" s="87">
        <f t="shared" si="21"/>
        <v>521</v>
      </c>
      <c r="T34" s="87">
        <f t="shared" si="21"/>
        <v>507</v>
      </c>
      <c r="U34" s="89"/>
      <c r="V34" s="96" t="s">
        <v>1120</v>
      </c>
      <c r="W34" s="96">
        <f t="shared" si="19"/>
        <v>0</v>
      </c>
      <c r="X34" s="96"/>
      <c r="Y34" s="96" t="s">
        <v>1132</v>
      </c>
      <c r="Z34" s="96">
        <f>L34</f>
        <v>-56</v>
      </c>
      <c r="AA34" s="87">
        <f>Z21</f>
        <v>-56</v>
      </c>
      <c r="AB34" s="90"/>
      <c r="AC34" s="90"/>
      <c r="AE34" s="70" t="s">
        <v>1102</v>
      </c>
      <c r="AF34" s="87">
        <f>AF11+AF12+AF13-AF14-AF15-AF16-AF17+AF18-AF19-AF20-AF21-AF22+AF23-AF24-AF25+AF26-AF27+AF28-AF29-AF30+AF31+AF32-AF33</f>
        <v>493</v>
      </c>
      <c r="AG34" s="87">
        <f t="shared" ref="AG34:AI34" si="22">AG11+AG12+AG13-AG14-AG15-AG16-AG17+AG18-AG19-AG20-AG21-AG22+AG23-AG24-AG25+AG26-AG27+AG28-AG29-AG30+AG31+AG32-AG33</f>
        <v>479</v>
      </c>
      <c r="AH34" s="87">
        <f t="shared" si="22"/>
        <v>465</v>
      </c>
      <c r="AI34" s="87">
        <f t="shared" si="22"/>
        <v>451</v>
      </c>
      <c r="AJ34" s="89"/>
      <c r="AK34" s="87" t="s">
        <v>1120</v>
      </c>
      <c r="AL34" s="87">
        <f>X34</f>
        <v>0</v>
      </c>
      <c r="AM34" s="96"/>
      <c r="AN34" s="87" t="s">
        <v>1132</v>
      </c>
      <c r="AO34" s="87">
        <f>AA34</f>
        <v>-56</v>
      </c>
      <c r="AP34" s="87">
        <f>AO21</f>
        <v>-56</v>
      </c>
      <c r="AQ34" s="90"/>
      <c r="AR34" s="90"/>
      <c r="AT34" s="70" t="s">
        <v>1102</v>
      </c>
      <c r="AU34" s="87">
        <f>AU11+AU12+AU13-AU14-AU15-AU16-AU17+AU18-AU19-AU20-AU21-AU22+AU23-AU24-AU25+AU26-AU27+AU28-AU29-AU30+AU31+AU32-AU33</f>
        <v>437</v>
      </c>
      <c r="AV34" s="87">
        <f t="shared" ref="AV34:AX34" si="23">AV11+AV12+AV13-AV14-AV15-AV16-AV17+AV18-AV19-AV20-AV21-AV22+AV23-AV24-AV25+AV26-AV27+AV28-AV29-AV30+AV31+AV32-AV33</f>
        <v>423</v>
      </c>
      <c r="AW34" s="87">
        <f t="shared" si="23"/>
        <v>409</v>
      </c>
      <c r="AX34" s="87">
        <f t="shared" si="23"/>
        <v>395</v>
      </c>
      <c r="AY34" s="89"/>
      <c r="AZ34" s="87" t="s">
        <v>1120</v>
      </c>
      <c r="BA34" s="87">
        <f>AM34</f>
        <v>0</v>
      </c>
      <c r="BB34" s="96"/>
      <c r="BC34" s="87" t="s">
        <v>1132</v>
      </c>
      <c r="BD34" s="87">
        <f>AP34</f>
        <v>-56</v>
      </c>
      <c r="BE34" s="87">
        <f>BD21</f>
        <v>-56</v>
      </c>
      <c r="BF34" s="90"/>
      <c r="BG34" s="90"/>
    </row>
    <row r="35" spans="1:59">
      <c r="A35" s="70" t="s">
        <v>1097</v>
      </c>
      <c r="B35" s="119"/>
      <c r="C35" s="139"/>
      <c r="D35" s="139"/>
      <c r="E35" s="87">
        <f>SUM(N11:N15)</f>
        <v>0</v>
      </c>
      <c r="G35" s="87" t="s">
        <v>1121</v>
      </c>
      <c r="H35" s="87">
        <f>SUM(H32:H34)</f>
        <v>0</v>
      </c>
      <c r="I35" s="87">
        <f>SUM(I32:I34)</f>
        <v>0</v>
      </c>
      <c r="J35" s="87" t="s">
        <v>1133</v>
      </c>
      <c r="K35" s="87">
        <f>SUM(K32:K34)</f>
        <v>619</v>
      </c>
      <c r="L35" s="87">
        <f>SUM(L32:L34)</f>
        <v>563</v>
      </c>
      <c r="P35" s="70" t="s">
        <v>1097</v>
      </c>
      <c r="Q35" s="119"/>
      <c r="R35" s="139"/>
      <c r="S35" s="139"/>
      <c r="T35" s="87">
        <f>SUM(AC11:AC15)</f>
        <v>0</v>
      </c>
      <c r="U35" s="89"/>
      <c r="V35" s="87" t="s">
        <v>1121</v>
      </c>
      <c r="W35" s="87">
        <f t="shared" si="19"/>
        <v>0</v>
      </c>
      <c r="X35" s="87">
        <f>SUM(X32:X34)</f>
        <v>0</v>
      </c>
      <c r="Y35" s="87" t="s">
        <v>1133</v>
      </c>
      <c r="Z35" s="87">
        <f>SUM(Z32:Z34)</f>
        <v>563</v>
      </c>
      <c r="AA35" s="87">
        <f>SUM(AA32:AA34)</f>
        <v>507</v>
      </c>
      <c r="AB35" s="90"/>
      <c r="AC35" s="90"/>
      <c r="AE35" s="70" t="s">
        <v>1097</v>
      </c>
      <c r="AF35" s="119"/>
      <c r="AG35" s="139"/>
      <c r="AH35" s="139"/>
      <c r="AI35" s="87">
        <f>SUM(AR11:AR15)</f>
        <v>0</v>
      </c>
      <c r="AJ35" s="89"/>
      <c r="AK35" s="87" t="s">
        <v>1121</v>
      </c>
      <c r="AL35" s="87">
        <f t="shared" ref="AL35" si="24">X35</f>
        <v>0</v>
      </c>
      <c r="AM35" s="87">
        <f>SUM(AM32:AM34)</f>
        <v>0</v>
      </c>
      <c r="AN35" s="87" t="s">
        <v>1133</v>
      </c>
      <c r="AO35" s="87">
        <f>SUM(AO32:AO34)</f>
        <v>507</v>
      </c>
      <c r="AP35" s="87">
        <f>SUM(AP32:AP34)</f>
        <v>451</v>
      </c>
      <c r="AQ35" s="90"/>
      <c r="AR35" s="90"/>
      <c r="AT35" s="70" t="s">
        <v>1097</v>
      </c>
      <c r="AU35" s="119"/>
      <c r="AV35" s="139"/>
      <c r="AW35" s="139"/>
      <c r="AX35" s="87">
        <f>SUM(BG11:BG15)</f>
        <v>0</v>
      </c>
      <c r="AY35" s="89"/>
      <c r="AZ35" s="87" t="s">
        <v>1121</v>
      </c>
      <c r="BA35" s="87">
        <f t="shared" ref="BA35" si="25">AM35</f>
        <v>0</v>
      </c>
      <c r="BB35" s="87">
        <f>SUM(BB32:BB34)</f>
        <v>0</v>
      </c>
      <c r="BC35" s="87" t="s">
        <v>1133</v>
      </c>
      <c r="BD35" s="87">
        <f>SUM(BD32:BD34)</f>
        <v>451</v>
      </c>
      <c r="BE35" s="87">
        <f>SUM(BE32:BE34)</f>
        <v>395</v>
      </c>
      <c r="BF35" s="90"/>
      <c r="BG35" s="90"/>
    </row>
    <row r="36" spans="1:59">
      <c r="A36" s="100" t="s">
        <v>1098</v>
      </c>
      <c r="B36" s="139"/>
      <c r="C36" s="139"/>
      <c r="D36" s="139"/>
      <c r="E36" s="87">
        <f>N16+N17</f>
        <v>0</v>
      </c>
      <c r="G36" s="87" t="s">
        <v>1122</v>
      </c>
      <c r="H36" s="87">
        <f>H31+H35</f>
        <v>619</v>
      </c>
      <c r="I36" s="87">
        <f>I31+I35</f>
        <v>563</v>
      </c>
      <c r="J36" s="87" t="s">
        <v>1134</v>
      </c>
      <c r="K36" s="87">
        <f>K31+K35</f>
        <v>619</v>
      </c>
      <c r="L36" s="87">
        <f>L31+L35</f>
        <v>563</v>
      </c>
      <c r="P36" s="100" t="s">
        <v>1098</v>
      </c>
      <c r="Q36" s="139"/>
      <c r="R36" s="139"/>
      <c r="S36" s="139"/>
      <c r="T36" s="87">
        <f>AC16+AC17</f>
        <v>0</v>
      </c>
      <c r="U36" s="89"/>
      <c r="V36" s="87" t="s">
        <v>1122</v>
      </c>
      <c r="W36" s="87">
        <f>W31+W35</f>
        <v>563</v>
      </c>
      <c r="X36" s="87">
        <f>X31+X35</f>
        <v>507</v>
      </c>
      <c r="Y36" s="87" t="s">
        <v>1134</v>
      </c>
      <c r="Z36" s="87">
        <f>Z31+Z35</f>
        <v>563</v>
      </c>
      <c r="AA36" s="87">
        <f>AA31+AA35</f>
        <v>507</v>
      </c>
      <c r="AB36" s="90"/>
      <c r="AC36" s="90"/>
      <c r="AE36" s="100" t="s">
        <v>1098</v>
      </c>
      <c r="AF36" s="139"/>
      <c r="AG36" s="139"/>
      <c r="AH36" s="139"/>
      <c r="AI36" s="87">
        <f>AR16+AR17</f>
        <v>0</v>
      </c>
      <c r="AJ36" s="89"/>
      <c r="AK36" s="87" t="s">
        <v>1122</v>
      </c>
      <c r="AL36" s="87">
        <f>AL31+AL35</f>
        <v>507</v>
      </c>
      <c r="AM36" s="87">
        <f>AM31+AM35</f>
        <v>451</v>
      </c>
      <c r="AN36" s="87" t="s">
        <v>1134</v>
      </c>
      <c r="AO36" s="87">
        <f>AO31+AO35</f>
        <v>507</v>
      </c>
      <c r="AP36" s="87">
        <f>AP31+AP35</f>
        <v>451</v>
      </c>
      <c r="AQ36" s="90"/>
      <c r="AR36" s="90"/>
      <c r="AT36" s="100" t="s">
        <v>1098</v>
      </c>
      <c r="AU36" s="139"/>
      <c r="AV36" s="139"/>
      <c r="AW36" s="139"/>
      <c r="AX36" s="87">
        <f>BG16+BG17</f>
        <v>0</v>
      </c>
      <c r="AY36" s="89"/>
      <c r="AZ36" s="87" t="s">
        <v>1122</v>
      </c>
      <c r="BA36" s="87">
        <f>BA31+BA35</f>
        <v>451</v>
      </c>
      <c r="BB36" s="87">
        <f>BB31+BB35</f>
        <v>395</v>
      </c>
      <c r="BC36" s="87" t="s">
        <v>1134</v>
      </c>
      <c r="BD36" s="87">
        <f>BD31+BD35</f>
        <v>451</v>
      </c>
      <c r="BE36" s="87">
        <f>BE31+BE35</f>
        <v>395</v>
      </c>
      <c r="BF36" s="90"/>
      <c r="BG36" s="90"/>
    </row>
    <row r="37" spans="1:59">
      <c r="A37" s="101" t="s">
        <v>1163</v>
      </c>
      <c r="B37" s="139"/>
      <c r="C37" s="139"/>
      <c r="D37" s="139"/>
      <c r="E37" s="87"/>
      <c r="P37" s="101" t="s">
        <v>1163</v>
      </c>
      <c r="Q37" s="139"/>
      <c r="R37" s="139"/>
      <c r="S37" s="139"/>
      <c r="T37" s="87"/>
      <c r="U37" s="89"/>
      <c r="V37" s="90"/>
      <c r="W37" s="90"/>
      <c r="X37" s="89"/>
      <c r="Y37" s="89"/>
      <c r="Z37" s="89"/>
      <c r="AA37" s="89"/>
      <c r="AB37" s="90"/>
      <c r="AC37" s="90"/>
      <c r="AE37" s="101" t="s">
        <v>1163</v>
      </c>
      <c r="AF37" s="139"/>
      <c r="AG37" s="139"/>
      <c r="AH37" s="139"/>
      <c r="AI37" s="87"/>
      <c r="AJ37" s="89"/>
      <c r="AK37" s="90"/>
      <c r="AL37" s="90"/>
      <c r="AM37" s="89"/>
      <c r="AN37" s="89"/>
      <c r="AO37" s="89"/>
      <c r="AP37" s="89"/>
      <c r="AQ37" s="90"/>
      <c r="AR37" s="90"/>
      <c r="AT37" s="101" t="s">
        <v>1163</v>
      </c>
      <c r="AU37" s="139"/>
      <c r="AV37" s="139"/>
      <c r="AW37" s="139"/>
      <c r="AX37" s="87"/>
      <c r="AY37" s="89"/>
      <c r="AZ37" s="90"/>
      <c r="BA37" s="90"/>
      <c r="BB37" s="89"/>
      <c r="BC37" s="89"/>
      <c r="BD37" s="89"/>
      <c r="BE37" s="89"/>
      <c r="BF37" s="90"/>
      <c r="BG37" s="90"/>
    </row>
    <row r="38" spans="1:59">
      <c r="A38" s="101" t="s">
        <v>1099</v>
      </c>
      <c r="B38" s="139"/>
      <c r="C38" s="139"/>
      <c r="D38" s="139"/>
      <c r="E38" s="87"/>
      <c r="P38" s="101" t="s">
        <v>1099</v>
      </c>
      <c r="Q38" s="139"/>
      <c r="R38" s="139"/>
      <c r="S38" s="139"/>
      <c r="T38" s="87"/>
      <c r="U38" s="89"/>
      <c r="V38" s="90"/>
      <c r="W38" s="90"/>
      <c r="X38" s="89"/>
      <c r="Y38" s="89"/>
      <c r="Z38" s="89"/>
      <c r="AA38" s="89"/>
      <c r="AB38" s="90"/>
      <c r="AC38" s="90"/>
      <c r="AE38" s="101" t="s">
        <v>1099</v>
      </c>
      <c r="AF38" s="139"/>
      <c r="AG38" s="139"/>
      <c r="AH38" s="139"/>
      <c r="AI38" s="87"/>
      <c r="AJ38" s="89"/>
      <c r="AK38" s="90"/>
      <c r="AL38" s="90"/>
      <c r="AM38" s="89"/>
      <c r="AN38" s="89"/>
      <c r="AO38" s="89"/>
      <c r="AP38" s="89"/>
      <c r="AQ38" s="90"/>
      <c r="AR38" s="90"/>
      <c r="AT38" s="101" t="s">
        <v>1099</v>
      </c>
      <c r="AU38" s="139"/>
      <c r="AV38" s="139"/>
      <c r="AW38" s="139"/>
      <c r="AX38" s="87"/>
      <c r="AY38" s="89"/>
      <c r="AZ38" s="90"/>
      <c r="BA38" s="90"/>
      <c r="BB38" s="89"/>
      <c r="BC38" s="89"/>
      <c r="BD38" s="89"/>
      <c r="BE38" s="89"/>
      <c r="BF38" s="90"/>
      <c r="BG38" s="90"/>
    </row>
    <row r="39" spans="1:59">
      <c r="A39" s="70" t="s">
        <v>1164</v>
      </c>
      <c r="B39" s="139"/>
      <c r="C39" s="139"/>
      <c r="D39" s="139"/>
      <c r="E39" s="87">
        <f>E34-E35-E36-E37-E38</f>
        <v>563</v>
      </c>
      <c r="P39" s="70" t="s">
        <v>1164</v>
      </c>
      <c r="Q39" s="139"/>
      <c r="R39" s="139"/>
      <c r="S39" s="139"/>
      <c r="T39" s="87">
        <f>T34-T35-T36-T37-T38</f>
        <v>507</v>
      </c>
      <c r="U39" s="89"/>
      <c r="V39" s="90"/>
      <c r="W39" s="90"/>
      <c r="X39" s="89"/>
      <c r="Y39" s="89"/>
      <c r="Z39" s="89"/>
      <c r="AA39" s="89"/>
      <c r="AB39" s="90"/>
      <c r="AC39" s="90"/>
      <c r="AE39" s="70" t="s">
        <v>1164</v>
      </c>
      <c r="AF39" s="139"/>
      <c r="AG39" s="139"/>
      <c r="AH39" s="139"/>
      <c r="AI39" s="87">
        <f>AI34-AI35-AI36-AI37-AI38</f>
        <v>451</v>
      </c>
      <c r="AJ39" s="89"/>
      <c r="AK39" s="90"/>
      <c r="AL39" s="90"/>
      <c r="AM39" s="89"/>
      <c r="AN39" s="89"/>
      <c r="AO39" s="89"/>
      <c r="AP39" s="89"/>
      <c r="AQ39" s="90"/>
      <c r="AR39" s="90"/>
      <c r="AT39" s="70" t="s">
        <v>1164</v>
      </c>
      <c r="AU39" s="139"/>
      <c r="AV39" s="139"/>
      <c r="AW39" s="139"/>
      <c r="AX39" s="87">
        <f>AX34-AX35-AX36-AX37-AX38</f>
        <v>395</v>
      </c>
      <c r="AY39" s="89"/>
      <c r="AZ39" s="90"/>
      <c r="BA39" s="90"/>
      <c r="BB39" s="89"/>
      <c r="BC39" s="89"/>
      <c r="BD39" s="89"/>
      <c r="BE39" s="89"/>
      <c r="BF39" s="90"/>
      <c r="BG39" s="90"/>
    </row>
    <row r="40" spans="1:59">
      <c r="A40" s="70" t="s">
        <v>1104</v>
      </c>
      <c r="B40" s="87" t="str">
        <f>IF(B34&lt;=$C1,"警告","")</f>
        <v/>
      </c>
      <c r="C40" s="87" t="str">
        <f t="shared" ref="C40:D40" si="26">IF(C34&lt;=$C1,"警告","")</f>
        <v/>
      </c>
      <c r="D40" s="87" t="str">
        <f t="shared" si="26"/>
        <v/>
      </c>
      <c r="E40" s="87" t="str">
        <f>IF(E39&lt;=E1,"警告","")</f>
        <v/>
      </c>
      <c r="P40" s="102" t="s">
        <v>1104</v>
      </c>
      <c r="Q40" s="87" t="str">
        <f>IF(Q34&lt;=$R1,"警告","")</f>
        <v/>
      </c>
      <c r="R40" s="87" t="str">
        <f>IF(R34&lt;=$R1,"警告","")</f>
        <v/>
      </c>
      <c r="S40" s="87" t="str">
        <f>IF(S34&lt;=$R1,"警告","")</f>
        <v/>
      </c>
      <c r="T40" s="87" t="str">
        <f>IF(T39&lt;=T1,"警告","")</f>
        <v/>
      </c>
      <c r="U40" s="89"/>
      <c r="V40" s="90"/>
      <c r="W40" s="90"/>
      <c r="X40" s="89"/>
      <c r="Y40" s="89"/>
      <c r="Z40" s="89"/>
      <c r="AA40" s="89"/>
      <c r="AB40" s="90"/>
      <c r="AC40" s="90"/>
      <c r="AE40" s="102" t="s">
        <v>1104</v>
      </c>
      <c r="AF40" s="87" t="str">
        <f>IF(AF34&lt;=$AG1,"警告","")</f>
        <v/>
      </c>
      <c r="AG40" s="87" t="str">
        <f t="shared" ref="AG40:AH40" si="27">IF(AG34&lt;=$AG1,"警告","")</f>
        <v/>
      </c>
      <c r="AH40" s="87" t="str">
        <f t="shared" si="27"/>
        <v/>
      </c>
      <c r="AI40" s="87" t="str">
        <f>IF(AI39&lt;=AI1,"警告","")</f>
        <v/>
      </c>
      <c r="AJ40" s="89"/>
      <c r="AK40" s="90"/>
      <c r="AL40" s="90"/>
      <c r="AM40" s="89"/>
      <c r="AN40" s="89"/>
      <c r="AO40" s="89"/>
      <c r="AP40" s="89"/>
      <c r="AQ40" s="90"/>
      <c r="AR40" s="90"/>
      <c r="AT40" s="102" t="s">
        <v>1104</v>
      </c>
      <c r="AU40" s="87" t="str">
        <f>IF(AU34&lt;=$AV1,"警告","")</f>
        <v/>
      </c>
      <c r="AV40" s="87" t="str">
        <f>IF(AV34&lt;=$AV1,"警告","")</f>
        <v/>
      </c>
      <c r="AW40" s="87" t="str">
        <f t="shared" ref="AW40" si="28">IF(AW34&lt;=$AV1,"警告","")</f>
        <v/>
      </c>
      <c r="AX40" s="87" t="str">
        <f>IF(AX39&lt;=AX1,"警告","")</f>
        <v/>
      </c>
      <c r="AY40" s="89"/>
      <c r="AZ40" s="90"/>
      <c r="BA40" s="90"/>
      <c r="BB40" s="89"/>
      <c r="BC40" s="89"/>
      <c r="BD40" s="89"/>
      <c r="BE40" s="89"/>
      <c r="BF40" s="90"/>
      <c r="BG40" s="90"/>
    </row>
    <row r="41" spans="1:59">
      <c r="A41" s="70" t="s">
        <v>1178</v>
      </c>
      <c r="B41" s="87">
        <f>MAX($B2*规则!$D$41-第1年!$L$17-第1年!$L$18+$B9,10)</f>
        <v>1857</v>
      </c>
      <c r="C41" s="133"/>
      <c r="D41" s="134"/>
      <c r="E41" s="135"/>
      <c r="P41" s="102" t="s">
        <v>1178</v>
      </c>
      <c r="Q41" s="96">
        <f>MAX(Q2*规则!$D$41-L26-L27+Q9,10)</f>
        <v>1689</v>
      </c>
      <c r="R41" s="133"/>
      <c r="S41" s="134"/>
      <c r="T41" s="135"/>
      <c r="U41" s="89"/>
      <c r="V41" s="90"/>
      <c r="W41" s="90"/>
      <c r="X41" s="89"/>
      <c r="Y41" s="89"/>
      <c r="Z41" s="89"/>
      <c r="AA41" s="89"/>
      <c r="AB41" s="90"/>
      <c r="AC41" s="90"/>
      <c r="AE41" s="70" t="s">
        <v>1178</v>
      </c>
      <c r="AF41" s="87">
        <f>MAX(AF2*规则!$D$41-AA26-AA27+AF9,10)</f>
        <v>1521</v>
      </c>
      <c r="AG41" s="133"/>
      <c r="AH41" s="134"/>
      <c r="AI41" s="135"/>
      <c r="AJ41" s="89"/>
      <c r="AK41" s="90"/>
      <c r="AL41" s="90"/>
      <c r="AM41" s="89"/>
      <c r="AN41" s="89"/>
      <c r="AO41" s="89"/>
      <c r="AP41" s="89"/>
      <c r="AQ41" s="90"/>
      <c r="AR41" s="90"/>
      <c r="AT41" s="70" t="s">
        <v>1178</v>
      </c>
      <c r="AU41" s="87">
        <f>MAX(AU2*规则!$D$41-AP26-AP27+AU9,10)</f>
        <v>1353</v>
      </c>
      <c r="AV41" s="133"/>
      <c r="AW41" s="134"/>
      <c r="AX41" s="135"/>
      <c r="AY41" s="89"/>
      <c r="AZ41" s="90"/>
      <c r="BA41" s="90"/>
      <c r="BB41" s="89"/>
      <c r="BC41" s="89"/>
      <c r="BD41" s="89"/>
      <c r="BE41" s="89"/>
      <c r="BF41" s="90"/>
      <c r="BG41" s="90"/>
    </row>
    <row r="42" spans="1:59">
      <c r="A42" s="70" t="s">
        <v>1177</v>
      </c>
      <c r="B42" s="87">
        <f>MAX($B2*规则!$D$41-第1年!$L$17-第1年!$L$18+$B9-$B10+B16,10)</f>
        <v>1857</v>
      </c>
      <c r="C42" s="87">
        <f>MAX($B2*规则!$D$41-第1年!$L$17-第1年!$L$18+$B9-$B10+SUM($B16:C16)-SUM($B18:B18),10)</f>
        <v>1857</v>
      </c>
      <c r="D42" s="87">
        <f>MAX($B2*规则!$D$41-第1年!$L$17-第1年!$L$18+$B9-$B10+SUM($B16:D16)-SUM($B18:C18),10)</f>
        <v>1857</v>
      </c>
      <c r="E42" s="87">
        <f>MAX($B2*规则!$D$41-第1年!$L$17-第1年!$L$18+$B9-$B10+SUM($B16:E16)-SUM($B18:D18),10)</f>
        <v>1857</v>
      </c>
      <c r="P42" s="102" t="s">
        <v>1177</v>
      </c>
      <c r="Q42" s="96">
        <f>MAX($Q2*规则!$D$41-$L26-$L27+$Q9-$Q10+Q16,10)</f>
        <v>1689</v>
      </c>
      <c r="R42" s="96">
        <f>MAX($Q2*规则!$D$41-$L26-$L27+$Q9-$Q10+SUM($Q16:R16)-SUM($Q18:Q18),10)</f>
        <v>1689</v>
      </c>
      <c r="S42" s="96">
        <f>MAX($Q2*规则!$D$41-$L26-$L27+$Q9-$Q10+SUM($Q16:S16)-SUM($Q18:R18),10)</f>
        <v>1689</v>
      </c>
      <c r="T42" s="96">
        <f>MAX($Q2*规则!$D$41-$L26-$L27+$Q9-$Q10+SUM($Q16:T16)-SUM($Q18:S18),10)</f>
        <v>1689</v>
      </c>
      <c r="U42" s="89"/>
      <c r="V42" s="90"/>
      <c r="W42" s="90"/>
      <c r="X42" s="89"/>
      <c r="Y42" s="89"/>
      <c r="Z42" s="89"/>
      <c r="AA42" s="89"/>
      <c r="AB42" s="90"/>
      <c r="AC42" s="90"/>
      <c r="AE42" s="102" t="s">
        <v>1177</v>
      </c>
      <c r="AF42" s="96">
        <f>MAX($AF2*规则!$D$41-$AA26-$AA27+$AF9-$AF10+AF16,10)</f>
        <v>1521</v>
      </c>
      <c r="AG42" s="96">
        <f>MAX($AF2*规则!$D$41-$AA26-$AA27+$AF9-$AF10+SUM($AF16:AG16)-SUM($AF18:AF18),10)</f>
        <v>1521</v>
      </c>
      <c r="AH42" s="96">
        <f>MAX($AF2*规则!$D$41-$AA26-$AA27+$AF9-$AF10+SUM($AF16:AH16)-SUM($AF18:AG18),10)</f>
        <v>1521</v>
      </c>
      <c r="AI42" s="96">
        <f>MAX($AF2*规则!$D$41-$AA26-$AA27+$AF9-$AF10+SUM($AF16:AI16)-SUM($AF18:AH18),10)</f>
        <v>1521</v>
      </c>
      <c r="AJ42" s="89"/>
      <c r="AK42" s="90"/>
      <c r="AL42" s="90"/>
      <c r="AM42" s="89"/>
      <c r="AN42" s="89"/>
      <c r="AO42" s="89"/>
      <c r="AP42" s="89"/>
      <c r="AQ42" s="90"/>
      <c r="AR42" s="90"/>
      <c r="AT42" s="102" t="s">
        <v>1177</v>
      </c>
      <c r="AU42" s="96">
        <f>MAX($AF2*规则!$D$41-$AA26-$AA27+$AF9-$AF10+AU16,10)</f>
        <v>1521</v>
      </c>
      <c r="AV42" s="96">
        <f>MAX($AF2*规则!$D$41-$AA26-$AA27+$AF9-$AF10+SUM($AF16:AV16)-SUM($AF18:AU18),10)</f>
        <v>1521</v>
      </c>
      <c r="AW42" s="96">
        <f>MAX($AF2*规则!$D$41-$AA26-$AA27+$AF9-$AF10+SUM($AF16:AW16)-SUM($AF18:AV18),10)</f>
        <v>1521</v>
      </c>
      <c r="AX42" s="96">
        <f>MAX($AF2*规则!$D$41-$AA26-$AA27+$AF9-$AF10+SUM($AF16:AX16)-SUM($AF18:AW18),10)</f>
        <v>1521</v>
      </c>
      <c r="AY42" s="89"/>
      <c r="AZ42" s="90"/>
      <c r="BA42" s="90"/>
      <c r="BB42" s="89"/>
      <c r="BC42" s="89"/>
      <c r="BD42" s="89"/>
      <c r="BE42" s="89"/>
      <c r="BF42" s="90"/>
      <c r="BG42" s="90"/>
    </row>
    <row r="46" spans="1:59">
      <c r="A46" s="66" t="s">
        <v>205</v>
      </c>
      <c r="B46" s="66" t="s">
        <v>206</v>
      </c>
      <c r="C46" s="66" t="s">
        <v>129</v>
      </c>
      <c r="D46" s="66" t="s">
        <v>207</v>
      </c>
      <c r="E46" s="66" t="s">
        <v>130</v>
      </c>
      <c r="F46" s="66" t="s">
        <v>208</v>
      </c>
      <c r="G46" s="66" t="s">
        <v>209</v>
      </c>
      <c r="H46" s="66" t="s">
        <v>210</v>
      </c>
      <c r="I46" s="66" t="s">
        <v>211</v>
      </c>
      <c r="J46" s="66" t="s">
        <v>212</v>
      </c>
      <c r="K46" s="66" t="s">
        <v>213</v>
      </c>
      <c r="L46" s="66" t="s">
        <v>214</v>
      </c>
      <c r="M46" s="67" t="s">
        <v>215</v>
      </c>
      <c r="N46" s="67" t="s">
        <v>1018</v>
      </c>
      <c r="O46" s="67" t="s">
        <v>1019</v>
      </c>
    </row>
    <row r="47" spans="1:59">
      <c r="A47" s="66" t="s">
        <v>216</v>
      </c>
      <c r="B47" s="66" t="s">
        <v>217</v>
      </c>
      <c r="C47" s="66">
        <v>2</v>
      </c>
      <c r="D47" s="66" t="s">
        <v>13</v>
      </c>
      <c r="E47" s="66" t="s">
        <v>50</v>
      </c>
      <c r="F47" s="66">
        <v>2</v>
      </c>
      <c r="G47" s="66">
        <v>82</v>
      </c>
      <c r="H47" s="66">
        <v>2</v>
      </c>
      <c r="I47" s="66">
        <v>4</v>
      </c>
      <c r="J47" s="66" t="s">
        <v>218</v>
      </c>
      <c r="K47" s="66" t="s">
        <v>218</v>
      </c>
      <c r="L47" s="66" t="s">
        <v>218</v>
      </c>
      <c r="M47" s="66">
        <f>IF(E47="P1",G47-F47*规则!$E$26,IF(E47="P2",G47-F47*规则!$E$27,IF(E47="P3",G47-F47*规则!$E$28,IF(E47="P4",G47-F47*规则!$E$29,G47-F47*规则!$E$30))))</f>
        <v>50</v>
      </c>
      <c r="N47" s="68">
        <f>M47/F47</f>
        <v>25</v>
      </c>
      <c r="O47" s="69">
        <f>IF(E47="P1",N47/规则!$E$26,IF(E47="P2",N47/规则!$E$27,IF(E47="P3",N47/规则!$E$28,IF(E47="P4",N47/规则!$E$29,N47/规则!$E$30))))</f>
        <v>1.5625</v>
      </c>
    </row>
    <row r="48" spans="1:59">
      <c r="A48" s="66" t="s">
        <v>219</v>
      </c>
      <c r="B48" s="66" t="s">
        <v>217</v>
      </c>
      <c r="C48" s="66">
        <v>2</v>
      </c>
      <c r="D48" s="66" t="s">
        <v>13</v>
      </c>
      <c r="E48" s="66" t="s">
        <v>50</v>
      </c>
      <c r="F48" s="66">
        <v>4</v>
      </c>
      <c r="G48" s="66">
        <v>176</v>
      </c>
      <c r="H48" s="66">
        <v>3</v>
      </c>
      <c r="I48" s="66">
        <v>2</v>
      </c>
      <c r="J48" s="66" t="s">
        <v>218</v>
      </c>
      <c r="K48" s="66" t="s">
        <v>218</v>
      </c>
      <c r="L48" s="66" t="s">
        <v>218</v>
      </c>
      <c r="M48" s="66">
        <f>IF(E48="P1",G48-F48*规则!$E$26,IF(E48="P2",G48-F48*规则!$E$27,IF(E48="P3",G48-F48*规则!$E$28,IF(E48="P4",G48-F48*规则!$E$29,G48-F48*规则!$E$30))))</f>
        <v>112</v>
      </c>
      <c r="N48" s="68">
        <f t="shared" ref="N48:N111" si="29">M48/F48</f>
        <v>28</v>
      </c>
      <c r="O48" s="69">
        <f>IF(E48="P1",N48/规则!$E$26,IF(E48="P2",N48/规则!$E$27,IF(E48="P3",N48/规则!$E$28,IF(E48="P4",N48/规则!$E$29,N48/规则!$E$30))))</f>
        <v>1.75</v>
      </c>
    </row>
    <row r="49" spans="1:15">
      <c r="A49" s="66" t="s">
        <v>220</v>
      </c>
      <c r="B49" s="66" t="s">
        <v>217</v>
      </c>
      <c r="C49" s="66">
        <v>2</v>
      </c>
      <c r="D49" s="66" t="s">
        <v>13</v>
      </c>
      <c r="E49" s="66" t="s">
        <v>50</v>
      </c>
      <c r="F49" s="66">
        <v>2</v>
      </c>
      <c r="G49" s="66">
        <v>75</v>
      </c>
      <c r="H49" s="66">
        <v>3</v>
      </c>
      <c r="I49" s="66">
        <v>1</v>
      </c>
      <c r="J49" s="66" t="s">
        <v>218</v>
      </c>
      <c r="K49" s="66" t="s">
        <v>218</v>
      </c>
      <c r="L49" s="66" t="s">
        <v>218</v>
      </c>
      <c r="M49" s="66">
        <f>IF(E49="P1",G49-F49*规则!$E$26,IF(E49="P2",G49-F49*规则!$E$27,IF(E49="P3",G49-F49*规则!$E$28,IF(E49="P4",G49-F49*规则!$E$29,G49-F49*规则!$E$30))))</f>
        <v>43</v>
      </c>
      <c r="N49" s="68">
        <f t="shared" si="29"/>
        <v>21.5</v>
      </c>
      <c r="O49" s="69">
        <f>IF(E49="P1",N49/规则!$E$26,IF(E49="P2",N49/规则!$E$27,IF(E49="P3",N49/规则!$E$28,IF(E49="P4",N49/规则!$E$29,N49/规则!$E$30))))</f>
        <v>1.34375</v>
      </c>
    </row>
    <row r="50" spans="1:15">
      <c r="A50" s="66" t="s">
        <v>221</v>
      </c>
      <c r="B50" s="66" t="s">
        <v>217</v>
      </c>
      <c r="C50" s="66">
        <v>2</v>
      </c>
      <c r="D50" s="66" t="s">
        <v>13</v>
      </c>
      <c r="E50" s="66" t="s">
        <v>50</v>
      </c>
      <c r="F50" s="66">
        <v>4</v>
      </c>
      <c r="G50" s="66">
        <v>148</v>
      </c>
      <c r="H50" s="66">
        <v>2</v>
      </c>
      <c r="I50" s="66">
        <v>4</v>
      </c>
      <c r="J50" s="66" t="s">
        <v>218</v>
      </c>
      <c r="K50" s="66" t="s">
        <v>218</v>
      </c>
      <c r="L50" s="66" t="s">
        <v>218</v>
      </c>
      <c r="M50" s="66">
        <f>IF(E50="P1",G50-F50*规则!$E$26,IF(E50="P2",G50-F50*规则!$E$27,IF(E50="P3",G50-F50*规则!$E$28,IF(E50="P4",G50-F50*规则!$E$29,G50-F50*规则!$E$30))))</f>
        <v>84</v>
      </c>
      <c r="N50" s="68">
        <f t="shared" si="29"/>
        <v>21</v>
      </c>
      <c r="O50" s="69">
        <f>IF(E50="P1",N50/规则!$E$26,IF(E50="P2",N50/规则!$E$27,IF(E50="P3",N50/规则!$E$28,IF(E50="P4",N50/规则!$E$29,N50/规则!$E$30))))</f>
        <v>1.3125</v>
      </c>
    </row>
    <row r="51" spans="1:15">
      <c r="A51" s="66" t="s">
        <v>222</v>
      </c>
      <c r="B51" s="66" t="s">
        <v>217</v>
      </c>
      <c r="C51" s="66">
        <v>2</v>
      </c>
      <c r="D51" s="66" t="s">
        <v>13</v>
      </c>
      <c r="E51" s="66" t="s">
        <v>50</v>
      </c>
      <c r="F51" s="66">
        <v>5</v>
      </c>
      <c r="G51" s="66">
        <v>205</v>
      </c>
      <c r="H51" s="66">
        <v>3</v>
      </c>
      <c r="I51" s="66">
        <v>0</v>
      </c>
      <c r="J51" s="66" t="s">
        <v>218</v>
      </c>
      <c r="K51" s="66" t="s">
        <v>218</v>
      </c>
      <c r="L51" s="66" t="s">
        <v>218</v>
      </c>
      <c r="M51" s="66">
        <f>IF(E51="P1",G51-F51*规则!$E$26,IF(E51="P2",G51-F51*规则!$E$27,IF(E51="P3",G51-F51*规则!$E$28,IF(E51="P4",G51-F51*规则!$E$29,G51-F51*规则!$E$30))))</f>
        <v>125</v>
      </c>
      <c r="N51" s="68">
        <f t="shared" si="29"/>
        <v>25</v>
      </c>
      <c r="O51" s="69">
        <f>IF(E51="P1",N51/规则!$E$26,IF(E51="P2",N51/规则!$E$27,IF(E51="P3",N51/规则!$E$28,IF(E51="P4",N51/规则!$E$29,N51/规则!$E$30))))</f>
        <v>1.5625</v>
      </c>
    </row>
    <row r="52" spans="1:15">
      <c r="A52" s="66" t="s">
        <v>223</v>
      </c>
      <c r="B52" s="66" t="s">
        <v>217</v>
      </c>
      <c r="C52" s="66">
        <v>2</v>
      </c>
      <c r="D52" s="66" t="s">
        <v>13</v>
      </c>
      <c r="E52" s="66" t="s">
        <v>50</v>
      </c>
      <c r="F52" s="66">
        <v>5</v>
      </c>
      <c r="G52" s="66">
        <v>207</v>
      </c>
      <c r="H52" s="66">
        <v>2</v>
      </c>
      <c r="I52" s="66">
        <v>1</v>
      </c>
      <c r="J52" s="66" t="s">
        <v>218</v>
      </c>
      <c r="K52" s="66" t="s">
        <v>218</v>
      </c>
      <c r="L52" s="66" t="s">
        <v>218</v>
      </c>
      <c r="M52" s="66">
        <f>IF(E52="P1",G52-F52*规则!$E$26,IF(E52="P2",G52-F52*规则!$E$27,IF(E52="P3",G52-F52*规则!$E$28,IF(E52="P4",G52-F52*规则!$E$29,G52-F52*规则!$E$30))))</f>
        <v>127</v>
      </c>
      <c r="N52" s="68">
        <f t="shared" si="29"/>
        <v>25.4</v>
      </c>
      <c r="O52" s="69">
        <f>IF(E52="P1",N52/规则!$E$26,IF(E52="P2",N52/规则!$E$27,IF(E52="P3",N52/规则!$E$28,IF(E52="P4",N52/规则!$E$29,N52/规则!$E$30))))</f>
        <v>1.5874999999999999</v>
      </c>
    </row>
    <row r="53" spans="1:15">
      <c r="A53" s="66" t="s">
        <v>224</v>
      </c>
      <c r="B53" s="66" t="s">
        <v>217</v>
      </c>
      <c r="C53" s="66">
        <v>2</v>
      </c>
      <c r="D53" s="66" t="s">
        <v>13</v>
      </c>
      <c r="E53" s="66" t="s">
        <v>50</v>
      </c>
      <c r="F53" s="66">
        <v>3</v>
      </c>
      <c r="G53" s="66">
        <v>131</v>
      </c>
      <c r="H53" s="66">
        <v>4</v>
      </c>
      <c r="I53" s="66">
        <v>0</v>
      </c>
      <c r="J53" s="66" t="s">
        <v>218</v>
      </c>
      <c r="K53" s="66" t="s">
        <v>218</v>
      </c>
      <c r="L53" s="66" t="s">
        <v>218</v>
      </c>
      <c r="M53" s="66">
        <f>IF(E53="P1",G53-F53*规则!$E$26,IF(E53="P2",G53-F53*规则!$E$27,IF(E53="P3",G53-F53*规则!$E$28,IF(E53="P4",G53-F53*规则!$E$29,G53-F53*规则!$E$30))))</f>
        <v>83</v>
      </c>
      <c r="N53" s="68">
        <f t="shared" si="29"/>
        <v>27.666666666666668</v>
      </c>
      <c r="O53" s="69">
        <f>IF(E53="P1",N53/规则!$E$26,IF(E53="P2",N53/规则!$E$27,IF(E53="P3",N53/规则!$E$28,IF(E53="P4",N53/规则!$E$29,N53/规则!$E$30))))</f>
        <v>1.7291666666666667</v>
      </c>
    </row>
    <row r="54" spans="1:15">
      <c r="A54" s="66" t="s">
        <v>225</v>
      </c>
      <c r="B54" s="66" t="s">
        <v>217</v>
      </c>
      <c r="C54" s="66">
        <v>2</v>
      </c>
      <c r="D54" s="66" t="s">
        <v>13</v>
      </c>
      <c r="E54" s="66" t="s">
        <v>50</v>
      </c>
      <c r="F54" s="66">
        <v>2</v>
      </c>
      <c r="G54" s="66">
        <v>85</v>
      </c>
      <c r="H54" s="66">
        <v>2</v>
      </c>
      <c r="I54" s="66">
        <v>0</v>
      </c>
      <c r="J54" s="66" t="s">
        <v>218</v>
      </c>
      <c r="K54" s="66" t="s">
        <v>218</v>
      </c>
      <c r="L54" s="66" t="s">
        <v>218</v>
      </c>
      <c r="M54" s="66">
        <f>IF(E54="P1",G54-F54*规则!$E$26,IF(E54="P2",G54-F54*规则!$E$27,IF(E54="P3",G54-F54*规则!$E$28,IF(E54="P4",G54-F54*规则!$E$29,G54-F54*规则!$E$30))))</f>
        <v>53</v>
      </c>
      <c r="N54" s="68">
        <f t="shared" si="29"/>
        <v>26.5</v>
      </c>
      <c r="O54" s="69">
        <f>IF(E54="P1",N54/规则!$E$26,IF(E54="P2",N54/规则!$E$27,IF(E54="P3",N54/规则!$E$28,IF(E54="P4",N54/规则!$E$29,N54/规则!$E$30))))</f>
        <v>1.65625</v>
      </c>
    </row>
    <row r="55" spans="1:15">
      <c r="A55" s="66" t="s">
        <v>226</v>
      </c>
      <c r="B55" s="66" t="s">
        <v>217</v>
      </c>
      <c r="C55" s="66">
        <v>2</v>
      </c>
      <c r="D55" s="66" t="s">
        <v>13</v>
      </c>
      <c r="E55" s="66" t="s">
        <v>50</v>
      </c>
      <c r="F55" s="66">
        <v>2</v>
      </c>
      <c r="G55" s="66">
        <v>89</v>
      </c>
      <c r="H55" s="66">
        <v>3</v>
      </c>
      <c r="I55" s="66">
        <v>4</v>
      </c>
      <c r="J55" s="66" t="s">
        <v>218</v>
      </c>
      <c r="K55" s="66" t="s">
        <v>218</v>
      </c>
      <c r="L55" s="66" t="s">
        <v>218</v>
      </c>
      <c r="M55" s="66">
        <f>IF(E55="P1",G55-F55*规则!$E$26,IF(E55="P2",G55-F55*规则!$E$27,IF(E55="P3",G55-F55*规则!$E$28,IF(E55="P4",G55-F55*规则!$E$29,G55-F55*规则!$E$30))))</f>
        <v>57</v>
      </c>
      <c r="N55" s="68">
        <f t="shared" si="29"/>
        <v>28.5</v>
      </c>
      <c r="O55" s="69">
        <f>IF(E55="P1",N55/规则!$E$26,IF(E55="P2",N55/规则!$E$27,IF(E55="P3",N55/规则!$E$28,IF(E55="P4",N55/规则!$E$29,N55/规则!$E$30))))</f>
        <v>1.78125</v>
      </c>
    </row>
    <row r="56" spans="1:15">
      <c r="A56" s="66" t="s">
        <v>227</v>
      </c>
      <c r="B56" s="66" t="s">
        <v>217</v>
      </c>
      <c r="C56" s="66">
        <v>2</v>
      </c>
      <c r="D56" s="66" t="s">
        <v>13</v>
      </c>
      <c r="E56" s="66" t="s">
        <v>50</v>
      </c>
      <c r="F56" s="66">
        <v>4</v>
      </c>
      <c r="G56" s="66">
        <v>158</v>
      </c>
      <c r="H56" s="66">
        <v>1</v>
      </c>
      <c r="I56" s="66">
        <v>1</v>
      </c>
      <c r="J56" s="66" t="s">
        <v>218</v>
      </c>
      <c r="K56" s="66" t="s">
        <v>218</v>
      </c>
      <c r="L56" s="66" t="s">
        <v>218</v>
      </c>
      <c r="M56" s="66">
        <f>IF(E56="P1",G56-F56*规则!$E$26,IF(E56="P2",G56-F56*规则!$E$27,IF(E56="P3",G56-F56*规则!$E$28,IF(E56="P4",G56-F56*规则!$E$29,G56-F56*规则!$E$30))))</f>
        <v>94</v>
      </c>
      <c r="N56" s="68">
        <f t="shared" si="29"/>
        <v>23.5</v>
      </c>
      <c r="O56" s="69">
        <f>IF(E56="P1",N56/规则!$E$26,IF(E56="P2",N56/规则!$E$27,IF(E56="P3",N56/规则!$E$28,IF(E56="P4",N56/规则!$E$29,N56/规则!$E$30))))</f>
        <v>1.46875</v>
      </c>
    </row>
    <row r="57" spans="1:15">
      <c r="A57" s="66" t="s">
        <v>228</v>
      </c>
      <c r="B57" s="66" t="s">
        <v>217</v>
      </c>
      <c r="C57" s="66">
        <v>2</v>
      </c>
      <c r="D57" s="66" t="s">
        <v>13</v>
      </c>
      <c r="E57" s="66" t="s">
        <v>50</v>
      </c>
      <c r="F57" s="66">
        <v>1</v>
      </c>
      <c r="G57" s="66">
        <v>37</v>
      </c>
      <c r="H57" s="66">
        <v>3</v>
      </c>
      <c r="I57" s="66">
        <v>4</v>
      </c>
      <c r="J57" s="66" t="s">
        <v>218</v>
      </c>
      <c r="K57" s="66" t="s">
        <v>218</v>
      </c>
      <c r="L57" s="66" t="s">
        <v>218</v>
      </c>
      <c r="M57" s="66">
        <f>IF(E57="P1",G57-F57*规则!$E$26,IF(E57="P2",G57-F57*规则!$E$27,IF(E57="P3",G57-F57*规则!$E$28,IF(E57="P4",G57-F57*规则!$E$29,G57-F57*规则!$E$30))))</f>
        <v>21</v>
      </c>
      <c r="N57" s="68">
        <f t="shared" si="29"/>
        <v>21</v>
      </c>
      <c r="O57" s="69">
        <f>IF(E57="P1",N57/规则!$E$26,IF(E57="P2",N57/规则!$E$27,IF(E57="P3",N57/规则!$E$28,IF(E57="P4",N57/规则!$E$29,N57/规则!$E$30))))</f>
        <v>1.3125</v>
      </c>
    </row>
    <row r="58" spans="1:15">
      <c r="A58" s="66" t="s">
        <v>229</v>
      </c>
      <c r="B58" s="66" t="s">
        <v>217</v>
      </c>
      <c r="C58" s="66">
        <v>2</v>
      </c>
      <c r="D58" s="66" t="s">
        <v>13</v>
      </c>
      <c r="E58" s="66" t="s">
        <v>50</v>
      </c>
      <c r="F58" s="66">
        <v>5</v>
      </c>
      <c r="G58" s="66">
        <v>202</v>
      </c>
      <c r="H58" s="66">
        <v>3</v>
      </c>
      <c r="I58" s="66">
        <v>1</v>
      </c>
      <c r="J58" s="66" t="s">
        <v>218</v>
      </c>
      <c r="K58" s="66" t="s">
        <v>218</v>
      </c>
      <c r="L58" s="66" t="s">
        <v>218</v>
      </c>
      <c r="M58" s="66">
        <f>IF(E58="P1",G58-F58*规则!$E$26,IF(E58="P2",G58-F58*规则!$E$27,IF(E58="P3",G58-F58*规则!$E$28,IF(E58="P4",G58-F58*规则!$E$29,G58-F58*规则!$E$30))))</f>
        <v>122</v>
      </c>
      <c r="N58" s="68">
        <f t="shared" si="29"/>
        <v>24.4</v>
      </c>
      <c r="O58" s="69">
        <f>IF(E58="P1",N58/规则!$E$26,IF(E58="P2",N58/规则!$E$27,IF(E58="P3",N58/规则!$E$28,IF(E58="P4",N58/规则!$E$29,N58/规则!$E$30))))</f>
        <v>1.5249999999999999</v>
      </c>
    </row>
    <row r="59" spans="1:15">
      <c r="A59" s="66" t="s">
        <v>230</v>
      </c>
      <c r="B59" s="66" t="s">
        <v>217</v>
      </c>
      <c r="C59" s="66">
        <v>2</v>
      </c>
      <c r="D59" s="66" t="s">
        <v>13</v>
      </c>
      <c r="E59" s="66" t="s">
        <v>50</v>
      </c>
      <c r="F59" s="66">
        <v>3</v>
      </c>
      <c r="G59" s="66">
        <v>126</v>
      </c>
      <c r="H59" s="66">
        <v>3</v>
      </c>
      <c r="I59" s="66">
        <v>1</v>
      </c>
      <c r="J59" s="66" t="s">
        <v>218</v>
      </c>
      <c r="K59" s="66" t="s">
        <v>218</v>
      </c>
      <c r="L59" s="66" t="s">
        <v>218</v>
      </c>
      <c r="M59" s="66">
        <f>IF(E59="P1",G59-F59*规则!$E$26,IF(E59="P2",G59-F59*规则!$E$27,IF(E59="P3",G59-F59*规则!$E$28,IF(E59="P4",G59-F59*规则!$E$29,G59-F59*规则!$E$30))))</f>
        <v>78</v>
      </c>
      <c r="N59" s="68">
        <f t="shared" si="29"/>
        <v>26</v>
      </c>
      <c r="O59" s="69">
        <f>IF(E59="P1",N59/规则!$E$26,IF(E59="P2",N59/规则!$E$27,IF(E59="P3",N59/规则!$E$28,IF(E59="P4",N59/规则!$E$29,N59/规则!$E$30))))</f>
        <v>1.625</v>
      </c>
    </row>
    <row r="60" spans="1:15">
      <c r="A60" s="66" t="s">
        <v>231</v>
      </c>
      <c r="B60" s="66" t="s">
        <v>217</v>
      </c>
      <c r="C60" s="66">
        <v>2</v>
      </c>
      <c r="D60" s="66" t="s">
        <v>13</v>
      </c>
      <c r="E60" s="66" t="s">
        <v>50</v>
      </c>
      <c r="F60" s="66">
        <v>1</v>
      </c>
      <c r="G60" s="66">
        <v>46</v>
      </c>
      <c r="H60" s="66">
        <v>2</v>
      </c>
      <c r="I60" s="66">
        <v>1</v>
      </c>
      <c r="J60" s="66" t="s">
        <v>218</v>
      </c>
      <c r="K60" s="66" t="s">
        <v>218</v>
      </c>
      <c r="L60" s="66" t="s">
        <v>218</v>
      </c>
      <c r="M60" s="66">
        <f>IF(E60="P1",G60-F60*规则!$E$26,IF(E60="P2",G60-F60*规则!$E$27,IF(E60="P3",G60-F60*规则!$E$28,IF(E60="P4",G60-F60*规则!$E$29,G60-F60*规则!$E$30))))</f>
        <v>30</v>
      </c>
      <c r="N60" s="68">
        <f t="shared" si="29"/>
        <v>30</v>
      </c>
      <c r="O60" s="69">
        <f>IF(E60="P1",N60/规则!$E$26,IF(E60="P2",N60/规则!$E$27,IF(E60="P3",N60/规则!$E$28,IF(E60="P4",N60/规则!$E$29,N60/规则!$E$30))))</f>
        <v>1.875</v>
      </c>
    </row>
    <row r="61" spans="1:15">
      <c r="A61" s="66" t="s">
        <v>232</v>
      </c>
      <c r="B61" s="66" t="s">
        <v>217</v>
      </c>
      <c r="C61" s="66">
        <v>2</v>
      </c>
      <c r="D61" s="66" t="s">
        <v>13</v>
      </c>
      <c r="E61" s="66" t="s">
        <v>50</v>
      </c>
      <c r="F61" s="66">
        <v>2</v>
      </c>
      <c r="G61" s="66">
        <v>88</v>
      </c>
      <c r="H61" s="66">
        <v>2</v>
      </c>
      <c r="I61" s="66">
        <v>1</v>
      </c>
      <c r="J61" s="66" t="s">
        <v>218</v>
      </c>
      <c r="K61" s="66" t="s">
        <v>218</v>
      </c>
      <c r="L61" s="66" t="s">
        <v>218</v>
      </c>
      <c r="M61" s="66">
        <f>IF(E61="P1",G61-F61*规则!$E$26,IF(E61="P2",G61-F61*规则!$E$27,IF(E61="P3",G61-F61*规则!$E$28,IF(E61="P4",G61-F61*规则!$E$29,G61-F61*规则!$E$30))))</f>
        <v>56</v>
      </c>
      <c r="N61" s="68">
        <f t="shared" si="29"/>
        <v>28</v>
      </c>
      <c r="O61" s="69">
        <f>IF(E61="P1",N61/规则!$E$26,IF(E61="P2",N61/规则!$E$27,IF(E61="P3",N61/规则!$E$28,IF(E61="P4",N61/规则!$E$29,N61/规则!$E$30))))</f>
        <v>1.75</v>
      </c>
    </row>
    <row r="62" spans="1:15">
      <c r="A62" s="66" t="s">
        <v>233</v>
      </c>
      <c r="B62" s="66" t="s">
        <v>217</v>
      </c>
      <c r="C62" s="66">
        <v>2</v>
      </c>
      <c r="D62" s="66" t="s">
        <v>13</v>
      </c>
      <c r="E62" s="66" t="s">
        <v>51</v>
      </c>
      <c r="F62" s="66">
        <v>3</v>
      </c>
      <c r="G62" s="66">
        <v>179</v>
      </c>
      <c r="H62" s="66">
        <v>4</v>
      </c>
      <c r="I62" s="66">
        <v>3</v>
      </c>
      <c r="J62" s="66" t="s">
        <v>218</v>
      </c>
      <c r="K62" s="66" t="s">
        <v>218</v>
      </c>
      <c r="L62" s="66" t="s">
        <v>218</v>
      </c>
      <c r="M62" s="66">
        <f>IF(E62="P1",G62-F62*规则!$E$26,IF(E62="P2",G62-F62*规则!$E$27,IF(E62="P3",G62-F62*规则!$E$28,IF(E62="P4",G62-F62*规则!$E$29,G62-F62*规则!$E$30))))</f>
        <v>98</v>
      </c>
      <c r="N62" s="68">
        <f t="shared" si="29"/>
        <v>32.666666666666664</v>
      </c>
      <c r="O62" s="69">
        <f>IF(E62="P1",N62/规则!$E$26,IF(E62="P2",N62/规则!$E$27,IF(E62="P3",N62/规则!$E$28,IF(E62="P4",N62/规则!$E$29,N62/规则!$E$30))))</f>
        <v>1.2098765432098764</v>
      </c>
    </row>
    <row r="63" spans="1:15">
      <c r="A63" s="66" t="s">
        <v>234</v>
      </c>
      <c r="B63" s="66" t="s">
        <v>217</v>
      </c>
      <c r="C63" s="66">
        <v>2</v>
      </c>
      <c r="D63" s="66" t="s">
        <v>13</v>
      </c>
      <c r="E63" s="66" t="s">
        <v>51</v>
      </c>
      <c r="F63" s="66">
        <v>4</v>
      </c>
      <c r="G63" s="66">
        <v>254</v>
      </c>
      <c r="H63" s="66">
        <v>2</v>
      </c>
      <c r="I63" s="66">
        <v>2</v>
      </c>
      <c r="J63" s="66" t="s">
        <v>218</v>
      </c>
      <c r="K63" s="66" t="s">
        <v>218</v>
      </c>
      <c r="L63" s="66" t="s">
        <v>218</v>
      </c>
      <c r="M63" s="66">
        <f>IF(E63="P1",G63-F63*规则!$E$26,IF(E63="P2",G63-F63*规则!$E$27,IF(E63="P3",G63-F63*规则!$E$28,IF(E63="P4",G63-F63*规则!$E$29,G63-F63*规则!$E$30))))</f>
        <v>146</v>
      </c>
      <c r="N63" s="68">
        <f t="shared" si="29"/>
        <v>36.5</v>
      </c>
      <c r="O63" s="69">
        <f>IF(E63="P1",N63/规则!$E$26,IF(E63="P2",N63/规则!$E$27,IF(E63="P3",N63/规则!$E$28,IF(E63="P4",N63/规则!$E$29,N63/规则!$E$30))))</f>
        <v>1.3518518518518519</v>
      </c>
    </row>
    <row r="64" spans="1:15">
      <c r="A64" s="66" t="s">
        <v>235</v>
      </c>
      <c r="B64" s="66" t="s">
        <v>217</v>
      </c>
      <c r="C64" s="66">
        <v>2</v>
      </c>
      <c r="D64" s="66" t="s">
        <v>13</v>
      </c>
      <c r="E64" s="66" t="s">
        <v>51</v>
      </c>
      <c r="F64" s="66">
        <v>3</v>
      </c>
      <c r="G64" s="66">
        <v>195</v>
      </c>
      <c r="H64" s="66">
        <v>4</v>
      </c>
      <c r="I64" s="66">
        <v>0</v>
      </c>
      <c r="J64" s="66" t="s">
        <v>218</v>
      </c>
      <c r="K64" s="66" t="s">
        <v>218</v>
      </c>
      <c r="L64" s="66" t="s">
        <v>218</v>
      </c>
      <c r="M64" s="66">
        <f>IF(E64="P1",G64-F64*规则!$E$26,IF(E64="P2",G64-F64*规则!$E$27,IF(E64="P3",G64-F64*规则!$E$28,IF(E64="P4",G64-F64*规则!$E$29,G64-F64*规则!$E$30))))</f>
        <v>114</v>
      </c>
      <c r="N64" s="68">
        <f t="shared" si="29"/>
        <v>38</v>
      </c>
      <c r="O64" s="69">
        <f>IF(E64="P1",N64/规则!$E$26,IF(E64="P2",N64/规则!$E$27,IF(E64="P3",N64/规则!$E$28,IF(E64="P4",N64/规则!$E$29,N64/规则!$E$30))))</f>
        <v>1.4074074074074074</v>
      </c>
    </row>
    <row r="65" spans="1:15">
      <c r="A65" s="66" t="s">
        <v>236</v>
      </c>
      <c r="B65" s="66" t="s">
        <v>217</v>
      </c>
      <c r="C65" s="66">
        <v>2</v>
      </c>
      <c r="D65" s="66" t="s">
        <v>13</v>
      </c>
      <c r="E65" s="66" t="s">
        <v>51</v>
      </c>
      <c r="F65" s="66">
        <v>5</v>
      </c>
      <c r="G65" s="66">
        <v>308</v>
      </c>
      <c r="H65" s="66">
        <v>4</v>
      </c>
      <c r="I65" s="66">
        <v>4</v>
      </c>
      <c r="J65" s="66" t="s">
        <v>218</v>
      </c>
      <c r="K65" s="66" t="s">
        <v>218</v>
      </c>
      <c r="L65" s="66" t="s">
        <v>218</v>
      </c>
      <c r="M65" s="66">
        <f>IF(E65="P1",G65-F65*规则!$E$26,IF(E65="P2",G65-F65*规则!$E$27,IF(E65="P3",G65-F65*规则!$E$28,IF(E65="P4",G65-F65*规则!$E$29,G65-F65*规则!$E$30))))</f>
        <v>173</v>
      </c>
      <c r="N65" s="68">
        <f t="shared" si="29"/>
        <v>34.6</v>
      </c>
      <c r="O65" s="69">
        <f>IF(E65="P1",N65/规则!$E$26,IF(E65="P2",N65/规则!$E$27,IF(E65="P3",N65/规则!$E$28,IF(E65="P4",N65/规则!$E$29,N65/规则!$E$30))))</f>
        <v>1.2814814814814814</v>
      </c>
    </row>
    <row r="66" spans="1:15">
      <c r="A66" s="66" t="s">
        <v>237</v>
      </c>
      <c r="B66" s="66" t="s">
        <v>217</v>
      </c>
      <c r="C66" s="66">
        <v>2</v>
      </c>
      <c r="D66" s="66" t="s">
        <v>13</v>
      </c>
      <c r="E66" s="66" t="s">
        <v>51</v>
      </c>
      <c r="F66" s="66">
        <v>5</v>
      </c>
      <c r="G66" s="66">
        <v>348</v>
      </c>
      <c r="H66" s="66">
        <v>3</v>
      </c>
      <c r="I66" s="66">
        <v>0</v>
      </c>
      <c r="J66" s="66" t="s">
        <v>218</v>
      </c>
      <c r="K66" s="66" t="s">
        <v>218</v>
      </c>
      <c r="L66" s="66" t="s">
        <v>218</v>
      </c>
      <c r="M66" s="66">
        <f>IF(E66="P1",G66-F66*规则!$E$26,IF(E66="P2",G66-F66*规则!$E$27,IF(E66="P3",G66-F66*规则!$E$28,IF(E66="P4",G66-F66*规则!$E$29,G66-F66*规则!$E$30))))</f>
        <v>213</v>
      </c>
      <c r="N66" s="68">
        <f t="shared" si="29"/>
        <v>42.6</v>
      </c>
      <c r="O66" s="69">
        <f>IF(E66="P1",N66/规则!$E$26,IF(E66="P2",N66/规则!$E$27,IF(E66="P3",N66/规则!$E$28,IF(E66="P4",N66/规则!$E$29,N66/规则!$E$30))))</f>
        <v>1.5777777777777777</v>
      </c>
    </row>
    <row r="67" spans="1:15">
      <c r="A67" s="66" t="s">
        <v>238</v>
      </c>
      <c r="B67" s="66" t="s">
        <v>217</v>
      </c>
      <c r="C67" s="66">
        <v>2</v>
      </c>
      <c r="D67" s="66" t="s">
        <v>13</v>
      </c>
      <c r="E67" s="66" t="s">
        <v>51</v>
      </c>
      <c r="F67" s="66">
        <v>5</v>
      </c>
      <c r="G67" s="66">
        <v>312</v>
      </c>
      <c r="H67" s="66">
        <v>4</v>
      </c>
      <c r="I67" s="66">
        <v>1</v>
      </c>
      <c r="J67" s="66" t="s">
        <v>218</v>
      </c>
      <c r="K67" s="66" t="s">
        <v>218</v>
      </c>
      <c r="L67" s="66" t="s">
        <v>218</v>
      </c>
      <c r="M67" s="66">
        <f>IF(E67="P1",G67-F67*规则!$E$26,IF(E67="P2",G67-F67*规则!$E$27,IF(E67="P3",G67-F67*规则!$E$28,IF(E67="P4",G67-F67*规则!$E$29,G67-F67*规则!$E$30))))</f>
        <v>177</v>
      </c>
      <c r="N67" s="68">
        <f t="shared" si="29"/>
        <v>35.4</v>
      </c>
      <c r="O67" s="69">
        <f>IF(E67="P1",N67/规则!$E$26,IF(E67="P2",N67/规则!$E$27,IF(E67="P3",N67/规则!$E$28,IF(E67="P4",N67/规则!$E$29,N67/规则!$E$30))))</f>
        <v>1.3111111111111111</v>
      </c>
    </row>
    <row r="68" spans="1:15">
      <c r="A68" s="66" t="s">
        <v>239</v>
      </c>
      <c r="B68" s="66" t="s">
        <v>217</v>
      </c>
      <c r="C68" s="66">
        <v>2</v>
      </c>
      <c r="D68" s="66" t="s">
        <v>13</v>
      </c>
      <c r="E68" s="66" t="s">
        <v>51</v>
      </c>
      <c r="F68" s="66">
        <v>3</v>
      </c>
      <c r="G68" s="66">
        <v>197</v>
      </c>
      <c r="H68" s="66">
        <v>4</v>
      </c>
      <c r="I68" s="66">
        <v>0</v>
      </c>
      <c r="J68" s="66" t="s">
        <v>218</v>
      </c>
      <c r="K68" s="66" t="s">
        <v>218</v>
      </c>
      <c r="L68" s="66" t="s">
        <v>218</v>
      </c>
      <c r="M68" s="66">
        <f>IF(E68="P1",G68-F68*规则!$E$26,IF(E68="P2",G68-F68*规则!$E$27,IF(E68="P3",G68-F68*规则!$E$28,IF(E68="P4",G68-F68*规则!$E$29,G68-F68*规则!$E$30))))</f>
        <v>116</v>
      </c>
      <c r="N68" s="68">
        <f t="shared" si="29"/>
        <v>38.666666666666664</v>
      </c>
      <c r="O68" s="69">
        <f>IF(E68="P1",N68/规则!$E$26,IF(E68="P2",N68/规则!$E$27,IF(E68="P3",N68/规则!$E$28,IF(E68="P4",N68/规则!$E$29,N68/规则!$E$30))))</f>
        <v>1.4320987654320987</v>
      </c>
    </row>
    <row r="69" spans="1:15">
      <c r="A69" s="66" t="s">
        <v>240</v>
      </c>
      <c r="B69" s="66" t="s">
        <v>217</v>
      </c>
      <c r="C69" s="66">
        <v>2</v>
      </c>
      <c r="D69" s="66" t="s">
        <v>13</v>
      </c>
      <c r="E69" s="66" t="s">
        <v>51</v>
      </c>
      <c r="F69" s="66">
        <v>2</v>
      </c>
      <c r="G69" s="66">
        <v>111</v>
      </c>
      <c r="H69" s="66">
        <v>1</v>
      </c>
      <c r="I69" s="66">
        <v>4</v>
      </c>
      <c r="J69" s="66" t="s">
        <v>218</v>
      </c>
      <c r="K69" s="66" t="s">
        <v>218</v>
      </c>
      <c r="L69" s="66" t="s">
        <v>218</v>
      </c>
      <c r="M69" s="66">
        <f>IF(E69="P1",G69-F69*规则!$E$26,IF(E69="P2",G69-F69*规则!$E$27,IF(E69="P3",G69-F69*规则!$E$28,IF(E69="P4",G69-F69*规则!$E$29,G69-F69*规则!$E$30))))</f>
        <v>57</v>
      </c>
      <c r="N69" s="68">
        <f t="shared" si="29"/>
        <v>28.5</v>
      </c>
      <c r="O69" s="69">
        <f>IF(E69="P1",N69/规则!$E$26,IF(E69="P2",N69/规则!$E$27,IF(E69="P3",N69/规则!$E$28,IF(E69="P4",N69/规则!$E$29,N69/规则!$E$30))))</f>
        <v>1.0555555555555556</v>
      </c>
    </row>
    <row r="70" spans="1:15">
      <c r="A70" s="66" t="s">
        <v>241</v>
      </c>
      <c r="B70" s="66" t="s">
        <v>217</v>
      </c>
      <c r="C70" s="66">
        <v>2</v>
      </c>
      <c r="D70" s="66" t="s">
        <v>13</v>
      </c>
      <c r="E70" s="66" t="s">
        <v>51</v>
      </c>
      <c r="F70" s="66">
        <v>3</v>
      </c>
      <c r="G70" s="66">
        <v>179</v>
      </c>
      <c r="H70" s="66">
        <v>4</v>
      </c>
      <c r="I70" s="66">
        <v>2</v>
      </c>
      <c r="J70" s="66" t="s">
        <v>218</v>
      </c>
      <c r="K70" s="66" t="s">
        <v>218</v>
      </c>
      <c r="L70" s="66" t="s">
        <v>218</v>
      </c>
      <c r="M70" s="66">
        <f>IF(E70="P1",G70-F70*规则!$E$26,IF(E70="P2",G70-F70*规则!$E$27,IF(E70="P3",G70-F70*规则!$E$28,IF(E70="P4",G70-F70*规则!$E$29,G70-F70*规则!$E$30))))</f>
        <v>98</v>
      </c>
      <c r="N70" s="68">
        <f t="shared" si="29"/>
        <v>32.666666666666664</v>
      </c>
      <c r="O70" s="69">
        <f>IF(E70="P1",N70/规则!$E$26,IF(E70="P2",N70/规则!$E$27,IF(E70="P3",N70/规则!$E$28,IF(E70="P4",N70/规则!$E$29,N70/规则!$E$30))))</f>
        <v>1.2098765432098764</v>
      </c>
    </row>
    <row r="71" spans="1:15">
      <c r="A71" s="66" t="s">
        <v>242</v>
      </c>
      <c r="B71" s="66" t="s">
        <v>217</v>
      </c>
      <c r="C71" s="66">
        <v>2</v>
      </c>
      <c r="D71" s="66" t="s">
        <v>13</v>
      </c>
      <c r="E71" s="66" t="s">
        <v>51</v>
      </c>
      <c r="F71" s="66">
        <v>5</v>
      </c>
      <c r="G71" s="66">
        <v>317</v>
      </c>
      <c r="H71" s="66">
        <v>2</v>
      </c>
      <c r="I71" s="66">
        <v>3</v>
      </c>
      <c r="J71" s="66" t="s">
        <v>218</v>
      </c>
      <c r="K71" s="66" t="s">
        <v>218</v>
      </c>
      <c r="L71" s="66" t="s">
        <v>218</v>
      </c>
      <c r="M71" s="66">
        <f>IF(E71="P1",G71-F71*规则!$E$26,IF(E71="P2",G71-F71*规则!$E$27,IF(E71="P3",G71-F71*规则!$E$28,IF(E71="P4",G71-F71*规则!$E$29,G71-F71*规则!$E$30))))</f>
        <v>182</v>
      </c>
      <c r="N71" s="68">
        <f t="shared" si="29"/>
        <v>36.4</v>
      </c>
      <c r="O71" s="69">
        <f>IF(E71="P1",N71/规则!$E$26,IF(E71="P2",N71/规则!$E$27,IF(E71="P3",N71/规则!$E$28,IF(E71="P4",N71/规则!$E$29,N71/规则!$E$30))))</f>
        <v>1.3481481481481481</v>
      </c>
    </row>
    <row r="72" spans="1:15">
      <c r="A72" s="66" t="s">
        <v>243</v>
      </c>
      <c r="B72" s="66" t="s">
        <v>217</v>
      </c>
      <c r="C72" s="66">
        <v>2</v>
      </c>
      <c r="D72" s="66" t="s">
        <v>13</v>
      </c>
      <c r="E72" s="66" t="s">
        <v>51</v>
      </c>
      <c r="F72" s="66">
        <v>2</v>
      </c>
      <c r="G72" s="66">
        <v>106</v>
      </c>
      <c r="H72" s="66">
        <v>2</v>
      </c>
      <c r="I72" s="66">
        <v>3</v>
      </c>
      <c r="J72" s="66" t="s">
        <v>218</v>
      </c>
      <c r="K72" s="66" t="s">
        <v>218</v>
      </c>
      <c r="L72" s="66" t="s">
        <v>218</v>
      </c>
      <c r="M72" s="66">
        <f>IF(E72="P1",G72-F72*规则!$E$26,IF(E72="P2",G72-F72*规则!$E$27,IF(E72="P3",G72-F72*规则!$E$28,IF(E72="P4",G72-F72*规则!$E$29,G72-F72*规则!$E$30))))</f>
        <v>52</v>
      </c>
      <c r="N72" s="68">
        <f t="shared" si="29"/>
        <v>26</v>
      </c>
      <c r="O72" s="69">
        <f>IF(E72="P1",N72/规则!$E$26,IF(E72="P2",N72/规则!$E$27,IF(E72="P3",N72/规则!$E$28,IF(E72="P4",N72/规则!$E$29,N72/规则!$E$30))))</f>
        <v>0.96296296296296291</v>
      </c>
    </row>
    <row r="73" spans="1:15">
      <c r="A73" s="66" t="s">
        <v>244</v>
      </c>
      <c r="B73" s="66" t="s">
        <v>217</v>
      </c>
      <c r="C73" s="66">
        <v>2</v>
      </c>
      <c r="D73" s="66" t="s">
        <v>13</v>
      </c>
      <c r="E73" s="66" t="s">
        <v>51</v>
      </c>
      <c r="F73" s="66">
        <v>3</v>
      </c>
      <c r="G73" s="66">
        <v>191</v>
      </c>
      <c r="H73" s="66">
        <v>4</v>
      </c>
      <c r="I73" s="66">
        <v>4</v>
      </c>
      <c r="J73" s="66" t="s">
        <v>218</v>
      </c>
      <c r="K73" s="66" t="s">
        <v>218</v>
      </c>
      <c r="L73" s="66" t="s">
        <v>218</v>
      </c>
      <c r="M73" s="66">
        <f>IF(E73="P1",G73-F73*规则!$E$26,IF(E73="P2",G73-F73*规则!$E$27,IF(E73="P3",G73-F73*规则!$E$28,IF(E73="P4",G73-F73*规则!$E$29,G73-F73*规则!$E$30))))</f>
        <v>110</v>
      </c>
      <c r="N73" s="68">
        <f t="shared" si="29"/>
        <v>36.666666666666664</v>
      </c>
      <c r="O73" s="69">
        <f>IF(E73="P1",N73/规则!$E$26,IF(E73="P2",N73/规则!$E$27,IF(E73="P3",N73/规则!$E$28,IF(E73="P4",N73/规则!$E$29,N73/规则!$E$30))))</f>
        <v>1.3580246913580245</v>
      </c>
    </row>
    <row r="74" spans="1:15">
      <c r="A74" s="66" t="s">
        <v>245</v>
      </c>
      <c r="B74" s="66" t="s">
        <v>217</v>
      </c>
      <c r="C74" s="66">
        <v>2</v>
      </c>
      <c r="D74" s="66" t="s">
        <v>13</v>
      </c>
      <c r="E74" s="66" t="s">
        <v>51</v>
      </c>
      <c r="F74" s="66">
        <v>5</v>
      </c>
      <c r="G74" s="66">
        <v>345</v>
      </c>
      <c r="H74" s="66">
        <v>3</v>
      </c>
      <c r="I74" s="66">
        <v>0</v>
      </c>
      <c r="J74" s="66" t="s">
        <v>218</v>
      </c>
      <c r="K74" s="66" t="s">
        <v>218</v>
      </c>
      <c r="L74" s="66" t="s">
        <v>218</v>
      </c>
      <c r="M74" s="66">
        <f>IF(E74="P1",G74-F74*规则!$E$26,IF(E74="P2",G74-F74*规则!$E$27,IF(E74="P3",G74-F74*规则!$E$28,IF(E74="P4",G74-F74*规则!$E$29,G74-F74*规则!$E$30))))</f>
        <v>210</v>
      </c>
      <c r="N74" s="68">
        <f t="shared" si="29"/>
        <v>42</v>
      </c>
      <c r="O74" s="69">
        <f>IF(E74="P1",N74/规则!$E$26,IF(E74="P2",N74/规则!$E$27,IF(E74="P3",N74/规则!$E$28,IF(E74="P4",N74/规则!$E$29,N74/规则!$E$30))))</f>
        <v>1.5555555555555556</v>
      </c>
    </row>
    <row r="75" spans="1:15">
      <c r="A75" s="66" t="s">
        <v>246</v>
      </c>
      <c r="B75" s="66" t="s">
        <v>217</v>
      </c>
      <c r="C75" s="66">
        <v>2</v>
      </c>
      <c r="D75" s="66" t="s">
        <v>13</v>
      </c>
      <c r="E75" s="66" t="s">
        <v>51</v>
      </c>
      <c r="F75" s="66">
        <v>4</v>
      </c>
      <c r="G75" s="66">
        <v>251</v>
      </c>
      <c r="H75" s="66">
        <v>2</v>
      </c>
      <c r="I75" s="66">
        <v>3</v>
      </c>
      <c r="J75" s="66" t="s">
        <v>218</v>
      </c>
      <c r="K75" s="66" t="s">
        <v>218</v>
      </c>
      <c r="L75" s="66" t="s">
        <v>218</v>
      </c>
      <c r="M75" s="66">
        <f>IF(E75="P1",G75-F75*规则!$E$26,IF(E75="P2",G75-F75*规则!$E$27,IF(E75="P3",G75-F75*规则!$E$28,IF(E75="P4",G75-F75*规则!$E$29,G75-F75*规则!$E$30))))</f>
        <v>143</v>
      </c>
      <c r="N75" s="68">
        <f t="shared" si="29"/>
        <v>35.75</v>
      </c>
      <c r="O75" s="69">
        <f>IF(E75="P1",N75/规则!$E$26,IF(E75="P2",N75/规则!$E$27,IF(E75="P3",N75/规则!$E$28,IF(E75="P4",N75/规则!$E$29,N75/规则!$E$30))))</f>
        <v>1.3240740740740742</v>
      </c>
    </row>
    <row r="76" spans="1:15">
      <c r="A76" s="66" t="s">
        <v>247</v>
      </c>
      <c r="B76" s="66" t="s">
        <v>217</v>
      </c>
      <c r="C76" s="66">
        <v>2</v>
      </c>
      <c r="D76" s="66" t="s">
        <v>13</v>
      </c>
      <c r="E76" s="66" t="s">
        <v>51</v>
      </c>
      <c r="F76" s="66">
        <v>2</v>
      </c>
      <c r="G76" s="66">
        <v>145</v>
      </c>
      <c r="H76" s="66">
        <v>3</v>
      </c>
      <c r="I76" s="66">
        <v>0</v>
      </c>
      <c r="J76" s="66" t="s">
        <v>218</v>
      </c>
      <c r="K76" s="66" t="s">
        <v>218</v>
      </c>
      <c r="L76" s="66" t="s">
        <v>218</v>
      </c>
      <c r="M76" s="66">
        <f>IF(E76="P1",G76-F76*规则!$E$26,IF(E76="P2",G76-F76*规则!$E$27,IF(E76="P3",G76-F76*规则!$E$28,IF(E76="P4",G76-F76*规则!$E$29,G76-F76*规则!$E$30))))</f>
        <v>91</v>
      </c>
      <c r="N76" s="68">
        <f t="shared" si="29"/>
        <v>45.5</v>
      </c>
      <c r="O76" s="69">
        <f>IF(E76="P1",N76/规则!$E$26,IF(E76="P2",N76/规则!$E$27,IF(E76="P3",N76/规则!$E$28,IF(E76="P4",N76/规则!$E$29,N76/规则!$E$30))))</f>
        <v>1.6851851851851851</v>
      </c>
    </row>
    <row r="77" spans="1:15">
      <c r="A77" s="66" t="s">
        <v>248</v>
      </c>
      <c r="B77" s="66" t="s">
        <v>217</v>
      </c>
      <c r="C77" s="66">
        <v>2</v>
      </c>
      <c r="D77" s="66" t="s">
        <v>13</v>
      </c>
      <c r="E77" s="66" t="s">
        <v>51</v>
      </c>
      <c r="F77" s="66">
        <v>5</v>
      </c>
      <c r="G77" s="66">
        <v>314</v>
      </c>
      <c r="H77" s="66">
        <v>2</v>
      </c>
      <c r="I77" s="66">
        <v>3</v>
      </c>
      <c r="J77" s="66" t="s">
        <v>218</v>
      </c>
      <c r="K77" s="66" t="s">
        <v>218</v>
      </c>
      <c r="L77" s="66" t="s">
        <v>218</v>
      </c>
      <c r="M77" s="66">
        <f>IF(E77="P1",G77-F77*规则!$E$26,IF(E77="P2",G77-F77*规则!$E$27,IF(E77="P3",G77-F77*规则!$E$28,IF(E77="P4",G77-F77*规则!$E$29,G77-F77*规则!$E$30))))</f>
        <v>179</v>
      </c>
      <c r="N77" s="68">
        <f t="shared" si="29"/>
        <v>35.799999999999997</v>
      </c>
      <c r="O77" s="69">
        <f>IF(E77="P1",N77/规则!$E$26,IF(E77="P2",N77/规则!$E$27,IF(E77="P3",N77/规则!$E$28,IF(E77="P4",N77/规则!$E$29,N77/规则!$E$30))))</f>
        <v>1.3259259259259257</v>
      </c>
    </row>
    <row r="78" spans="1:15">
      <c r="A78" s="66" t="s">
        <v>249</v>
      </c>
      <c r="B78" s="66" t="s">
        <v>217</v>
      </c>
      <c r="C78" s="66">
        <v>2</v>
      </c>
      <c r="D78" s="66" t="s">
        <v>13</v>
      </c>
      <c r="E78" s="66" t="s">
        <v>51</v>
      </c>
      <c r="F78" s="66">
        <v>4</v>
      </c>
      <c r="G78" s="66">
        <v>232</v>
      </c>
      <c r="H78" s="66">
        <v>3</v>
      </c>
      <c r="I78" s="66">
        <v>2</v>
      </c>
      <c r="J78" s="66" t="s">
        <v>218</v>
      </c>
      <c r="K78" s="66" t="s">
        <v>218</v>
      </c>
      <c r="L78" s="66" t="s">
        <v>218</v>
      </c>
      <c r="M78" s="66">
        <f>IF(E78="P1",G78-F78*规则!$E$26,IF(E78="P2",G78-F78*规则!$E$27,IF(E78="P3",G78-F78*规则!$E$28,IF(E78="P4",G78-F78*规则!$E$29,G78-F78*规则!$E$30))))</f>
        <v>124</v>
      </c>
      <c r="N78" s="68">
        <f t="shared" si="29"/>
        <v>31</v>
      </c>
      <c r="O78" s="69">
        <f>IF(E78="P1",N78/规则!$E$26,IF(E78="P2",N78/规则!$E$27,IF(E78="P3",N78/规则!$E$28,IF(E78="P4",N78/规则!$E$29,N78/规则!$E$30))))</f>
        <v>1.1481481481481481</v>
      </c>
    </row>
    <row r="79" spans="1:15">
      <c r="A79" s="66" t="s">
        <v>250</v>
      </c>
      <c r="B79" s="66" t="s">
        <v>217</v>
      </c>
      <c r="C79" s="66">
        <v>2</v>
      </c>
      <c r="D79" s="66" t="s">
        <v>13</v>
      </c>
      <c r="E79" s="66" t="s">
        <v>51</v>
      </c>
      <c r="F79" s="66">
        <v>4</v>
      </c>
      <c r="G79" s="66">
        <v>250</v>
      </c>
      <c r="H79" s="66">
        <v>4</v>
      </c>
      <c r="I79" s="66">
        <v>0</v>
      </c>
      <c r="J79" s="66" t="s">
        <v>218</v>
      </c>
      <c r="K79" s="66" t="s">
        <v>218</v>
      </c>
      <c r="L79" s="66" t="s">
        <v>218</v>
      </c>
      <c r="M79" s="66">
        <f>IF(E79="P1",G79-F79*规则!$E$26,IF(E79="P2",G79-F79*规则!$E$27,IF(E79="P3",G79-F79*规则!$E$28,IF(E79="P4",G79-F79*规则!$E$29,G79-F79*规则!$E$30))))</f>
        <v>142</v>
      </c>
      <c r="N79" s="68">
        <f t="shared" si="29"/>
        <v>35.5</v>
      </c>
      <c r="O79" s="69">
        <f>IF(E79="P1",N79/规则!$E$26,IF(E79="P2",N79/规则!$E$27,IF(E79="P3",N79/规则!$E$28,IF(E79="P4",N79/规则!$E$29,N79/规则!$E$30))))</f>
        <v>1.3148148148148149</v>
      </c>
    </row>
    <row r="80" spans="1:15">
      <c r="A80" s="66" t="s">
        <v>251</v>
      </c>
      <c r="B80" s="66" t="s">
        <v>217</v>
      </c>
      <c r="C80" s="66">
        <v>2</v>
      </c>
      <c r="D80" s="66" t="s">
        <v>13</v>
      </c>
      <c r="E80" s="66" t="s">
        <v>53</v>
      </c>
      <c r="F80" s="66">
        <v>2</v>
      </c>
      <c r="G80" s="66">
        <v>142</v>
      </c>
      <c r="H80" s="66">
        <v>3</v>
      </c>
      <c r="I80" s="66">
        <v>3</v>
      </c>
      <c r="J80" s="66" t="s">
        <v>218</v>
      </c>
      <c r="K80" s="66" t="s">
        <v>218</v>
      </c>
      <c r="L80" s="66" t="s">
        <v>218</v>
      </c>
      <c r="M80" s="66">
        <f>IF(E80="P1",G80-F80*规则!$E$26,IF(E80="P2",G80-F80*规则!$E$27,IF(E80="P3",G80-F80*规则!$E$28,IF(E80="P4",G80-F80*规则!$E$29,G80-F80*规则!$E$30))))</f>
        <v>70</v>
      </c>
      <c r="N80" s="68">
        <f t="shared" si="29"/>
        <v>35</v>
      </c>
      <c r="O80" s="69">
        <f>IF(E80="P1",N80/规则!$E$26,IF(E80="P2",N80/规则!$E$27,IF(E80="P3",N80/规则!$E$28,IF(E80="P4",N80/规则!$E$29,N80/规则!$E$30))))</f>
        <v>0.97222222222222221</v>
      </c>
    </row>
    <row r="81" spans="1:15">
      <c r="A81" s="66" t="s">
        <v>252</v>
      </c>
      <c r="B81" s="66" t="s">
        <v>217</v>
      </c>
      <c r="C81" s="66">
        <v>2</v>
      </c>
      <c r="D81" s="66" t="s">
        <v>13</v>
      </c>
      <c r="E81" s="66" t="s">
        <v>53</v>
      </c>
      <c r="F81" s="66">
        <v>5</v>
      </c>
      <c r="G81" s="66">
        <v>363</v>
      </c>
      <c r="H81" s="66">
        <v>2</v>
      </c>
      <c r="I81" s="66">
        <v>1</v>
      </c>
      <c r="J81" s="66" t="s">
        <v>218</v>
      </c>
      <c r="K81" s="66" t="s">
        <v>218</v>
      </c>
      <c r="L81" s="66" t="s">
        <v>218</v>
      </c>
      <c r="M81" s="66">
        <f>IF(E81="P1",G81-F81*规则!$E$26,IF(E81="P2",G81-F81*规则!$E$27,IF(E81="P3",G81-F81*规则!$E$28,IF(E81="P4",G81-F81*规则!$E$29,G81-F81*规则!$E$30))))</f>
        <v>183</v>
      </c>
      <c r="N81" s="68">
        <f t="shared" si="29"/>
        <v>36.6</v>
      </c>
      <c r="O81" s="69">
        <f>IF(E81="P1",N81/规则!$E$26,IF(E81="P2",N81/规则!$E$27,IF(E81="P3",N81/规则!$E$28,IF(E81="P4",N81/规则!$E$29,N81/规则!$E$30))))</f>
        <v>1.0166666666666666</v>
      </c>
    </row>
    <row r="82" spans="1:15">
      <c r="A82" s="66" t="s">
        <v>253</v>
      </c>
      <c r="B82" s="66" t="s">
        <v>217</v>
      </c>
      <c r="C82" s="66">
        <v>2</v>
      </c>
      <c r="D82" s="66" t="s">
        <v>13</v>
      </c>
      <c r="E82" s="66" t="s">
        <v>53</v>
      </c>
      <c r="F82" s="66">
        <v>4</v>
      </c>
      <c r="G82" s="66">
        <v>267</v>
      </c>
      <c r="H82" s="66">
        <v>2</v>
      </c>
      <c r="I82" s="66">
        <v>1</v>
      </c>
      <c r="J82" s="66" t="s">
        <v>218</v>
      </c>
      <c r="K82" s="66" t="s">
        <v>218</v>
      </c>
      <c r="L82" s="66" t="s">
        <v>218</v>
      </c>
      <c r="M82" s="66">
        <f>IF(E82="P1",G82-F82*规则!$E$26,IF(E82="P2",G82-F82*规则!$E$27,IF(E82="P3",G82-F82*规则!$E$28,IF(E82="P4",G82-F82*规则!$E$29,G82-F82*规则!$E$30))))</f>
        <v>123</v>
      </c>
      <c r="N82" s="68">
        <f t="shared" si="29"/>
        <v>30.75</v>
      </c>
      <c r="O82" s="69">
        <f>IF(E82="P1",N82/规则!$E$26,IF(E82="P2",N82/规则!$E$27,IF(E82="P3",N82/规则!$E$28,IF(E82="P4",N82/规则!$E$29,N82/规则!$E$30))))</f>
        <v>0.85416666666666663</v>
      </c>
    </row>
    <row r="83" spans="1:15">
      <c r="A83" s="66" t="s">
        <v>254</v>
      </c>
      <c r="B83" s="66" t="s">
        <v>217</v>
      </c>
      <c r="C83" s="66">
        <v>2</v>
      </c>
      <c r="D83" s="66" t="s">
        <v>13</v>
      </c>
      <c r="E83" s="66" t="s">
        <v>53</v>
      </c>
      <c r="F83" s="66">
        <v>4</v>
      </c>
      <c r="G83" s="66">
        <v>265</v>
      </c>
      <c r="H83" s="66">
        <v>2</v>
      </c>
      <c r="I83" s="66">
        <v>0</v>
      </c>
      <c r="J83" s="66" t="s">
        <v>218</v>
      </c>
      <c r="K83" s="66" t="s">
        <v>218</v>
      </c>
      <c r="L83" s="66" t="s">
        <v>218</v>
      </c>
      <c r="M83" s="66">
        <f>IF(E83="P1",G83-F83*规则!$E$26,IF(E83="P2",G83-F83*规则!$E$27,IF(E83="P3",G83-F83*规则!$E$28,IF(E83="P4",G83-F83*规则!$E$29,G83-F83*规则!$E$30))))</f>
        <v>121</v>
      </c>
      <c r="N83" s="68">
        <f t="shared" si="29"/>
        <v>30.25</v>
      </c>
      <c r="O83" s="69">
        <f>IF(E83="P1",N83/规则!$E$26,IF(E83="P2",N83/规则!$E$27,IF(E83="P3",N83/规则!$E$28,IF(E83="P4",N83/规则!$E$29,N83/规则!$E$30))))</f>
        <v>0.84027777777777779</v>
      </c>
    </row>
    <row r="84" spans="1:15">
      <c r="A84" s="66" t="s">
        <v>255</v>
      </c>
      <c r="B84" s="66" t="s">
        <v>217</v>
      </c>
      <c r="C84" s="66">
        <v>2</v>
      </c>
      <c r="D84" s="66" t="s">
        <v>13</v>
      </c>
      <c r="E84" s="66" t="s">
        <v>53</v>
      </c>
      <c r="F84" s="66">
        <v>2</v>
      </c>
      <c r="G84" s="66">
        <v>156</v>
      </c>
      <c r="H84" s="66">
        <v>1</v>
      </c>
      <c r="I84" s="66">
        <v>2</v>
      </c>
      <c r="J84" s="66" t="s">
        <v>218</v>
      </c>
      <c r="K84" s="66" t="s">
        <v>218</v>
      </c>
      <c r="L84" s="66" t="s">
        <v>218</v>
      </c>
      <c r="M84" s="66">
        <f>IF(E84="P1",G84-F84*规则!$E$26,IF(E84="P2",G84-F84*规则!$E$27,IF(E84="P3",G84-F84*规则!$E$28,IF(E84="P4",G84-F84*规则!$E$29,G84-F84*规则!$E$30))))</f>
        <v>84</v>
      </c>
      <c r="N84" s="68">
        <f t="shared" si="29"/>
        <v>42</v>
      </c>
      <c r="O84" s="69">
        <f>IF(E84="P1",N84/规则!$E$26,IF(E84="P2",N84/规则!$E$27,IF(E84="P3",N84/规则!$E$28,IF(E84="P4",N84/规则!$E$29,N84/规则!$E$30))))</f>
        <v>1.1666666666666667</v>
      </c>
    </row>
    <row r="85" spans="1:15">
      <c r="A85" s="66" t="s">
        <v>256</v>
      </c>
      <c r="B85" s="66" t="s">
        <v>217</v>
      </c>
      <c r="C85" s="66">
        <v>2</v>
      </c>
      <c r="D85" s="66" t="s">
        <v>13</v>
      </c>
      <c r="E85" s="66" t="s">
        <v>53</v>
      </c>
      <c r="F85" s="66">
        <v>5</v>
      </c>
      <c r="G85" s="66">
        <v>382</v>
      </c>
      <c r="H85" s="66">
        <v>3</v>
      </c>
      <c r="I85" s="66">
        <v>1</v>
      </c>
      <c r="J85" s="66" t="s">
        <v>218</v>
      </c>
      <c r="K85" s="66" t="s">
        <v>218</v>
      </c>
      <c r="L85" s="66" t="s">
        <v>218</v>
      </c>
      <c r="M85" s="66">
        <f>IF(E85="P1",G85-F85*规则!$E$26,IF(E85="P2",G85-F85*规则!$E$27,IF(E85="P3",G85-F85*规则!$E$28,IF(E85="P4",G85-F85*规则!$E$29,G85-F85*规则!$E$30))))</f>
        <v>202</v>
      </c>
      <c r="N85" s="68">
        <f t="shared" si="29"/>
        <v>40.4</v>
      </c>
      <c r="O85" s="69">
        <f>IF(E85="P1",N85/规则!$E$26,IF(E85="P2",N85/规则!$E$27,IF(E85="P3",N85/规则!$E$28,IF(E85="P4",N85/规则!$E$29,N85/规则!$E$30))))</f>
        <v>1.1222222222222222</v>
      </c>
    </row>
    <row r="86" spans="1:15">
      <c r="A86" s="66" t="s">
        <v>257</v>
      </c>
      <c r="B86" s="66" t="s">
        <v>217</v>
      </c>
      <c r="C86" s="66">
        <v>2</v>
      </c>
      <c r="D86" s="66" t="s">
        <v>13</v>
      </c>
      <c r="E86" s="66" t="s">
        <v>53</v>
      </c>
      <c r="F86" s="66">
        <v>1</v>
      </c>
      <c r="G86" s="66">
        <v>79</v>
      </c>
      <c r="H86" s="66">
        <v>4</v>
      </c>
      <c r="I86" s="66">
        <v>3</v>
      </c>
      <c r="J86" s="66" t="s">
        <v>218</v>
      </c>
      <c r="K86" s="66" t="s">
        <v>218</v>
      </c>
      <c r="L86" s="66" t="s">
        <v>218</v>
      </c>
      <c r="M86" s="66">
        <f>IF(E86="P1",G86-F86*规则!$E$26,IF(E86="P2",G86-F86*规则!$E$27,IF(E86="P3",G86-F86*规则!$E$28,IF(E86="P4",G86-F86*规则!$E$29,G86-F86*规则!$E$30))))</f>
        <v>43</v>
      </c>
      <c r="N86" s="68">
        <f t="shared" si="29"/>
        <v>43</v>
      </c>
      <c r="O86" s="69">
        <f>IF(E86="P1",N86/规则!$E$26,IF(E86="P2",N86/规则!$E$27,IF(E86="P3",N86/规则!$E$28,IF(E86="P4",N86/规则!$E$29,N86/规则!$E$30))))</f>
        <v>1.1944444444444444</v>
      </c>
    </row>
    <row r="87" spans="1:15">
      <c r="A87" s="66" t="s">
        <v>258</v>
      </c>
      <c r="B87" s="66" t="s">
        <v>217</v>
      </c>
      <c r="C87" s="66">
        <v>2</v>
      </c>
      <c r="D87" s="66" t="s">
        <v>13</v>
      </c>
      <c r="E87" s="66" t="s">
        <v>53</v>
      </c>
      <c r="F87" s="66">
        <v>1</v>
      </c>
      <c r="G87" s="66">
        <v>63</v>
      </c>
      <c r="H87" s="66">
        <v>1</v>
      </c>
      <c r="I87" s="66">
        <v>3</v>
      </c>
      <c r="J87" s="66" t="s">
        <v>218</v>
      </c>
      <c r="K87" s="66" t="s">
        <v>218</v>
      </c>
      <c r="L87" s="66" t="s">
        <v>218</v>
      </c>
      <c r="M87" s="66">
        <f>IF(E87="P1",G87-F87*规则!$E$26,IF(E87="P2",G87-F87*规则!$E$27,IF(E87="P3",G87-F87*规则!$E$28,IF(E87="P4",G87-F87*规则!$E$29,G87-F87*规则!$E$30))))</f>
        <v>27</v>
      </c>
      <c r="N87" s="68">
        <f t="shared" si="29"/>
        <v>27</v>
      </c>
      <c r="O87" s="69">
        <f>IF(E87="P1",N87/规则!$E$26,IF(E87="P2",N87/规则!$E$27,IF(E87="P3",N87/规则!$E$28,IF(E87="P4",N87/规则!$E$29,N87/规则!$E$30))))</f>
        <v>0.75</v>
      </c>
    </row>
    <row r="88" spans="1:15">
      <c r="A88" s="66" t="s">
        <v>259</v>
      </c>
      <c r="B88" s="66" t="s">
        <v>217</v>
      </c>
      <c r="C88" s="66">
        <v>2</v>
      </c>
      <c r="D88" s="66" t="s">
        <v>13</v>
      </c>
      <c r="E88" s="66" t="s">
        <v>53</v>
      </c>
      <c r="F88" s="66">
        <v>5</v>
      </c>
      <c r="G88" s="66">
        <v>376</v>
      </c>
      <c r="H88" s="66">
        <v>3</v>
      </c>
      <c r="I88" s="66">
        <v>4</v>
      </c>
      <c r="J88" s="66" t="s">
        <v>218</v>
      </c>
      <c r="K88" s="66" t="s">
        <v>218</v>
      </c>
      <c r="L88" s="66" t="s">
        <v>218</v>
      </c>
      <c r="M88" s="66">
        <f>IF(E88="P1",G88-F88*规则!$E$26,IF(E88="P2",G88-F88*规则!$E$27,IF(E88="P3",G88-F88*规则!$E$28,IF(E88="P4",G88-F88*规则!$E$29,G88-F88*规则!$E$30))))</f>
        <v>196</v>
      </c>
      <c r="N88" s="68">
        <f t="shared" si="29"/>
        <v>39.200000000000003</v>
      </c>
      <c r="O88" s="69">
        <f>IF(E88="P1",N88/规则!$E$26,IF(E88="P2",N88/规则!$E$27,IF(E88="P3",N88/规则!$E$28,IF(E88="P4",N88/规则!$E$29,N88/规则!$E$30))))</f>
        <v>1.088888888888889</v>
      </c>
    </row>
    <row r="89" spans="1:15">
      <c r="A89" s="66" t="s">
        <v>260</v>
      </c>
      <c r="B89" s="66" t="s">
        <v>217</v>
      </c>
      <c r="C89" s="66">
        <v>2</v>
      </c>
      <c r="D89" s="66" t="s">
        <v>13</v>
      </c>
      <c r="E89" s="66" t="s">
        <v>53</v>
      </c>
      <c r="F89" s="66">
        <v>1</v>
      </c>
      <c r="G89" s="66">
        <v>83</v>
      </c>
      <c r="H89" s="66">
        <v>1</v>
      </c>
      <c r="I89" s="66">
        <v>4</v>
      </c>
      <c r="J89" s="66" t="s">
        <v>218</v>
      </c>
      <c r="K89" s="66" t="s">
        <v>218</v>
      </c>
      <c r="L89" s="66" t="s">
        <v>218</v>
      </c>
      <c r="M89" s="66">
        <f>IF(E89="P1",G89-F89*规则!$E$26,IF(E89="P2",G89-F89*规则!$E$27,IF(E89="P3",G89-F89*规则!$E$28,IF(E89="P4",G89-F89*规则!$E$29,G89-F89*规则!$E$30))))</f>
        <v>47</v>
      </c>
      <c r="N89" s="68">
        <f t="shared" si="29"/>
        <v>47</v>
      </c>
      <c r="O89" s="69">
        <f>IF(E89="P1",N89/规则!$E$26,IF(E89="P2",N89/规则!$E$27,IF(E89="P3",N89/规则!$E$28,IF(E89="P4",N89/规则!$E$29,N89/规则!$E$30))))</f>
        <v>1.3055555555555556</v>
      </c>
    </row>
    <row r="90" spans="1:15">
      <c r="A90" s="66" t="s">
        <v>261</v>
      </c>
      <c r="B90" s="66" t="s">
        <v>217</v>
      </c>
      <c r="C90" s="66">
        <v>2</v>
      </c>
      <c r="D90" s="66" t="s">
        <v>13</v>
      </c>
      <c r="E90" s="66" t="s">
        <v>53</v>
      </c>
      <c r="F90" s="66">
        <v>3</v>
      </c>
      <c r="G90" s="66">
        <v>217</v>
      </c>
      <c r="H90" s="66">
        <v>3</v>
      </c>
      <c r="I90" s="66">
        <v>3</v>
      </c>
      <c r="J90" s="66" t="s">
        <v>218</v>
      </c>
      <c r="K90" s="66" t="s">
        <v>218</v>
      </c>
      <c r="L90" s="66" t="s">
        <v>218</v>
      </c>
      <c r="M90" s="66">
        <f>IF(E90="P1",G90-F90*规则!$E$26,IF(E90="P2",G90-F90*规则!$E$27,IF(E90="P3",G90-F90*规则!$E$28,IF(E90="P4",G90-F90*规则!$E$29,G90-F90*规则!$E$30))))</f>
        <v>109</v>
      </c>
      <c r="N90" s="68">
        <f t="shared" si="29"/>
        <v>36.333333333333336</v>
      </c>
      <c r="O90" s="69">
        <f>IF(E90="P1",N90/规则!$E$26,IF(E90="P2",N90/规则!$E$27,IF(E90="P3",N90/规则!$E$28,IF(E90="P4",N90/规则!$E$29,N90/规则!$E$30))))</f>
        <v>1.0092592592592593</v>
      </c>
    </row>
    <row r="91" spans="1:15">
      <c r="A91" s="66" t="s">
        <v>262</v>
      </c>
      <c r="B91" s="66" t="s">
        <v>217</v>
      </c>
      <c r="C91" s="66">
        <v>2</v>
      </c>
      <c r="D91" s="66" t="s">
        <v>13</v>
      </c>
      <c r="E91" s="66" t="s">
        <v>53</v>
      </c>
      <c r="F91" s="66">
        <v>1</v>
      </c>
      <c r="G91" s="66">
        <v>62</v>
      </c>
      <c r="H91" s="66">
        <v>1</v>
      </c>
      <c r="I91" s="66">
        <v>1</v>
      </c>
      <c r="J91" s="66" t="s">
        <v>218</v>
      </c>
      <c r="K91" s="66" t="s">
        <v>218</v>
      </c>
      <c r="L91" s="66" t="s">
        <v>218</v>
      </c>
      <c r="M91" s="66">
        <f>IF(E91="P1",G91-F91*规则!$E$26,IF(E91="P2",G91-F91*规则!$E$27,IF(E91="P3",G91-F91*规则!$E$28,IF(E91="P4",G91-F91*规则!$E$29,G91-F91*规则!$E$30))))</f>
        <v>26</v>
      </c>
      <c r="N91" s="68">
        <f t="shared" si="29"/>
        <v>26</v>
      </c>
      <c r="O91" s="69">
        <f>IF(E91="P1",N91/规则!$E$26,IF(E91="P2",N91/规则!$E$27,IF(E91="P3",N91/规则!$E$28,IF(E91="P4",N91/规则!$E$29,N91/规则!$E$30))))</f>
        <v>0.72222222222222221</v>
      </c>
    </row>
    <row r="92" spans="1:15">
      <c r="A92" s="66" t="s">
        <v>263</v>
      </c>
      <c r="B92" s="66" t="s">
        <v>217</v>
      </c>
      <c r="C92" s="66">
        <v>2</v>
      </c>
      <c r="D92" s="66" t="s">
        <v>13</v>
      </c>
      <c r="E92" s="66" t="s">
        <v>53</v>
      </c>
      <c r="F92" s="66">
        <v>4</v>
      </c>
      <c r="G92" s="66">
        <v>265</v>
      </c>
      <c r="H92" s="66">
        <v>3</v>
      </c>
      <c r="I92" s="66">
        <v>3</v>
      </c>
      <c r="J92" s="66" t="s">
        <v>218</v>
      </c>
      <c r="K92" s="66" t="s">
        <v>218</v>
      </c>
      <c r="L92" s="66" t="s">
        <v>218</v>
      </c>
      <c r="M92" s="66">
        <f>IF(E92="P1",G92-F92*规则!$E$26,IF(E92="P2",G92-F92*规则!$E$27,IF(E92="P3",G92-F92*规则!$E$28,IF(E92="P4",G92-F92*规则!$E$29,G92-F92*规则!$E$30))))</f>
        <v>121</v>
      </c>
      <c r="N92" s="68">
        <f t="shared" si="29"/>
        <v>30.25</v>
      </c>
      <c r="O92" s="69">
        <f>IF(E92="P1",N92/规则!$E$26,IF(E92="P2",N92/规则!$E$27,IF(E92="P3",N92/规则!$E$28,IF(E92="P4",N92/规则!$E$29,N92/规则!$E$30))))</f>
        <v>0.84027777777777779</v>
      </c>
    </row>
    <row r="93" spans="1:15">
      <c r="A93" s="66" t="s">
        <v>264</v>
      </c>
      <c r="B93" s="66" t="s">
        <v>217</v>
      </c>
      <c r="C93" s="66">
        <v>2</v>
      </c>
      <c r="D93" s="66" t="s">
        <v>13</v>
      </c>
      <c r="E93" s="66" t="s">
        <v>53</v>
      </c>
      <c r="F93" s="66">
        <v>4</v>
      </c>
      <c r="G93" s="66">
        <v>290</v>
      </c>
      <c r="H93" s="66">
        <v>4</v>
      </c>
      <c r="I93" s="66">
        <v>3</v>
      </c>
      <c r="J93" s="66" t="s">
        <v>218</v>
      </c>
      <c r="K93" s="66" t="s">
        <v>218</v>
      </c>
      <c r="L93" s="66" t="s">
        <v>218</v>
      </c>
      <c r="M93" s="66">
        <f>IF(E93="P1",G93-F93*规则!$E$26,IF(E93="P2",G93-F93*规则!$E$27,IF(E93="P3",G93-F93*规则!$E$28,IF(E93="P4",G93-F93*规则!$E$29,G93-F93*规则!$E$30))))</f>
        <v>146</v>
      </c>
      <c r="N93" s="68">
        <f t="shared" si="29"/>
        <v>36.5</v>
      </c>
      <c r="O93" s="69">
        <f>IF(E93="P1",N93/规则!$E$26,IF(E93="P2",N93/规则!$E$27,IF(E93="P3",N93/规则!$E$28,IF(E93="P4",N93/规则!$E$29,N93/规则!$E$30))))</f>
        <v>1.0138888888888888</v>
      </c>
    </row>
    <row r="94" spans="1:15">
      <c r="A94" s="66" t="s">
        <v>265</v>
      </c>
      <c r="B94" s="66" t="s">
        <v>217</v>
      </c>
      <c r="C94" s="66">
        <v>2</v>
      </c>
      <c r="D94" s="66" t="s">
        <v>13</v>
      </c>
      <c r="E94" s="66" t="s">
        <v>53</v>
      </c>
      <c r="F94" s="66">
        <v>2</v>
      </c>
      <c r="G94" s="66">
        <v>136</v>
      </c>
      <c r="H94" s="66">
        <v>2</v>
      </c>
      <c r="I94" s="66">
        <v>0</v>
      </c>
      <c r="J94" s="66" t="s">
        <v>218</v>
      </c>
      <c r="K94" s="66" t="s">
        <v>218</v>
      </c>
      <c r="L94" s="66" t="s">
        <v>218</v>
      </c>
      <c r="M94" s="66">
        <f>IF(E94="P1",G94-F94*规则!$E$26,IF(E94="P2",G94-F94*规则!$E$27,IF(E94="P3",G94-F94*规则!$E$28,IF(E94="P4",G94-F94*规则!$E$29,G94-F94*规则!$E$30))))</f>
        <v>64</v>
      </c>
      <c r="N94" s="68">
        <f t="shared" si="29"/>
        <v>32</v>
      </c>
      <c r="O94" s="69">
        <f>IF(E94="P1",N94/规则!$E$26,IF(E94="P2",N94/规则!$E$27,IF(E94="P3",N94/规则!$E$28,IF(E94="P4",N94/规则!$E$29,N94/规则!$E$30))))</f>
        <v>0.88888888888888884</v>
      </c>
    </row>
    <row r="95" spans="1:15">
      <c r="A95" s="66" t="s">
        <v>266</v>
      </c>
      <c r="B95" s="66" t="s">
        <v>217</v>
      </c>
      <c r="C95" s="66">
        <v>2</v>
      </c>
      <c r="D95" s="66" t="s">
        <v>14</v>
      </c>
      <c r="E95" s="66" t="s">
        <v>50</v>
      </c>
      <c r="F95" s="66">
        <v>5</v>
      </c>
      <c r="G95" s="66">
        <v>193</v>
      </c>
      <c r="H95" s="66">
        <v>2</v>
      </c>
      <c r="I95" s="66">
        <v>1</v>
      </c>
      <c r="J95" s="66" t="s">
        <v>218</v>
      </c>
      <c r="K95" s="66" t="s">
        <v>218</v>
      </c>
      <c r="L95" s="66" t="s">
        <v>218</v>
      </c>
      <c r="M95" s="66">
        <f>IF(E95="P1",G95-F95*规则!$E$26,IF(E95="P2",G95-F95*规则!$E$27,IF(E95="P3",G95-F95*规则!$E$28,IF(E95="P4",G95-F95*规则!$E$29,G95-F95*规则!$E$30))))</f>
        <v>113</v>
      </c>
      <c r="N95" s="68">
        <f t="shared" si="29"/>
        <v>22.6</v>
      </c>
      <c r="O95" s="69">
        <f>IF(E95="P1",N95/规则!$E$26,IF(E95="P2",N95/规则!$E$27,IF(E95="P3",N95/规则!$E$28,IF(E95="P4",N95/规则!$E$29,N95/规则!$E$30))))</f>
        <v>1.4125000000000001</v>
      </c>
    </row>
    <row r="96" spans="1:15">
      <c r="A96" s="66" t="s">
        <v>267</v>
      </c>
      <c r="B96" s="66" t="s">
        <v>217</v>
      </c>
      <c r="C96" s="66">
        <v>2</v>
      </c>
      <c r="D96" s="66" t="s">
        <v>14</v>
      </c>
      <c r="E96" s="66" t="s">
        <v>50</v>
      </c>
      <c r="F96" s="66">
        <v>2</v>
      </c>
      <c r="G96" s="66">
        <v>90</v>
      </c>
      <c r="H96" s="66">
        <v>2</v>
      </c>
      <c r="I96" s="66">
        <v>0</v>
      </c>
      <c r="J96" s="66" t="s">
        <v>218</v>
      </c>
      <c r="K96" s="66" t="s">
        <v>218</v>
      </c>
      <c r="L96" s="66" t="s">
        <v>218</v>
      </c>
      <c r="M96" s="66">
        <f>IF(E96="P1",G96-F96*规则!$E$26,IF(E96="P2",G96-F96*规则!$E$27,IF(E96="P3",G96-F96*规则!$E$28,IF(E96="P4",G96-F96*规则!$E$29,G96-F96*规则!$E$30))))</f>
        <v>58</v>
      </c>
      <c r="N96" s="68">
        <f t="shared" si="29"/>
        <v>29</v>
      </c>
      <c r="O96" s="69">
        <f>IF(E96="P1",N96/规则!$E$26,IF(E96="P2",N96/规则!$E$27,IF(E96="P3",N96/规则!$E$28,IF(E96="P4",N96/规则!$E$29,N96/规则!$E$30))))</f>
        <v>1.8125</v>
      </c>
    </row>
    <row r="97" spans="1:15">
      <c r="A97" s="66" t="s">
        <v>268</v>
      </c>
      <c r="B97" s="66" t="s">
        <v>217</v>
      </c>
      <c r="C97" s="66">
        <v>2</v>
      </c>
      <c r="D97" s="66" t="s">
        <v>14</v>
      </c>
      <c r="E97" s="66" t="s">
        <v>50</v>
      </c>
      <c r="F97" s="66">
        <v>3</v>
      </c>
      <c r="G97" s="66">
        <v>108</v>
      </c>
      <c r="H97" s="66">
        <v>2</v>
      </c>
      <c r="I97" s="66">
        <v>3</v>
      </c>
      <c r="J97" s="66" t="s">
        <v>218</v>
      </c>
      <c r="K97" s="66" t="s">
        <v>218</v>
      </c>
      <c r="L97" s="66" t="s">
        <v>218</v>
      </c>
      <c r="M97" s="66">
        <f>IF(E97="P1",G97-F97*规则!$E$26,IF(E97="P2",G97-F97*规则!$E$27,IF(E97="P3",G97-F97*规则!$E$28,IF(E97="P4",G97-F97*规则!$E$29,G97-F97*规则!$E$30))))</f>
        <v>60</v>
      </c>
      <c r="N97" s="68">
        <f t="shared" si="29"/>
        <v>20</v>
      </c>
      <c r="O97" s="69">
        <f>IF(E97="P1",N97/规则!$E$26,IF(E97="P2",N97/规则!$E$27,IF(E97="P3",N97/规则!$E$28,IF(E97="P4",N97/规则!$E$29,N97/规则!$E$30))))</f>
        <v>1.25</v>
      </c>
    </row>
    <row r="98" spans="1:15">
      <c r="A98" s="66" t="s">
        <v>269</v>
      </c>
      <c r="B98" s="66" t="s">
        <v>217</v>
      </c>
      <c r="C98" s="66">
        <v>2</v>
      </c>
      <c r="D98" s="66" t="s">
        <v>14</v>
      </c>
      <c r="E98" s="66" t="s">
        <v>50</v>
      </c>
      <c r="F98" s="66">
        <v>1</v>
      </c>
      <c r="G98" s="66">
        <v>39</v>
      </c>
      <c r="H98" s="66">
        <v>3</v>
      </c>
      <c r="I98" s="66">
        <v>1</v>
      </c>
      <c r="J98" s="66" t="s">
        <v>218</v>
      </c>
      <c r="K98" s="66" t="s">
        <v>218</v>
      </c>
      <c r="L98" s="66" t="s">
        <v>218</v>
      </c>
      <c r="M98" s="66">
        <f>IF(E98="P1",G98-F98*规则!$E$26,IF(E98="P2",G98-F98*规则!$E$27,IF(E98="P3",G98-F98*规则!$E$28,IF(E98="P4",G98-F98*规则!$E$29,G98-F98*规则!$E$30))))</f>
        <v>23</v>
      </c>
      <c r="N98" s="68">
        <f t="shared" si="29"/>
        <v>23</v>
      </c>
      <c r="O98" s="69">
        <f>IF(E98="P1",N98/规则!$E$26,IF(E98="P2",N98/规则!$E$27,IF(E98="P3",N98/规则!$E$28,IF(E98="P4",N98/规则!$E$29,N98/规则!$E$30))))</f>
        <v>1.4375</v>
      </c>
    </row>
    <row r="99" spans="1:15">
      <c r="A99" s="66" t="s">
        <v>270</v>
      </c>
      <c r="B99" s="66" t="s">
        <v>217</v>
      </c>
      <c r="C99" s="66">
        <v>2</v>
      </c>
      <c r="D99" s="66" t="s">
        <v>14</v>
      </c>
      <c r="E99" s="66" t="s">
        <v>50</v>
      </c>
      <c r="F99" s="66">
        <v>5</v>
      </c>
      <c r="G99" s="66">
        <v>200</v>
      </c>
      <c r="H99" s="66">
        <v>3</v>
      </c>
      <c r="I99" s="66">
        <v>4</v>
      </c>
      <c r="J99" s="66" t="s">
        <v>218</v>
      </c>
      <c r="K99" s="66" t="s">
        <v>218</v>
      </c>
      <c r="L99" s="66" t="s">
        <v>218</v>
      </c>
      <c r="M99" s="66">
        <f>IF(E99="P1",G99-F99*规则!$E$26,IF(E99="P2",G99-F99*规则!$E$27,IF(E99="P3",G99-F99*规则!$E$28,IF(E99="P4",G99-F99*规则!$E$29,G99-F99*规则!$E$30))))</f>
        <v>120</v>
      </c>
      <c r="N99" s="68">
        <f t="shared" si="29"/>
        <v>24</v>
      </c>
      <c r="O99" s="69">
        <f>IF(E99="P1",N99/规则!$E$26,IF(E99="P2",N99/规则!$E$27,IF(E99="P3",N99/规则!$E$28,IF(E99="P4",N99/规则!$E$29,N99/规则!$E$30))))</f>
        <v>1.5</v>
      </c>
    </row>
    <row r="100" spans="1:15">
      <c r="A100" s="66" t="s">
        <v>271</v>
      </c>
      <c r="B100" s="66" t="s">
        <v>217</v>
      </c>
      <c r="C100" s="66">
        <v>2</v>
      </c>
      <c r="D100" s="66" t="s">
        <v>14</v>
      </c>
      <c r="E100" s="66" t="s">
        <v>50</v>
      </c>
      <c r="F100" s="66">
        <v>5</v>
      </c>
      <c r="G100" s="66">
        <v>219</v>
      </c>
      <c r="H100" s="66">
        <v>3</v>
      </c>
      <c r="I100" s="66">
        <v>3</v>
      </c>
      <c r="J100" s="66" t="s">
        <v>218</v>
      </c>
      <c r="K100" s="66" t="s">
        <v>218</v>
      </c>
      <c r="L100" s="66" t="s">
        <v>218</v>
      </c>
      <c r="M100" s="66">
        <f>IF(E100="P1",G100-F100*规则!$E$26,IF(E100="P2",G100-F100*规则!$E$27,IF(E100="P3",G100-F100*规则!$E$28,IF(E100="P4",G100-F100*规则!$E$29,G100-F100*规则!$E$30))))</f>
        <v>139</v>
      </c>
      <c r="N100" s="68">
        <f t="shared" si="29"/>
        <v>27.8</v>
      </c>
      <c r="O100" s="69">
        <f>IF(E100="P1",N100/规则!$E$26,IF(E100="P2",N100/规则!$E$27,IF(E100="P3",N100/规则!$E$28,IF(E100="P4",N100/规则!$E$29,N100/规则!$E$30))))</f>
        <v>1.7375</v>
      </c>
    </row>
    <row r="101" spans="1:15">
      <c r="A101" s="66" t="s">
        <v>272</v>
      </c>
      <c r="B101" s="66" t="s">
        <v>217</v>
      </c>
      <c r="C101" s="66">
        <v>2</v>
      </c>
      <c r="D101" s="66" t="s">
        <v>14</v>
      </c>
      <c r="E101" s="66" t="s">
        <v>50</v>
      </c>
      <c r="F101" s="66">
        <v>1</v>
      </c>
      <c r="G101" s="66">
        <v>38</v>
      </c>
      <c r="H101" s="66">
        <v>3</v>
      </c>
      <c r="I101" s="66">
        <v>0</v>
      </c>
      <c r="J101" s="66" t="s">
        <v>218</v>
      </c>
      <c r="K101" s="66" t="s">
        <v>218</v>
      </c>
      <c r="L101" s="66" t="s">
        <v>218</v>
      </c>
      <c r="M101" s="66">
        <f>IF(E101="P1",G101-F101*规则!$E$26,IF(E101="P2",G101-F101*规则!$E$27,IF(E101="P3",G101-F101*规则!$E$28,IF(E101="P4",G101-F101*规则!$E$29,G101-F101*规则!$E$30))))</f>
        <v>22</v>
      </c>
      <c r="N101" s="68">
        <f t="shared" si="29"/>
        <v>22</v>
      </c>
      <c r="O101" s="69">
        <f>IF(E101="P1",N101/规则!$E$26,IF(E101="P2",N101/规则!$E$27,IF(E101="P3",N101/规则!$E$28,IF(E101="P4",N101/规则!$E$29,N101/规则!$E$30))))</f>
        <v>1.375</v>
      </c>
    </row>
    <row r="102" spans="1:15">
      <c r="A102" s="66" t="s">
        <v>273</v>
      </c>
      <c r="B102" s="66" t="s">
        <v>217</v>
      </c>
      <c r="C102" s="66">
        <v>2</v>
      </c>
      <c r="D102" s="66" t="s">
        <v>14</v>
      </c>
      <c r="E102" s="66" t="s">
        <v>50</v>
      </c>
      <c r="F102" s="66">
        <v>2</v>
      </c>
      <c r="G102" s="66">
        <v>81</v>
      </c>
      <c r="H102" s="66">
        <v>4</v>
      </c>
      <c r="I102" s="66">
        <v>2</v>
      </c>
      <c r="J102" s="66" t="s">
        <v>218</v>
      </c>
      <c r="K102" s="66" t="s">
        <v>218</v>
      </c>
      <c r="L102" s="66" t="s">
        <v>218</v>
      </c>
      <c r="M102" s="66">
        <f>IF(E102="P1",G102-F102*规则!$E$26,IF(E102="P2",G102-F102*规则!$E$27,IF(E102="P3",G102-F102*规则!$E$28,IF(E102="P4",G102-F102*规则!$E$29,G102-F102*规则!$E$30))))</f>
        <v>49</v>
      </c>
      <c r="N102" s="68">
        <f t="shared" si="29"/>
        <v>24.5</v>
      </c>
      <c r="O102" s="69">
        <f>IF(E102="P1",N102/规则!$E$26,IF(E102="P2",N102/规则!$E$27,IF(E102="P3",N102/规则!$E$28,IF(E102="P4",N102/规则!$E$29,N102/规则!$E$30))))</f>
        <v>1.53125</v>
      </c>
    </row>
    <row r="103" spans="1:15">
      <c r="A103" s="66" t="s">
        <v>274</v>
      </c>
      <c r="B103" s="66" t="s">
        <v>217</v>
      </c>
      <c r="C103" s="66">
        <v>2</v>
      </c>
      <c r="D103" s="66" t="s">
        <v>14</v>
      </c>
      <c r="E103" s="66" t="s">
        <v>50</v>
      </c>
      <c r="F103" s="66">
        <v>4</v>
      </c>
      <c r="G103" s="66">
        <v>162</v>
      </c>
      <c r="H103" s="66">
        <v>4</v>
      </c>
      <c r="I103" s="66">
        <v>4</v>
      </c>
      <c r="J103" s="66" t="s">
        <v>218</v>
      </c>
      <c r="K103" s="66" t="s">
        <v>218</v>
      </c>
      <c r="L103" s="66" t="s">
        <v>218</v>
      </c>
      <c r="M103" s="66">
        <f>IF(E103="P1",G103-F103*规则!$E$26,IF(E103="P2",G103-F103*规则!$E$27,IF(E103="P3",G103-F103*规则!$E$28,IF(E103="P4",G103-F103*规则!$E$29,G103-F103*规则!$E$30))))</f>
        <v>98</v>
      </c>
      <c r="N103" s="68">
        <f t="shared" si="29"/>
        <v>24.5</v>
      </c>
      <c r="O103" s="69">
        <f>IF(E103="P1",N103/规则!$E$26,IF(E103="P2",N103/规则!$E$27,IF(E103="P3",N103/规则!$E$28,IF(E103="P4",N103/规则!$E$29,N103/规则!$E$30))))</f>
        <v>1.53125</v>
      </c>
    </row>
    <row r="104" spans="1:15">
      <c r="A104" s="66" t="s">
        <v>275</v>
      </c>
      <c r="B104" s="66" t="s">
        <v>217</v>
      </c>
      <c r="C104" s="66">
        <v>2</v>
      </c>
      <c r="D104" s="66" t="s">
        <v>14</v>
      </c>
      <c r="E104" s="66" t="s">
        <v>50</v>
      </c>
      <c r="F104" s="66">
        <v>4</v>
      </c>
      <c r="G104" s="66">
        <v>167</v>
      </c>
      <c r="H104" s="66">
        <v>2</v>
      </c>
      <c r="I104" s="66">
        <v>4</v>
      </c>
      <c r="J104" s="66" t="s">
        <v>218</v>
      </c>
      <c r="K104" s="66" t="s">
        <v>218</v>
      </c>
      <c r="L104" s="66" t="s">
        <v>218</v>
      </c>
      <c r="M104" s="66">
        <f>IF(E104="P1",G104-F104*规则!$E$26,IF(E104="P2",G104-F104*规则!$E$27,IF(E104="P3",G104-F104*规则!$E$28,IF(E104="P4",G104-F104*规则!$E$29,G104-F104*规则!$E$30))))</f>
        <v>103</v>
      </c>
      <c r="N104" s="68">
        <f t="shared" si="29"/>
        <v>25.75</v>
      </c>
      <c r="O104" s="69">
        <f>IF(E104="P1",N104/规则!$E$26,IF(E104="P2",N104/规则!$E$27,IF(E104="P3",N104/规则!$E$28,IF(E104="P4",N104/规则!$E$29,N104/规则!$E$30))))</f>
        <v>1.609375</v>
      </c>
    </row>
    <row r="105" spans="1:15">
      <c r="A105" s="66" t="s">
        <v>276</v>
      </c>
      <c r="B105" s="66" t="s">
        <v>217</v>
      </c>
      <c r="C105" s="66">
        <v>2</v>
      </c>
      <c r="D105" s="66" t="s">
        <v>14</v>
      </c>
      <c r="E105" s="66" t="s">
        <v>50</v>
      </c>
      <c r="F105" s="66">
        <v>3</v>
      </c>
      <c r="G105" s="66">
        <v>106</v>
      </c>
      <c r="H105" s="66">
        <v>4</v>
      </c>
      <c r="I105" s="66">
        <v>0</v>
      </c>
      <c r="J105" s="66" t="s">
        <v>218</v>
      </c>
      <c r="K105" s="66" t="s">
        <v>218</v>
      </c>
      <c r="L105" s="66" t="s">
        <v>218</v>
      </c>
      <c r="M105" s="66">
        <f>IF(E105="P1",G105-F105*规则!$E$26,IF(E105="P2",G105-F105*规则!$E$27,IF(E105="P3",G105-F105*规则!$E$28,IF(E105="P4",G105-F105*规则!$E$29,G105-F105*规则!$E$30))))</f>
        <v>58</v>
      </c>
      <c r="N105" s="68">
        <f t="shared" si="29"/>
        <v>19.333333333333332</v>
      </c>
      <c r="O105" s="69">
        <f>IF(E105="P1",N105/规则!$E$26,IF(E105="P2",N105/规则!$E$27,IF(E105="P3",N105/规则!$E$28,IF(E105="P4",N105/规则!$E$29,N105/规则!$E$30))))</f>
        <v>1.2083333333333333</v>
      </c>
    </row>
    <row r="106" spans="1:15">
      <c r="A106" s="66" t="s">
        <v>277</v>
      </c>
      <c r="B106" s="66" t="s">
        <v>217</v>
      </c>
      <c r="C106" s="66">
        <v>2</v>
      </c>
      <c r="D106" s="66" t="s">
        <v>14</v>
      </c>
      <c r="E106" s="66" t="s">
        <v>50</v>
      </c>
      <c r="F106" s="66">
        <v>4</v>
      </c>
      <c r="G106" s="66">
        <v>150</v>
      </c>
      <c r="H106" s="66">
        <v>3</v>
      </c>
      <c r="I106" s="66">
        <v>4</v>
      </c>
      <c r="J106" s="66" t="s">
        <v>218</v>
      </c>
      <c r="K106" s="66" t="s">
        <v>218</v>
      </c>
      <c r="L106" s="66" t="s">
        <v>218</v>
      </c>
      <c r="M106" s="66">
        <f>IF(E106="P1",G106-F106*规则!$E$26,IF(E106="P2",G106-F106*规则!$E$27,IF(E106="P3",G106-F106*规则!$E$28,IF(E106="P4",G106-F106*规则!$E$29,G106-F106*规则!$E$30))))</f>
        <v>86</v>
      </c>
      <c r="N106" s="68">
        <f t="shared" si="29"/>
        <v>21.5</v>
      </c>
      <c r="O106" s="69">
        <f>IF(E106="P1",N106/规则!$E$26,IF(E106="P2",N106/规则!$E$27,IF(E106="P3",N106/规则!$E$28,IF(E106="P4",N106/规则!$E$29,N106/规则!$E$30))))</f>
        <v>1.34375</v>
      </c>
    </row>
    <row r="107" spans="1:15">
      <c r="A107" s="66" t="s">
        <v>278</v>
      </c>
      <c r="B107" s="66" t="s">
        <v>217</v>
      </c>
      <c r="C107" s="66">
        <v>2</v>
      </c>
      <c r="D107" s="66" t="s">
        <v>14</v>
      </c>
      <c r="E107" s="66" t="s">
        <v>50</v>
      </c>
      <c r="F107" s="66">
        <v>4</v>
      </c>
      <c r="G107" s="66">
        <v>160</v>
      </c>
      <c r="H107" s="66">
        <v>1</v>
      </c>
      <c r="I107" s="66">
        <v>0</v>
      </c>
      <c r="J107" s="66" t="s">
        <v>218</v>
      </c>
      <c r="K107" s="66" t="s">
        <v>218</v>
      </c>
      <c r="L107" s="66" t="s">
        <v>218</v>
      </c>
      <c r="M107" s="66">
        <f>IF(E107="P1",G107-F107*规则!$E$26,IF(E107="P2",G107-F107*规则!$E$27,IF(E107="P3",G107-F107*规则!$E$28,IF(E107="P4",G107-F107*规则!$E$29,G107-F107*规则!$E$30))))</f>
        <v>96</v>
      </c>
      <c r="N107" s="68">
        <f t="shared" si="29"/>
        <v>24</v>
      </c>
      <c r="O107" s="69">
        <f>IF(E107="P1",N107/规则!$E$26,IF(E107="P2",N107/规则!$E$27,IF(E107="P3",N107/规则!$E$28,IF(E107="P4",N107/规则!$E$29,N107/规则!$E$30))))</f>
        <v>1.5</v>
      </c>
    </row>
    <row r="108" spans="1:15">
      <c r="A108" s="66" t="s">
        <v>279</v>
      </c>
      <c r="B108" s="66" t="s">
        <v>217</v>
      </c>
      <c r="C108" s="66">
        <v>2</v>
      </c>
      <c r="D108" s="66" t="s">
        <v>14</v>
      </c>
      <c r="E108" s="66" t="s">
        <v>50</v>
      </c>
      <c r="F108" s="66">
        <v>2</v>
      </c>
      <c r="G108" s="66">
        <v>80</v>
      </c>
      <c r="H108" s="66">
        <v>4</v>
      </c>
      <c r="I108" s="66">
        <v>3</v>
      </c>
      <c r="J108" s="66" t="s">
        <v>218</v>
      </c>
      <c r="K108" s="66" t="s">
        <v>218</v>
      </c>
      <c r="L108" s="66" t="s">
        <v>218</v>
      </c>
      <c r="M108" s="66">
        <f>IF(E108="P1",G108-F108*规则!$E$26,IF(E108="P2",G108-F108*规则!$E$27,IF(E108="P3",G108-F108*规则!$E$28,IF(E108="P4",G108-F108*规则!$E$29,G108-F108*规则!$E$30))))</f>
        <v>48</v>
      </c>
      <c r="N108" s="68">
        <f t="shared" si="29"/>
        <v>24</v>
      </c>
      <c r="O108" s="69">
        <f>IF(E108="P1",N108/规则!$E$26,IF(E108="P2",N108/规则!$E$27,IF(E108="P3",N108/规则!$E$28,IF(E108="P4",N108/规则!$E$29,N108/规则!$E$30))))</f>
        <v>1.5</v>
      </c>
    </row>
    <row r="109" spans="1:15">
      <c r="A109" s="66" t="s">
        <v>280</v>
      </c>
      <c r="B109" s="66" t="s">
        <v>217</v>
      </c>
      <c r="C109" s="66">
        <v>2</v>
      </c>
      <c r="D109" s="66" t="s">
        <v>14</v>
      </c>
      <c r="E109" s="66" t="s">
        <v>50</v>
      </c>
      <c r="F109" s="66">
        <v>1</v>
      </c>
      <c r="G109" s="66">
        <v>33</v>
      </c>
      <c r="H109" s="66">
        <v>4</v>
      </c>
      <c r="I109" s="66">
        <v>1</v>
      </c>
      <c r="J109" s="66" t="s">
        <v>218</v>
      </c>
      <c r="K109" s="66" t="s">
        <v>218</v>
      </c>
      <c r="L109" s="66" t="s">
        <v>218</v>
      </c>
      <c r="M109" s="66">
        <f>IF(E109="P1",G109-F109*规则!$E$26,IF(E109="P2",G109-F109*规则!$E$27,IF(E109="P3",G109-F109*规则!$E$28,IF(E109="P4",G109-F109*规则!$E$29,G109-F109*规则!$E$30))))</f>
        <v>17</v>
      </c>
      <c r="N109" s="68">
        <f t="shared" si="29"/>
        <v>17</v>
      </c>
      <c r="O109" s="69">
        <f>IF(E109="P1",N109/规则!$E$26,IF(E109="P2",N109/规则!$E$27,IF(E109="P3",N109/规则!$E$28,IF(E109="P4",N109/规则!$E$29,N109/规则!$E$30))))</f>
        <v>1.0625</v>
      </c>
    </row>
    <row r="110" spans="1:15">
      <c r="A110" s="66" t="s">
        <v>281</v>
      </c>
      <c r="B110" s="66" t="s">
        <v>217</v>
      </c>
      <c r="C110" s="66">
        <v>2</v>
      </c>
      <c r="D110" s="66" t="s">
        <v>14</v>
      </c>
      <c r="E110" s="66" t="s">
        <v>50</v>
      </c>
      <c r="F110" s="66">
        <v>1</v>
      </c>
      <c r="G110" s="66">
        <v>32</v>
      </c>
      <c r="H110" s="66">
        <v>3</v>
      </c>
      <c r="I110" s="66">
        <v>1</v>
      </c>
      <c r="J110" s="66" t="s">
        <v>218</v>
      </c>
      <c r="K110" s="66" t="s">
        <v>218</v>
      </c>
      <c r="L110" s="66" t="s">
        <v>218</v>
      </c>
      <c r="M110" s="66">
        <f>IF(E110="P1",G110-F110*规则!$E$26,IF(E110="P2",G110-F110*规则!$E$27,IF(E110="P3",G110-F110*规则!$E$28,IF(E110="P4",G110-F110*规则!$E$29,G110-F110*规则!$E$30))))</f>
        <v>16</v>
      </c>
      <c r="N110" s="68">
        <f t="shared" si="29"/>
        <v>16</v>
      </c>
      <c r="O110" s="69">
        <f>IF(E110="P1",N110/规则!$E$26,IF(E110="P2",N110/规则!$E$27,IF(E110="P3",N110/规则!$E$28,IF(E110="P4",N110/规则!$E$29,N110/规则!$E$30))))</f>
        <v>1</v>
      </c>
    </row>
    <row r="111" spans="1:15">
      <c r="A111" s="66" t="s">
        <v>282</v>
      </c>
      <c r="B111" s="66" t="s">
        <v>217</v>
      </c>
      <c r="C111" s="66">
        <v>2</v>
      </c>
      <c r="D111" s="66" t="s">
        <v>14</v>
      </c>
      <c r="E111" s="66" t="s">
        <v>50</v>
      </c>
      <c r="F111" s="66">
        <v>5</v>
      </c>
      <c r="G111" s="66">
        <v>198</v>
      </c>
      <c r="H111" s="66">
        <v>4</v>
      </c>
      <c r="I111" s="66">
        <v>0</v>
      </c>
      <c r="J111" s="66" t="s">
        <v>218</v>
      </c>
      <c r="K111" s="66" t="s">
        <v>218</v>
      </c>
      <c r="L111" s="66" t="s">
        <v>218</v>
      </c>
      <c r="M111" s="66">
        <f>IF(E111="P1",G111-F111*规则!$E$26,IF(E111="P2",G111-F111*规则!$E$27,IF(E111="P3",G111-F111*规则!$E$28,IF(E111="P4",G111-F111*规则!$E$29,G111-F111*规则!$E$30))))</f>
        <v>118</v>
      </c>
      <c r="N111" s="68">
        <f t="shared" si="29"/>
        <v>23.6</v>
      </c>
      <c r="O111" s="69">
        <f>IF(E111="P1",N111/规则!$E$26,IF(E111="P2",N111/规则!$E$27,IF(E111="P3",N111/规则!$E$28,IF(E111="P4",N111/规则!$E$29,N111/规则!$E$30))))</f>
        <v>1.4750000000000001</v>
      </c>
    </row>
    <row r="112" spans="1:15">
      <c r="A112" s="66" t="s">
        <v>283</v>
      </c>
      <c r="B112" s="66" t="s">
        <v>217</v>
      </c>
      <c r="C112" s="66">
        <v>2</v>
      </c>
      <c r="D112" s="66" t="s">
        <v>14</v>
      </c>
      <c r="E112" s="66" t="s">
        <v>50</v>
      </c>
      <c r="F112" s="66">
        <v>3</v>
      </c>
      <c r="G112" s="66">
        <v>121</v>
      </c>
      <c r="H112" s="66">
        <v>1</v>
      </c>
      <c r="I112" s="66">
        <v>2</v>
      </c>
      <c r="J112" s="66" t="s">
        <v>218</v>
      </c>
      <c r="K112" s="66" t="s">
        <v>218</v>
      </c>
      <c r="L112" s="66" t="s">
        <v>218</v>
      </c>
      <c r="M112" s="66">
        <f>IF(E112="P1",G112-F112*规则!$E$26,IF(E112="P2",G112-F112*规则!$E$27,IF(E112="P3",G112-F112*规则!$E$28,IF(E112="P4",G112-F112*规则!$E$29,G112-F112*规则!$E$30))))</f>
        <v>73</v>
      </c>
      <c r="N112" s="68">
        <f t="shared" ref="N112:N175" si="30">M112/F112</f>
        <v>24.333333333333332</v>
      </c>
      <c r="O112" s="69">
        <f>IF(E112="P1",N112/规则!$E$26,IF(E112="P2",N112/规则!$E$27,IF(E112="P3",N112/规则!$E$28,IF(E112="P4",N112/规则!$E$29,N112/规则!$E$30))))</f>
        <v>1.5208333333333333</v>
      </c>
    </row>
    <row r="113" spans="1:15">
      <c r="A113" s="66" t="s">
        <v>284</v>
      </c>
      <c r="B113" s="66" t="s">
        <v>217</v>
      </c>
      <c r="C113" s="66">
        <v>2</v>
      </c>
      <c r="D113" s="66" t="s">
        <v>14</v>
      </c>
      <c r="E113" s="66" t="s">
        <v>50</v>
      </c>
      <c r="F113" s="66">
        <v>4</v>
      </c>
      <c r="G113" s="66">
        <v>171</v>
      </c>
      <c r="H113" s="66">
        <v>1</v>
      </c>
      <c r="I113" s="66">
        <v>4</v>
      </c>
      <c r="J113" s="66" t="s">
        <v>218</v>
      </c>
      <c r="K113" s="66" t="s">
        <v>218</v>
      </c>
      <c r="L113" s="66" t="s">
        <v>218</v>
      </c>
      <c r="M113" s="66">
        <f>IF(E113="P1",G113-F113*规则!$E$26,IF(E113="P2",G113-F113*规则!$E$27,IF(E113="P3",G113-F113*规则!$E$28,IF(E113="P4",G113-F113*规则!$E$29,G113-F113*规则!$E$30))))</f>
        <v>107</v>
      </c>
      <c r="N113" s="68">
        <f t="shared" si="30"/>
        <v>26.75</v>
      </c>
      <c r="O113" s="69">
        <f>IF(E113="P1",N113/规则!$E$26,IF(E113="P2",N113/规则!$E$27,IF(E113="P3",N113/规则!$E$28,IF(E113="P4",N113/规则!$E$29,N113/规则!$E$30))))</f>
        <v>1.671875</v>
      </c>
    </row>
    <row r="114" spans="1:15">
      <c r="A114" s="66" t="s">
        <v>285</v>
      </c>
      <c r="B114" s="66" t="s">
        <v>217</v>
      </c>
      <c r="C114" s="66">
        <v>2</v>
      </c>
      <c r="D114" s="66" t="s">
        <v>14</v>
      </c>
      <c r="E114" s="66" t="s">
        <v>50</v>
      </c>
      <c r="F114" s="66">
        <v>4</v>
      </c>
      <c r="G114" s="66">
        <v>154</v>
      </c>
      <c r="H114" s="66">
        <v>1</v>
      </c>
      <c r="I114" s="66">
        <v>2</v>
      </c>
      <c r="J114" s="66" t="s">
        <v>218</v>
      </c>
      <c r="K114" s="66" t="s">
        <v>218</v>
      </c>
      <c r="L114" s="66" t="s">
        <v>218</v>
      </c>
      <c r="M114" s="66">
        <f>IF(E114="P1",G114-F114*规则!$E$26,IF(E114="P2",G114-F114*规则!$E$27,IF(E114="P3",G114-F114*规则!$E$28,IF(E114="P4",G114-F114*规则!$E$29,G114-F114*规则!$E$30))))</f>
        <v>90</v>
      </c>
      <c r="N114" s="68">
        <f t="shared" si="30"/>
        <v>22.5</v>
      </c>
      <c r="O114" s="69">
        <f>IF(E114="P1",N114/规则!$E$26,IF(E114="P2",N114/规则!$E$27,IF(E114="P3",N114/规则!$E$28,IF(E114="P4",N114/规则!$E$29,N114/规则!$E$30))))</f>
        <v>1.40625</v>
      </c>
    </row>
    <row r="115" spans="1:15">
      <c r="A115" s="66" t="s">
        <v>286</v>
      </c>
      <c r="B115" s="66" t="s">
        <v>217</v>
      </c>
      <c r="C115" s="66">
        <v>2</v>
      </c>
      <c r="D115" s="66" t="s">
        <v>14</v>
      </c>
      <c r="E115" s="66" t="s">
        <v>50</v>
      </c>
      <c r="F115" s="66">
        <v>4</v>
      </c>
      <c r="G115" s="66">
        <v>150</v>
      </c>
      <c r="H115" s="66">
        <v>3</v>
      </c>
      <c r="I115" s="66">
        <v>3</v>
      </c>
      <c r="J115" s="66" t="s">
        <v>218</v>
      </c>
      <c r="K115" s="66" t="s">
        <v>218</v>
      </c>
      <c r="L115" s="66" t="s">
        <v>218</v>
      </c>
      <c r="M115" s="66">
        <f>IF(E115="P1",G115-F115*规则!$E$26,IF(E115="P2",G115-F115*规则!$E$27,IF(E115="P3",G115-F115*规则!$E$28,IF(E115="P4",G115-F115*规则!$E$29,G115-F115*规则!$E$30))))</f>
        <v>86</v>
      </c>
      <c r="N115" s="68">
        <f t="shared" si="30"/>
        <v>21.5</v>
      </c>
      <c r="O115" s="69">
        <f>IF(E115="P1",N115/规则!$E$26,IF(E115="P2",N115/规则!$E$27,IF(E115="P3",N115/规则!$E$28,IF(E115="P4",N115/规则!$E$29,N115/规则!$E$30))))</f>
        <v>1.34375</v>
      </c>
    </row>
    <row r="116" spans="1:15">
      <c r="A116" s="66" t="s">
        <v>287</v>
      </c>
      <c r="B116" s="66" t="s">
        <v>217</v>
      </c>
      <c r="C116" s="66">
        <v>2</v>
      </c>
      <c r="D116" s="66" t="s">
        <v>14</v>
      </c>
      <c r="E116" s="66" t="s">
        <v>50</v>
      </c>
      <c r="F116" s="66">
        <v>1</v>
      </c>
      <c r="G116" s="66">
        <v>43</v>
      </c>
      <c r="H116" s="66">
        <v>2</v>
      </c>
      <c r="I116" s="66">
        <v>0</v>
      </c>
      <c r="J116" s="66" t="s">
        <v>218</v>
      </c>
      <c r="K116" s="66" t="s">
        <v>218</v>
      </c>
      <c r="L116" s="66" t="s">
        <v>218</v>
      </c>
      <c r="M116" s="66">
        <f>IF(E116="P1",G116-F116*规则!$E$26,IF(E116="P2",G116-F116*规则!$E$27,IF(E116="P3",G116-F116*规则!$E$28,IF(E116="P4",G116-F116*规则!$E$29,G116-F116*规则!$E$30))))</f>
        <v>27</v>
      </c>
      <c r="N116" s="68">
        <f t="shared" si="30"/>
        <v>27</v>
      </c>
      <c r="O116" s="69">
        <f>IF(E116="P1",N116/规则!$E$26,IF(E116="P2",N116/规则!$E$27,IF(E116="P3",N116/规则!$E$28,IF(E116="P4",N116/规则!$E$29,N116/规则!$E$30))))</f>
        <v>1.6875</v>
      </c>
    </row>
    <row r="117" spans="1:15">
      <c r="A117" s="66" t="s">
        <v>288</v>
      </c>
      <c r="B117" s="66" t="s">
        <v>217</v>
      </c>
      <c r="C117" s="66">
        <v>2</v>
      </c>
      <c r="D117" s="66" t="s">
        <v>14</v>
      </c>
      <c r="E117" s="66" t="s">
        <v>50</v>
      </c>
      <c r="F117" s="66">
        <v>2</v>
      </c>
      <c r="G117" s="66">
        <v>91</v>
      </c>
      <c r="H117" s="66">
        <v>2</v>
      </c>
      <c r="I117" s="66">
        <v>1</v>
      </c>
      <c r="J117" s="66" t="s">
        <v>218</v>
      </c>
      <c r="K117" s="66" t="s">
        <v>218</v>
      </c>
      <c r="L117" s="66" t="s">
        <v>218</v>
      </c>
      <c r="M117" s="66">
        <f>IF(E117="P1",G117-F117*规则!$E$26,IF(E117="P2",G117-F117*规则!$E$27,IF(E117="P3",G117-F117*规则!$E$28,IF(E117="P4",G117-F117*规则!$E$29,G117-F117*规则!$E$30))))</f>
        <v>59</v>
      </c>
      <c r="N117" s="68">
        <f t="shared" si="30"/>
        <v>29.5</v>
      </c>
      <c r="O117" s="69">
        <f>IF(E117="P1",N117/规则!$E$26,IF(E117="P2",N117/规则!$E$27,IF(E117="P3",N117/规则!$E$28,IF(E117="P4",N117/规则!$E$29,N117/规则!$E$30))))</f>
        <v>1.84375</v>
      </c>
    </row>
    <row r="118" spans="1:15">
      <c r="A118" s="66" t="s">
        <v>289</v>
      </c>
      <c r="B118" s="66" t="s">
        <v>217</v>
      </c>
      <c r="C118" s="66">
        <v>2</v>
      </c>
      <c r="D118" s="66" t="s">
        <v>14</v>
      </c>
      <c r="E118" s="66" t="s">
        <v>50</v>
      </c>
      <c r="F118" s="66">
        <v>2</v>
      </c>
      <c r="G118" s="66">
        <v>79</v>
      </c>
      <c r="H118" s="66">
        <v>1</v>
      </c>
      <c r="I118" s="66">
        <v>1</v>
      </c>
      <c r="J118" s="66" t="s">
        <v>218</v>
      </c>
      <c r="K118" s="66" t="s">
        <v>218</v>
      </c>
      <c r="L118" s="66" t="s">
        <v>218</v>
      </c>
      <c r="M118" s="66">
        <f>IF(E118="P1",G118-F118*规则!$E$26,IF(E118="P2",G118-F118*规则!$E$27,IF(E118="P3",G118-F118*规则!$E$28,IF(E118="P4",G118-F118*规则!$E$29,G118-F118*规则!$E$30))))</f>
        <v>47</v>
      </c>
      <c r="N118" s="68">
        <f t="shared" si="30"/>
        <v>23.5</v>
      </c>
      <c r="O118" s="69">
        <f>IF(E118="P1",N118/规则!$E$26,IF(E118="P2",N118/规则!$E$27,IF(E118="P3",N118/规则!$E$28,IF(E118="P4",N118/规则!$E$29,N118/规则!$E$30))))</f>
        <v>1.46875</v>
      </c>
    </row>
    <row r="119" spans="1:15">
      <c r="A119" s="66" t="s">
        <v>290</v>
      </c>
      <c r="B119" s="66" t="s">
        <v>217</v>
      </c>
      <c r="C119" s="66">
        <v>2</v>
      </c>
      <c r="D119" s="66" t="s">
        <v>14</v>
      </c>
      <c r="E119" s="66" t="s">
        <v>50</v>
      </c>
      <c r="F119" s="66">
        <v>5</v>
      </c>
      <c r="G119" s="66">
        <v>180</v>
      </c>
      <c r="H119" s="66">
        <v>4</v>
      </c>
      <c r="I119" s="66">
        <v>0</v>
      </c>
      <c r="J119" s="66" t="s">
        <v>218</v>
      </c>
      <c r="K119" s="66" t="s">
        <v>218</v>
      </c>
      <c r="L119" s="66" t="s">
        <v>218</v>
      </c>
      <c r="M119" s="66">
        <f>IF(E119="P1",G119-F119*规则!$E$26,IF(E119="P2",G119-F119*规则!$E$27,IF(E119="P3",G119-F119*规则!$E$28,IF(E119="P4",G119-F119*规则!$E$29,G119-F119*规则!$E$30))))</f>
        <v>100</v>
      </c>
      <c r="N119" s="68">
        <f t="shared" si="30"/>
        <v>20</v>
      </c>
      <c r="O119" s="69">
        <f>IF(E119="P1",N119/规则!$E$26,IF(E119="P2",N119/规则!$E$27,IF(E119="P3",N119/规则!$E$28,IF(E119="P4",N119/规则!$E$29,N119/规则!$E$30))))</f>
        <v>1.25</v>
      </c>
    </row>
    <row r="120" spans="1:15">
      <c r="A120" s="66" t="s">
        <v>291</v>
      </c>
      <c r="B120" s="66" t="s">
        <v>217</v>
      </c>
      <c r="C120" s="66">
        <v>2</v>
      </c>
      <c r="D120" s="66" t="s">
        <v>14</v>
      </c>
      <c r="E120" s="66" t="s">
        <v>51</v>
      </c>
      <c r="F120" s="66">
        <v>2</v>
      </c>
      <c r="G120" s="66">
        <v>136</v>
      </c>
      <c r="H120" s="66">
        <v>3</v>
      </c>
      <c r="I120" s="66">
        <v>4</v>
      </c>
      <c r="J120" s="66" t="s">
        <v>218</v>
      </c>
      <c r="K120" s="66" t="s">
        <v>218</v>
      </c>
      <c r="L120" s="66" t="s">
        <v>218</v>
      </c>
      <c r="M120" s="66">
        <f>IF(E120="P1",G120-F120*规则!$E$26,IF(E120="P2",G120-F120*规则!$E$27,IF(E120="P3",G120-F120*规则!$E$28,IF(E120="P4",G120-F120*规则!$E$29,G120-F120*规则!$E$30))))</f>
        <v>82</v>
      </c>
      <c r="N120" s="68">
        <f t="shared" si="30"/>
        <v>41</v>
      </c>
      <c r="O120" s="69">
        <f>IF(E120="P1",N120/规则!$E$26,IF(E120="P2",N120/规则!$E$27,IF(E120="P3",N120/规则!$E$28,IF(E120="P4",N120/规则!$E$29,N120/规则!$E$30))))</f>
        <v>1.5185185185185186</v>
      </c>
    </row>
    <row r="121" spans="1:15">
      <c r="A121" s="66" t="s">
        <v>292</v>
      </c>
      <c r="B121" s="66" t="s">
        <v>217</v>
      </c>
      <c r="C121" s="66">
        <v>2</v>
      </c>
      <c r="D121" s="66" t="s">
        <v>14</v>
      </c>
      <c r="E121" s="66" t="s">
        <v>51</v>
      </c>
      <c r="F121" s="66">
        <v>2</v>
      </c>
      <c r="G121" s="66">
        <v>127</v>
      </c>
      <c r="H121" s="66">
        <v>4</v>
      </c>
      <c r="I121" s="66">
        <v>2</v>
      </c>
      <c r="J121" s="66" t="s">
        <v>218</v>
      </c>
      <c r="K121" s="66" t="s">
        <v>218</v>
      </c>
      <c r="L121" s="66" t="s">
        <v>218</v>
      </c>
      <c r="M121" s="66">
        <f>IF(E121="P1",G121-F121*规则!$E$26,IF(E121="P2",G121-F121*规则!$E$27,IF(E121="P3",G121-F121*规则!$E$28,IF(E121="P4",G121-F121*规则!$E$29,G121-F121*规则!$E$30))))</f>
        <v>73</v>
      </c>
      <c r="N121" s="68">
        <f t="shared" si="30"/>
        <v>36.5</v>
      </c>
      <c r="O121" s="69">
        <f>IF(E121="P1",N121/规则!$E$26,IF(E121="P2",N121/规则!$E$27,IF(E121="P3",N121/规则!$E$28,IF(E121="P4",N121/规则!$E$29,N121/规则!$E$30))))</f>
        <v>1.3518518518518519</v>
      </c>
    </row>
    <row r="122" spans="1:15">
      <c r="A122" s="66" t="s">
        <v>293</v>
      </c>
      <c r="B122" s="66" t="s">
        <v>217</v>
      </c>
      <c r="C122" s="66">
        <v>2</v>
      </c>
      <c r="D122" s="66" t="s">
        <v>14</v>
      </c>
      <c r="E122" s="66" t="s">
        <v>51</v>
      </c>
      <c r="F122" s="66">
        <v>1</v>
      </c>
      <c r="G122" s="66">
        <v>64</v>
      </c>
      <c r="H122" s="66">
        <v>1</v>
      </c>
      <c r="I122" s="66">
        <v>3</v>
      </c>
      <c r="J122" s="66" t="s">
        <v>218</v>
      </c>
      <c r="K122" s="66" t="s">
        <v>218</v>
      </c>
      <c r="L122" s="66" t="s">
        <v>218</v>
      </c>
      <c r="M122" s="66">
        <f>IF(E122="P1",G122-F122*规则!$E$26,IF(E122="P2",G122-F122*规则!$E$27,IF(E122="P3",G122-F122*规则!$E$28,IF(E122="P4",G122-F122*规则!$E$29,G122-F122*规则!$E$30))))</f>
        <v>37</v>
      </c>
      <c r="N122" s="68">
        <f t="shared" si="30"/>
        <v>37</v>
      </c>
      <c r="O122" s="69">
        <f>IF(E122="P1",N122/规则!$E$26,IF(E122="P2",N122/规则!$E$27,IF(E122="P3",N122/规则!$E$28,IF(E122="P4",N122/规则!$E$29,N122/规则!$E$30))))</f>
        <v>1.3703703703703705</v>
      </c>
    </row>
    <row r="123" spans="1:15">
      <c r="A123" s="66" t="s">
        <v>294</v>
      </c>
      <c r="B123" s="66" t="s">
        <v>217</v>
      </c>
      <c r="C123" s="66">
        <v>2</v>
      </c>
      <c r="D123" s="66" t="s">
        <v>14</v>
      </c>
      <c r="E123" s="66" t="s">
        <v>51</v>
      </c>
      <c r="F123" s="66">
        <v>4</v>
      </c>
      <c r="G123" s="66">
        <v>250</v>
      </c>
      <c r="H123" s="66">
        <v>1</v>
      </c>
      <c r="I123" s="66">
        <v>1</v>
      </c>
      <c r="J123" s="66" t="s">
        <v>218</v>
      </c>
      <c r="K123" s="66" t="s">
        <v>218</v>
      </c>
      <c r="L123" s="66" t="s">
        <v>218</v>
      </c>
      <c r="M123" s="66">
        <f>IF(E123="P1",G123-F123*规则!$E$26,IF(E123="P2",G123-F123*规则!$E$27,IF(E123="P3",G123-F123*规则!$E$28,IF(E123="P4",G123-F123*规则!$E$29,G123-F123*规则!$E$30))))</f>
        <v>142</v>
      </c>
      <c r="N123" s="68">
        <f t="shared" si="30"/>
        <v>35.5</v>
      </c>
      <c r="O123" s="69">
        <f>IF(E123="P1",N123/规则!$E$26,IF(E123="P2",N123/规则!$E$27,IF(E123="P3",N123/规则!$E$28,IF(E123="P4",N123/规则!$E$29,N123/规则!$E$30))))</f>
        <v>1.3148148148148149</v>
      </c>
    </row>
    <row r="124" spans="1:15">
      <c r="A124" s="66" t="s">
        <v>295</v>
      </c>
      <c r="B124" s="66" t="s">
        <v>217</v>
      </c>
      <c r="C124" s="66">
        <v>2</v>
      </c>
      <c r="D124" s="66" t="s">
        <v>14</v>
      </c>
      <c r="E124" s="66" t="s">
        <v>51</v>
      </c>
      <c r="F124" s="66">
        <v>2</v>
      </c>
      <c r="G124" s="66">
        <v>121</v>
      </c>
      <c r="H124" s="66">
        <v>3</v>
      </c>
      <c r="I124" s="66">
        <v>3</v>
      </c>
      <c r="J124" s="66" t="s">
        <v>218</v>
      </c>
      <c r="K124" s="66" t="s">
        <v>218</v>
      </c>
      <c r="L124" s="66" t="s">
        <v>218</v>
      </c>
      <c r="M124" s="66">
        <f>IF(E124="P1",G124-F124*规则!$E$26,IF(E124="P2",G124-F124*规则!$E$27,IF(E124="P3",G124-F124*规则!$E$28,IF(E124="P4",G124-F124*规则!$E$29,G124-F124*规则!$E$30))))</f>
        <v>67</v>
      </c>
      <c r="N124" s="68">
        <f t="shared" si="30"/>
        <v>33.5</v>
      </c>
      <c r="O124" s="69">
        <f>IF(E124="P1",N124/规则!$E$26,IF(E124="P2",N124/规则!$E$27,IF(E124="P3",N124/规则!$E$28,IF(E124="P4",N124/规则!$E$29,N124/规则!$E$30))))</f>
        <v>1.2407407407407407</v>
      </c>
    </row>
    <row r="125" spans="1:15">
      <c r="A125" s="66" t="s">
        <v>296</v>
      </c>
      <c r="B125" s="66" t="s">
        <v>217</v>
      </c>
      <c r="C125" s="66">
        <v>2</v>
      </c>
      <c r="D125" s="66" t="s">
        <v>14</v>
      </c>
      <c r="E125" s="66" t="s">
        <v>51</v>
      </c>
      <c r="F125" s="66">
        <v>2</v>
      </c>
      <c r="G125" s="66">
        <v>111</v>
      </c>
      <c r="H125" s="66">
        <v>2</v>
      </c>
      <c r="I125" s="66">
        <v>3</v>
      </c>
      <c r="J125" s="66" t="s">
        <v>218</v>
      </c>
      <c r="K125" s="66" t="s">
        <v>218</v>
      </c>
      <c r="L125" s="66" t="s">
        <v>218</v>
      </c>
      <c r="M125" s="66">
        <f>IF(E125="P1",G125-F125*规则!$E$26,IF(E125="P2",G125-F125*规则!$E$27,IF(E125="P3",G125-F125*规则!$E$28,IF(E125="P4",G125-F125*规则!$E$29,G125-F125*规则!$E$30))))</f>
        <v>57</v>
      </c>
      <c r="N125" s="68">
        <f t="shared" si="30"/>
        <v>28.5</v>
      </c>
      <c r="O125" s="69">
        <f>IF(E125="P1",N125/规则!$E$26,IF(E125="P2",N125/规则!$E$27,IF(E125="P3",N125/规则!$E$28,IF(E125="P4",N125/规则!$E$29,N125/规则!$E$30))))</f>
        <v>1.0555555555555556</v>
      </c>
    </row>
    <row r="126" spans="1:15">
      <c r="A126" s="66" t="s">
        <v>297</v>
      </c>
      <c r="B126" s="66" t="s">
        <v>217</v>
      </c>
      <c r="C126" s="66">
        <v>2</v>
      </c>
      <c r="D126" s="66" t="s">
        <v>14</v>
      </c>
      <c r="E126" s="66" t="s">
        <v>51</v>
      </c>
      <c r="F126" s="66">
        <v>3</v>
      </c>
      <c r="G126" s="66">
        <v>196</v>
      </c>
      <c r="H126" s="66">
        <v>4</v>
      </c>
      <c r="I126" s="66">
        <v>3</v>
      </c>
      <c r="J126" s="66" t="s">
        <v>218</v>
      </c>
      <c r="K126" s="66" t="s">
        <v>218</v>
      </c>
      <c r="L126" s="66" t="s">
        <v>218</v>
      </c>
      <c r="M126" s="66">
        <f>IF(E126="P1",G126-F126*规则!$E$26,IF(E126="P2",G126-F126*规则!$E$27,IF(E126="P3",G126-F126*规则!$E$28,IF(E126="P4",G126-F126*规则!$E$29,G126-F126*规则!$E$30))))</f>
        <v>115</v>
      </c>
      <c r="N126" s="68">
        <f t="shared" si="30"/>
        <v>38.333333333333336</v>
      </c>
      <c r="O126" s="69">
        <f>IF(E126="P1",N126/规则!$E$26,IF(E126="P2",N126/规则!$E$27,IF(E126="P3",N126/规则!$E$28,IF(E126="P4",N126/规则!$E$29,N126/规则!$E$30))))</f>
        <v>1.4197530864197532</v>
      </c>
    </row>
    <row r="127" spans="1:15">
      <c r="A127" s="66" t="s">
        <v>298</v>
      </c>
      <c r="B127" s="66" t="s">
        <v>217</v>
      </c>
      <c r="C127" s="66">
        <v>2</v>
      </c>
      <c r="D127" s="66" t="s">
        <v>14</v>
      </c>
      <c r="E127" s="66" t="s">
        <v>51</v>
      </c>
      <c r="F127" s="66">
        <v>1</v>
      </c>
      <c r="G127" s="66">
        <v>68</v>
      </c>
      <c r="H127" s="66">
        <v>4</v>
      </c>
      <c r="I127" s="66">
        <v>1</v>
      </c>
      <c r="J127" s="66" t="s">
        <v>218</v>
      </c>
      <c r="K127" s="66" t="s">
        <v>218</v>
      </c>
      <c r="L127" s="66" t="s">
        <v>218</v>
      </c>
      <c r="M127" s="66">
        <f>IF(E127="P1",G127-F127*规则!$E$26,IF(E127="P2",G127-F127*规则!$E$27,IF(E127="P3",G127-F127*规则!$E$28,IF(E127="P4",G127-F127*规则!$E$29,G127-F127*规则!$E$30))))</f>
        <v>41</v>
      </c>
      <c r="N127" s="68">
        <f t="shared" si="30"/>
        <v>41</v>
      </c>
      <c r="O127" s="69">
        <f>IF(E127="P1",N127/规则!$E$26,IF(E127="P2",N127/规则!$E$27,IF(E127="P3",N127/规则!$E$28,IF(E127="P4",N127/规则!$E$29,N127/规则!$E$30))))</f>
        <v>1.5185185185185186</v>
      </c>
    </row>
    <row r="128" spans="1:15">
      <c r="A128" s="66" t="s">
        <v>299</v>
      </c>
      <c r="B128" s="66" t="s">
        <v>217</v>
      </c>
      <c r="C128" s="66">
        <v>2</v>
      </c>
      <c r="D128" s="66" t="s">
        <v>14</v>
      </c>
      <c r="E128" s="66" t="s">
        <v>51</v>
      </c>
      <c r="F128" s="66">
        <v>4</v>
      </c>
      <c r="G128" s="66">
        <v>264</v>
      </c>
      <c r="H128" s="66">
        <v>4</v>
      </c>
      <c r="I128" s="66">
        <v>1</v>
      </c>
      <c r="J128" s="66" t="s">
        <v>218</v>
      </c>
      <c r="K128" s="66" t="s">
        <v>218</v>
      </c>
      <c r="L128" s="66" t="s">
        <v>218</v>
      </c>
      <c r="M128" s="66">
        <f>IF(E128="P1",G128-F128*规则!$E$26,IF(E128="P2",G128-F128*规则!$E$27,IF(E128="P3",G128-F128*规则!$E$28,IF(E128="P4",G128-F128*规则!$E$29,G128-F128*规则!$E$30))))</f>
        <v>156</v>
      </c>
      <c r="N128" s="68">
        <f t="shared" si="30"/>
        <v>39</v>
      </c>
      <c r="O128" s="69">
        <f>IF(E128="P1",N128/规则!$E$26,IF(E128="P2",N128/规则!$E$27,IF(E128="P3",N128/规则!$E$28,IF(E128="P4",N128/规则!$E$29,N128/规则!$E$30))))</f>
        <v>1.4444444444444444</v>
      </c>
    </row>
    <row r="129" spans="1:15">
      <c r="A129" s="66" t="s">
        <v>300</v>
      </c>
      <c r="B129" s="66" t="s">
        <v>217</v>
      </c>
      <c r="C129" s="66">
        <v>2</v>
      </c>
      <c r="D129" s="66" t="s">
        <v>14</v>
      </c>
      <c r="E129" s="66" t="s">
        <v>51</v>
      </c>
      <c r="F129" s="66">
        <v>3</v>
      </c>
      <c r="G129" s="66">
        <v>170</v>
      </c>
      <c r="H129" s="66">
        <v>3</v>
      </c>
      <c r="I129" s="66">
        <v>4</v>
      </c>
      <c r="J129" s="66" t="s">
        <v>218</v>
      </c>
      <c r="K129" s="66" t="s">
        <v>218</v>
      </c>
      <c r="L129" s="66" t="s">
        <v>218</v>
      </c>
      <c r="M129" s="66">
        <f>IF(E129="P1",G129-F129*规则!$E$26,IF(E129="P2",G129-F129*规则!$E$27,IF(E129="P3",G129-F129*规则!$E$28,IF(E129="P4",G129-F129*规则!$E$29,G129-F129*规则!$E$30))))</f>
        <v>89</v>
      </c>
      <c r="N129" s="68">
        <f t="shared" si="30"/>
        <v>29.666666666666668</v>
      </c>
      <c r="O129" s="69">
        <f>IF(E129="P1",N129/规则!$E$26,IF(E129="P2",N129/规则!$E$27,IF(E129="P3",N129/规则!$E$28,IF(E129="P4",N129/规则!$E$29,N129/规则!$E$30))))</f>
        <v>1.0987654320987654</v>
      </c>
    </row>
    <row r="130" spans="1:15">
      <c r="A130" s="66" t="s">
        <v>301</v>
      </c>
      <c r="B130" s="66" t="s">
        <v>217</v>
      </c>
      <c r="C130" s="66">
        <v>2</v>
      </c>
      <c r="D130" s="66" t="s">
        <v>14</v>
      </c>
      <c r="E130" s="66" t="s">
        <v>51</v>
      </c>
      <c r="F130" s="66">
        <v>3</v>
      </c>
      <c r="G130" s="66">
        <v>188</v>
      </c>
      <c r="H130" s="66">
        <v>3</v>
      </c>
      <c r="I130" s="66">
        <v>3</v>
      </c>
      <c r="J130" s="66" t="s">
        <v>218</v>
      </c>
      <c r="K130" s="66" t="s">
        <v>218</v>
      </c>
      <c r="L130" s="66" t="s">
        <v>218</v>
      </c>
      <c r="M130" s="66">
        <f>IF(E130="P1",G130-F130*规则!$E$26,IF(E130="P2",G130-F130*规则!$E$27,IF(E130="P3",G130-F130*规则!$E$28,IF(E130="P4",G130-F130*规则!$E$29,G130-F130*规则!$E$30))))</f>
        <v>107</v>
      </c>
      <c r="N130" s="68">
        <f t="shared" si="30"/>
        <v>35.666666666666664</v>
      </c>
      <c r="O130" s="69">
        <f>IF(E130="P1",N130/规则!$E$26,IF(E130="P2",N130/规则!$E$27,IF(E130="P3",N130/规则!$E$28,IF(E130="P4",N130/规则!$E$29,N130/规则!$E$30))))</f>
        <v>1.3209876543209875</v>
      </c>
    </row>
    <row r="131" spans="1:15">
      <c r="A131" s="66" t="s">
        <v>302</v>
      </c>
      <c r="B131" s="66" t="s">
        <v>217</v>
      </c>
      <c r="C131" s="66">
        <v>2</v>
      </c>
      <c r="D131" s="66" t="s">
        <v>14</v>
      </c>
      <c r="E131" s="66" t="s">
        <v>51</v>
      </c>
      <c r="F131" s="66">
        <v>5</v>
      </c>
      <c r="G131" s="66">
        <v>317</v>
      </c>
      <c r="H131" s="66">
        <v>1</v>
      </c>
      <c r="I131" s="66">
        <v>3</v>
      </c>
      <c r="J131" s="66" t="s">
        <v>218</v>
      </c>
      <c r="K131" s="66" t="s">
        <v>218</v>
      </c>
      <c r="L131" s="66" t="s">
        <v>218</v>
      </c>
      <c r="M131" s="66">
        <f>IF(E131="P1",G131-F131*规则!$E$26,IF(E131="P2",G131-F131*规则!$E$27,IF(E131="P3",G131-F131*规则!$E$28,IF(E131="P4",G131-F131*规则!$E$29,G131-F131*规则!$E$30))))</f>
        <v>182</v>
      </c>
      <c r="N131" s="68">
        <f t="shared" si="30"/>
        <v>36.4</v>
      </c>
      <c r="O131" s="69">
        <f>IF(E131="P1",N131/规则!$E$26,IF(E131="P2",N131/规则!$E$27,IF(E131="P3",N131/规则!$E$28,IF(E131="P4",N131/规则!$E$29,N131/规则!$E$30))))</f>
        <v>1.3481481481481481</v>
      </c>
    </row>
    <row r="132" spans="1:15">
      <c r="A132" s="66" t="s">
        <v>303</v>
      </c>
      <c r="B132" s="66" t="s">
        <v>217</v>
      </c>
      <c r="C132" s="66">
        <v>2</v>
      </c>
      <c r="D132" s="66" t="s">
        <v>14</v>
      </c>
      <c r="E132" s="66" t="s">
        <v>51</v>
      </c>
      <c r="F132" s="66">
        <v>3</v>
      </c>
      <c r="G132" s="66">
        <v>201</v>
      </c>
      <c r="H132" s="66">
        <v>1</v>
      </c>
      <c r="I132" s="66">
        <v>0</v>
      </c>
      <c r="J132" s="66" t="s">
        <v>218</v>
      </c>
      <c r="K132" s="66" t="s">
        <v>218</v>
      </c>
      <c r="L132" s="66" t="s">
        <v>218</v>
      </c>
      <c r="M132" s="66">
        <f>IF(E132="P1",G132-F132*规则!$E$26,IF(E132="P2",G132-F132*规则!$E$27,IF(E132="P3",G132-F132*规则!$E$28,IF(E132="P4",G132-F132*规则!$E$29,G132-F132*规则!$E$30))))</f>
        <v>120</v>
      </c>
      <c r="N132" s="68">
        <f t="shared" si="30"/>
        <v>40</v>
      </c>
      <c r="O132" s="69">
        <f>IF(E132="P1",N132/规则!$E$26,IF(E132="P2",N132/规则!$E$27,IF(E132="P3",N132/规则!$E$28,IF(E132="P4",N132/规则!$E$29,N132/规则!$E$30))))</f>
        <v>1.4814814814814814</v>
      </c>
    </row>
    <row r="133" spans="1:15">
      <c r="A133" s="66" t="s">
        <v>304</v>
      </c>
      <c r="B133" s="66" t="s">
        <v>217</v>
      </c>
      <c r="C133" s="66">
        <v>2</v>
      </c>
      <c r="D133" s="66" t="s">
        <v>14</v>
      </c>
      <c r="E133" s="66" t="s">
        <v>51</v>
      </c>
      <c r="F133" s="66">
        <v>4</v>
      </c>
      <c r="G133" s="66">
        <v>253</v>
      </c>
      <c r="H133" s="66">
        <v>3</v>
      </c>
      <c r="I133" s="66">
        <v>4</v>
      </c>
      <c r="J133" s="66" t="s">
        <v>218</v>
      </c>
      <c r="K133" s="66" t="s">
        <v>218</v>
      </c>
      <c r="L133" s="66" t="s">
        <v>218</v>
      </c>
      <c r="M133" s="66">
        <f>IF(E133="P1",G133-F133*规则!$E$26,IF(E133="P2",G133-F133*规则!$E$27,IF(E133="P3",G133-F133*规则!$E$28,IF(E133="P4",G133-F133*规则!$E$29,G133-F133*规则!$E$30))))</f>
        <v>145</v>
      </c>
      <c r="N133" s="68">
        <f t="shared" si="30"/>
        <v>36.25</v>
      </c>
      <c r="O133" s="69">
        <f>IF(E133="P1",N133/规则!$E$26,IF(E133="P2",N133/规则!$E$27,IF(E133="P3",N133/规则!$E$28,IF(E133="P4",N133/规则!$E$29,N133/规则!$E$30))))</f>
        <v>1.3425925925925926</v>
      </c>
    </row>
    <row r="134" spans="1:15">
      <c r="A134" s="66" t="s">
        <v>305</v>
      </c>
      <c r="B134" s="66" t="s">
        <v>217</v>
      </c>
      <c r="C134" s="66">
        <v>2</v>
      </c>
      <c r="D134" s="66" t="s">
        <v>14</v>
      </c>
      <c r="E134" s="66" t="s">
        <v>51</v>
      </c>
      <c r="F134" s="66">
        <v>1</v>
      </c>
      <c r="G134" s="66">
        <v>74</v>
      </c>
      <c r="H134" s="66">
        <v>1</v>
      </c>
      <c r="I134" s="66">
        <v>3</v>
      </c>
      <c r="J134" s="66" t="s">
        <v>218</v>
      </c>
      <c r="K134" s="66" t="s">
        <v>218</v>
      </c>
      <c r="L134" s="66" t="s">
        <v>218</v>
      </c>
      <c r="M134" s="66">
        <f>IF(E134="P1",G134-F134*规则!$E$26,IF(E134="P2",G134-F134*规则!$E$27,IF(E134="P3",G134-F134*规则!$E$28,IF(E134="P4",G134-F134*规则!$E$29,G134-F134*规则!$E$30))))</f>
        <v>47</v>
      </c>
      <c r="N134" s="68">
        <f t="shared" si="30"/>
        <v>47</v>
      </c>
      <c r="O134" s="69">
        <f>IF(E134="P1",N134/规则!$E$26,IF(E134="P2",N134/规则!$E$27,IF(E134="P3",N134/规则!$E$28,IF(E134="P4",N134/规则!$E$29,N134/规则!$E$30))))</f>
        <v>1.7407407407407407</v>
      </c>
    </row>
    <row r="135" spans="1:15">
      <c r="A135" s="66" t="s">
        <v>306</v>
      </c>
      <c r="B135" s="66" t="s">
        <v>217</v>
      </c>
      <c r="C135" s="66">
        <v>2</v>
      </c>
      <c r="D135" s="66" t="s">
        <v>14</v>
      </c>
      <c r="E135" s="66" t="s">
        <v>51</v>
      </c>
      <c r="F135" s="66">
        <v>4</v>
      </c>
      <c r="G135" s="66">
        <v>276</v>
      </c>
      <c r="H135" s="66">
        <v>4</v>
      </c>
      <c r="I135" s="66">
        <v>2</v>
      </c>
      <c r="J135" s="66" t="s">
        <v>218</v>
      </c>
      <c r="K135" s="66" t="s">
        <v>218</v>
      </c>
      <c r="L135" s="66" t="s">
        <v>218</v>
      </c>
      <c r="M135" s="66">
        <f>IF(E135="P1",G135-F135*规则!$E$26,IF(E135="P2",G135-F135*规则!$E$27,IF(E135="P3",G135-F135*规则!$E$28,IF(E135="P4",G135-F135*规则!$E$29,G135-F135*规则!$E$30))))</f>
        <v>168</v>
      </c>
      <c r="N135" s="68">
        <f t="shared" si="30"/>
        <v>42</v>
      </c>
      <c r="O135" s="69">
        <f>IF(E135="P1",N135/规则!$E$26,IF(E135="P2",N135/规则!$E$27,IF(E135="P3",N135/规则!$E$28,IF(E135="P4",N135/规则!$E$29,N135/规则!$E$30))))</f>
        <v>1.5555555555555556</v>
      </c>
    </row>
    <row r="136" spans="1:15">
      <c r="A136" s="66" t="s">
        <v>307</v>
      </c>
      <c r="B136" s="66" t="s">
        <v>217</v>
      </c>
      <c r="C136" s="66">
        <v>2</v>
      </c>
      <c r="D136" s="66" t="s">
        <v>14</v>
      </c>
      <c r="E136" s="66" t="s">
        <v>53</v>
      </c>
      <c r="F136" s="66">
        <v>2</v>
      </c>
      <c r="G136" s="66">
        <v>150</v>
      </c>
      <c r="H136" s="66">
        <v>1</v>
      </c>
      <c r="I136" s="66">
        <v>1</v>
      </c>
      <c r="J136" s="66" t="s">
        <v>218</v>
      </c>
      <c r="K136" s="66" t="s">
        <v>218</v>
      </c>
      <c r="L136" s="66" t="s">
        <v>218</v>
      </c>
      <c r="M136" s="66">
        <f>IF(E136="P1",G136-F136*规则!$E$26,IF(E136="P2",G136-F136*规则!$E$27,IF(E136="P3",G136-F136*规则!$E$28,IF(E136="P4",G136-F136*规则!$E$29,G136-F136*规则!$E$30))))</f>
        <v>78</v>
      </c>
      <c r="N136" s="68">
        <f t="shared" si="30"/>
        <v>39</v>
      </c>
      <c r="O136" s="69">
        <f>IF(E136="P1",N136/规则!$E$26,IF(E136="P2",N136/规则!$E$27,IF(E136="P3",N136/规则!$E$28,IF(E136="P4",N136/规则!$E$29,N136/规则!$E$30))))</f>
        <v>1.0833333333333333</v>
      </c>
    </row>
    <row r="137" spans="1:15">
      <c r="A137" s="66" t="s">
        <v>308</v>
      </c>
      <c r="B137" s="66" t="s">
        <v>217</v>
      </c>
      <c r="C137" s="66">
        <v>2</v>
      </c>
      <c r="D137" s="66" t="s">
        <v>14</v>
      </c>
      <c r="E137" s="66" t="s">
        <v>53</v>
      </c>
      <c r="F137" s="66">
        <v>2</v>
      </c>
      <c r="G137" s="66">
        <v>146</v>
      </c>
      <c r="H137" s="66">
        <v>4</v>
      </c>
      <c r="I137" s="66">
        <v>1</v>
      </c>
      <c r="J137" s="66" t="s">
        <v>218</v>
      </c>
      <c r="K137" s="66" t="s">
        <v>218</v>
      </c>
      <c r="L137" s="66" t="s">
        <v>218</v>
      </c>
      <c r="M137" s="66">
        <f>IF(E137="P1",G137-F137*规则!$E$26,IF(E137="P2",G137-F137*规则!$E$27,IF(E137="P3",G137-F137*规则!$E$28,IF(E137="P4",G137-F137*规则!$E$29,G137-F137*规则!$E$30))))</f>
        <v>74</v>
      </c>
      <c r="N137" s="68">
        <f t="shared" si="30"/>
        <v>37</v>
      </c>
      <c r="O137" s="69">
        <f>IF(E137="P1",N137/规则!$E$26,IF(E137="P2",N137/规则!$E$27,IF(E137="P3",N137/规则!$E$28,IF(E137="P4",N137/规则!$E$29,N137/规则!$E$30))))</f>
        <v>1.0277777777777777</v>
      </c>
    </row>
    <row r="138" spans="1:15">
      <c r="A138" s="66" t="s">
        <v>309</v>
      </c>
      <c r="B138" s="66" t="s">
        <v>217</v>
      </c>
      <c r="C138" s="66">
        <v>2</v>
      </c>
      <c r="D138" s="66" t="s">
        <v>14</v>
      </c>
      <c r="E138" s="66" t="s">
        <v>53</v>
      </c>
      <c r="F138" s="66">
        <v>1</v>
      </c>
      <c r="G138" s="66">
        <v>80</v>
      </c>
      <c r="H138" s="66">
        <v>2</v>
      </c>
      <c r="I138" s="66">
        <v>2</v>
      </c>
      <c r="J138" s="66" t="s">
        <v>218</v>
      </c>
      <c r="K138" s="66" t="s">
        <v>218</v>
      </c>
      <c r="L138" s="66" t="s">
        <v>218</v>
      </c>
      <c r="M138" s="66">
        <f>IF(E138="P1",G138-F138*规则!$E$26,IF(E138="P2",G138-F138*规则!$E$27,IF(E138="P3",G138-F138*规则!$E$28,IF(E138="P4",G138-F138*规则!$E$29,G138-F138*规则!$E$30))))</f>
        <v>44</v>
      </c>
      <c r="N138" s="68">
        <f t="shared" si="30"/>
        <v>44</v>
      </c>
      <c r="O138" s="69">
        <f>IF(E138="P1",N138/规则!$E$26,IF(E138="P2",N138/规则!$E$27,IF(E138="P3",N138/规则!$E$28,IF(E138="P4",N138/规则!$E$29,N138/规则!$E$30))))</f>
        <v>1.2222222222222223</v>
      </c>
    </row>
    <row r="139" spans="1:15">
      <c r="A139" s="66" t="s">
        <v>310</v>
      </c>
      <c r="B139" s="66" t="s">
        <v>217</v>
      </c>
      <c r="C139" s="66">
        <v>2</v>
      </c>
      <c r="D139" s="66" t="s">
        <v>14</v>
      </c>
      <c r="E139" s="66" t="s">
        <v>53</v>
      </c>
      <c r="F139" s="66">
        <v>3</v>
      </c>
      <c r="G139" s="66">
        <v>220</v>
      </c>
      <c r="H139" s="66">
        <v>2</v>
      </c>
      <c r="I139" s="66">
        <v>1</v>
      </c>
      <c r="J139" s="66" t="s">
        <v>218</v>
      </c>
      <c r="K139" s="66" t="s">
        <v>218</v>
      </c>
      <c r="L139" s="66" t="s">
        <v>218</v>
      </c>
      <c r="M139" s="66">
        <f>IF(E139="P1",G139-F139*规则!$E$26,IF(E139="P2",G139-F139*规则!$E$27,IF(E139="P3",G139-F139*规则!$E$28,IF(E139="P4",G139-F139*规则!$E$29,G139-F139*规则!$E$30))))</f>
        <v>112</v>
      </c>
      <c r="N139" s="68">
        <f t="shared" si="30"/>
        <v>37.333333333333336</v>
      </c>
      <c r="O139" s="69">
        <f>IF(E139="P1",N139/规则!$E$26,IF(E139="P2",N139/规则!$E$27,IF(E139="P3",N139/规则!$E$28,IF(E139="P4",N139/规则!$E$29,N139/规则!$E$30))))</f>
        <v>1.0370370370370372</v>
      </c>
    </row>
    <row r="140" spans="1:15">
      <c r="A140" s="66" t="s">
        <v>311</v>
      </c>
      <c r="B140" s="66" t="s">
        <v>217</v>
      </c>
      <c r="C140" s="66">
        <v>2</v>
      </c>
      <c r="D140" s="66" t="s">
        <v>14</v>
      </c>
      <c r="E140" s="66" t="s">
        <v>53</v>
      </c>
      <c r="F140" s="66">
        <v>2</v>
      </c>
      <c r="G140" s="66">
        <v>151</v>
      </c>
      <c r="H140" s="66">
        <v>3</v>
      </c>
      <c r="I140" s="66">
        <v>0</v>
      </c>
      <c r="J140" s="66" t="s">
        <v>218</v>
      </c>
      <c r="K140" s="66" t="s">
        <v>218</v>
      </c>
      <c r="L140" s="66" t="s">
        <v>218</v>
      </c>
      <c r="M140" s="66">
        <f>IF(E140="P1",G140-F140*规则!$E$26,IF(E140="P2",G140-F140*规则!$E$27,IF(E140="P3",G140-F140*规则!$E$28,IF(E140="P4",G140-F140*规则!$E$29,G140-F140*规则!$E$30))))</f>
        <v>79</v>
      </c>
      <c r="N140" s="68">
        <f t="shared" si="30"/>
        <v>39.5</v>
      </c>
      <c r="O140" s="69">
        <f>IF(E140="P1",N140/规则!$E$26,IF(E140="P2",N140/规则!$E$27,IF(E140="P3",N140/规则!$E$28,IF(E140="P4",N140/规则!$E$29,N140/规则!$E$30))))</f>
        <v>1.0972222222222223</v>
      </c>
    </row>
    <row r="141" spans="1:15">
      <c r="A141" s="66" t="s">
        <v>312</v>
      </c>
      <c r="B141" s="66" t="s">
        <v>217</v>
      </c>
      <c r="C141" s="66">
        <v>2</v>
      </c>
      <c r="D141" s="66" t="s">
        <v>14</v>
      </c>
      <c r="E141" s="66" t="s">
        <v>53</v>
      </c>
      <c r="F141" s="66">
        <v>4</v>
      </c>
      <c r="G141" s="66">
        <v>312</v>
      </c>
      <c r="H141" s="66">
        <v>4</v>
      </c>
      <c r="I141" s="66">
        <v>0</v>
      </c>
      <c r="J141" s="66" t="s">
        <v>218</v>
      </c>
      <c r="K141" s="66" t="s">
        <v>218</v>
      </c>
      <c r="L141" s="66" t="s">
        <v>218</v>
      </c>
      <c r="M141" s="66">
        <f>IF(E141="P1",G141-F141*规则!$E$26,IF(E141="P2",G141-F141*规则!$E$27,IF(E141="P3",G141-F141*规则!$E$28,IF(E141="P4",G141-F141*规则!$E$29,G141-F141*规则!$E$30))))</f>
        <v>168</v>
      </c>
      <c r="N141" s="68">
        <f t="shared" si="30"/>
        <v>42</v>
      </c>
      <c r="O141" s="69">
        <f>IF(E141="P1",N141/规则!$E$26,IF(E141="P2",N141/规则!$E$27,IF(E141="P3",N141/规则!$E$28,IF(E141="P4",N141/规则!$E$29,N141/规则!$E$30))))</f>
        <v>1.1666666666666667</v>
      </c>
    </row>
    <row r="142" spans="1:15">
      <c r="A142" s="66" t="s">
        <v>313</v>
      </c>
      <c r="B142" s="66" t="s">
        <v>217</v>
      </c>
      <c r="C142" s="66">
        <v>2</v>
      </c>
      <c r="D142" s="66" t="s">
        <v>14</v>
      </c>
      <c r="E142" s="66" t="s">
        <v>53</v>
      </c>
      <c r="F142" s="66">
        <v>3</v>
      </c>
      <c r="G142" s="66">
        <v>221</v>
      </c>
      <c r="H142" s="66">
        <v>4</v>
      </c>
      <c r="I142" s="66">
        <v>2</v>
      </c>
      <c r="J142" s="66" t="s">
        <v>218</v>
      </c>
      <c r="K142" s="66" t="s">
        <v>218</v>
      </c>
      <c r="L142" s="66" t="s">
        <v>218</v>
      </c>
      <c r="M142" s="66">
        <f>IF(E142="P1",G142-F142*规则!$E$26,IF(E142="P2",G142-F142*规则!$E$27,IF(E142="P3",G142-F142*规则!$E$28,IF(E142="P4",G142-F142*规则!$E$29,G142-F142*规则!$E$30))))</f>
        <v>113</v>
      </c>
      <c r="N142" s="68">
        <f t="shared" si="30"/>
        <v>37.666666666666664</v>
      </c>
      <c r="O142" s="69">
        <f>IF(E142="P1",N142/规则!$E$26,IF(E142="P2",N142/规则!$E$27,IF(E142="P3",N142/规则!$E$28,IF(E142="P4",N142/规则!$E$29,N142/规则!$E$30))))</f>
        <v>1.0462962962962963</v>
      </c>
    </row>
    <row r="143" spans="1:15">
      <c r="A143" s="66" t="s">
        <v>314</v>
      </c>
      <c r="B143" s="66" t="s">
        <v>217</v>
      </c>
      <c r="C143" s="66">
        <v>2</v>
      </c>
      <c r="D143" s="66" t="s">
        <v>14</v>
      </c>
      <c r="E143" s="66" t="s">
        <v>53</v>
      </c>
      <c r="F143" s="66">
        <v>3</v>
      </c>
      <c r="G143" s="66">
        <v>226</v>
      </c>
      <c r="H143" s="66">
        <v>3</v>
      </c>
      <c r="I143" s="66">
        <v>3</v>
      </c>
      <c r="J143" s="66" t="s">
        <v>218</v>
      </c>
      <c r="K143" s="66" t="s">
        <v>218</v>
      </c>
      <c r="L143" s="66" t="s">
        <v>218</v>
      </c>
      <c r="M143" s="66">
        <f>IF(E143="P1",G143-F143*规则!$E$26,IF(E143="P2",G143-F143*规则!$E$27,IF(E143="P3",G143-F143*规则!$E$28,IF(E143="P4",G143-F143*规则!$E$29,G143-F143*规则!$E$30))))</f>
        <v>118</v>
      </c>
      <c r="N143" s="68">
        <f t="shared" si="30"/>
        <v>39.333333333333336</v>
      </c>
      <c r="O143" s="69">
        <f>IF(E143="P1",N143/规则!$E$26,IF(E143="P2",N143/规则!$E$27,IF(E143="P3",N143/规则!$E$28,IF(E143="P4",N143/规则!$E$29,N143/规则!$E$30))))</f>
        <v>1.0925925925925926</v>
      </c>
    </row>
    <row r="144" spans="1:15">
      <c r="A144" s="66" t="s">
        <v>315</v>
      </c>
      <c r="B144" s="66" t="s">
        <v>217</v>
      </c>
      <c r="C144" s="66">
        <v>2</v>
      </c>
      <c r="D144" s="66" t="s">
        <v>14</v>
      </c>
      <c r="E144" s="66" t="s">
        <v>53</v>
      </c>
      <c r="F144" s="66">
        <v>1</v>
      </c>
      <c r="G144" s="66">
        <v>82</v>
      </c>
      <c r="H144" s="66">
        <v>2</v>
      </c>
      <c r="I144" s="66">
        <v>0</v>
      </c>
      <c r="J144" s="66" t="s">
        <v>218</v>
      </c>
      <c r="K144" s="66" t="s">
        <v>218</v>
      </c>
      <c r="L144" s="66" t="s">
        <v>218</v>
      </c>
      <c r="M144" s="66">
        <f>IF(E144="P1",G144-F144*规则!$E$26,IF(E144="P2",G144-F144*规则!$E$27,IF(E144="P3",G144-F144*规则!$E$28,IF(E144="P4",G144-F144*规则!$E$29,G144-F144*规则!$E$30))))</f>
        <v>46</v>
      </c>
      <c r="N144" s="68">
        <f t="shared" si="30"/>
        <v>46</v>
      </c>
      <c r="O144" s="69">
        <f>IF(E144="P1",N144/规则!$E$26,IF(E144="P2",N144/规则!$E$27,IF(E144="P3",N144/规则!$E$28,IF(E144="P4",N144/规则!$E$29,N144/规则!$E$30))))</f>
        <v>1.2777777777777777</v>
      </c>
    </row>
    <row r="145" spans="1:15">
      <c r="A145" s="66" t="s">
        <v>316</v>
      </c>
      <c r="B145" s="66" t="s">
        <v>217</v>
      </c>
      <c r="C145" s="66">
        <v>2</v>
      </c>
      <c r="D145" s="66" t="s">
        <v>14</v>
      </c>
      <c r="E145" s="66" t="s">
        <v>53</v>
      </c>
      <c r="F145" s="66">
        <v>1</v>
      </c>
      <c r="G145" s="66">
        <v>61</v>
      </c>
      <c r="H145" s="66">
        <v>2</v>
      </c>
      <c r="I145" s="66">
        <v>2</v>
      </c>
      <c r="J145" s="66" t="s">
        <v>218</v>
      </c>
      <c r="K145" s="66" t="s">
        <v>218</v>
      </c>
      <c r="L145" s="66" t="s">
        <v>218</v>
      </c>
      <c r="M145" s="66">
        <f>IF(E145="P1",G145-F145*规则!$E$26,IF(E145="P2",G145-F145*规则!$E$27,IF(E145="P3",G145-F145*规则!$E$28,IF(E145="P4",G145-F145*规则!$E$29,G145-F145*规则!$E$30))))</f>
        <v>25</v>
      </c>
      <c r="N145" s="68">
        <f t="shared" si="30"/>
        <v>25</v>
      </c>
      <c r="O145" s="69">
        <f>IF(E145="P1",N145/规则!$E$26,IF(E145="P2",N145/规则!$E$27,IF(E145="P3",N145/规则!$E$28,IF(E145="P4",N145/规则!$E$29,N145/规则!$E$30))))</f>
        <v>0.69444444444444442</v>
      </c>
    </row>
    <row r="146" spans="1:15">
      <c r="A146" s="66" t="s">
        <v>317</v>
      </c>
      <c r="B146" s="66" t="s">
        <v>217</v>
      </c>
      <c r="C146" s="66">
        <v>2</v>
      </c>
      <c r="D146" s="66" t="s">
        <v>14</v>
      </c>
      <c r="E146" s="66" t="s">
        <v>53</v>
      </c>
      <c r="F146" s="66">
        <v>3</v>
      </c>
      <c r="G146" s="66">
        <v>204</v>
      </c>
      <c r="H146" s="66">
        <v>3</v>
      </c>
      <c r="I146" s="66">
        <v>0</v>
      </c>
      <c r="J146" s="66" t="s">
        <v>218</v>
      </c>
      <c r="K146" s="66" t="s">
        <v>218</v>
      </c>
      <c r="L146" s="66" t="s">
        <v>218</v>
      </c>
      <c r="M146" s="66">
        <f>IF(E146="P1",G146-F146*规则!$E$26,IF(E146="P2",G146-F146*规则!$E$27,IF(E146="P3",G146-F146*规则!$E$28,IF(E146="P4",G146-F146*规则!$E$29,G146-F146*规则!$E$30))))</f>
        <v>96</v>
      </c>
      <c r="N146" s="68">
        <f t="shared" si="30"/>
        <v>32</v>
      </c>
      <c r="O146" s="69">
        <f>IF(E146="P1",N146/规则!$E$26,IF(E146="P2",N146/规则!$E$27,IF(E146="P3",N146/规则!$E$28,IF(E146="P4",N146/规则!$E$29,N146/规则!$E$30))))</f>
        <v>0.88888888888888884</v>
      </c>
    </row>
    <row r="147" spans="1:15">
      <c r="A147" s="66" t="s">
        <v>318</v>
      </c>
      <c r="B147" s="66" t="s">
        <v>217</v>
      </c>
      <c r="C147" s="66">
        <v>2</v>
      </c>
      <c r="D147" s="66" t="s">
        <v>14</v>
      </c>
      <c r="E147" s="66" t="s">
        <v>53</v>
      </c>
      <c r="F147" s="66">
        <v>5</v>
      </c>
      <c r="G147" s="66">
        <v>345</v>
      </c>
      <c r="H147" s="66">
        <v>4</v>
      </c>
      <c r="I147" s="66">
        <v>3</v>
      </c>
      <c r="J147" s="66" t="s">
        <v>218</v>
      </c>
      <c r="K147" s="66" t="s">
        <v>218</v>
      </c>
      <c r="L147" s="66" t="s">
        <v>218</v>
      </c>
      <c r="M147" s="66">
        <f>IF(E147="P1",G147-F147*规则!$E$26,IF(E147="P2",G147-F147*规则!$E$27,IF(E147="P3",G147-F147*规则!$E$28,IF(E147="P4",G147-F147*规则!$E$29,G147-F147*规则!$E$30))))</f>
        <v>165</v>
      </c>
      <c r="N147" s="68">
        <f t="shared" si="30"/>
        <v>33</v>
      </c>
      <c r="O147" s="69">
        <f>IF(E147="P1",N147/规则!$E$26,IF(E147="P2",N147/规则!$E$27,IF(E147="P3",N147/规则!$E$28,IF(E147="P4",N147/规则!$E$29,N147/规则!$E$30))))</f>
        <v>0.91666666666666663</v>
      </c>
    </row>
    <row r="148" spans="1:15">
      <c r="A148" s="66" t="s">
        <v>319</v>
      </c>
      <c r="B148" s="66" t="s">
        <v>217</v>
      </c>
      <c r="C148" s="66">
        <v>2</v>
      </c>
      <c r="D148" s="66" t="s">
        <v>14</v>
      </c>
      <c r="E148" s="66" t="s">
        <v>53</v>
      </c>
      <c r="F148" s="66">
        <v>1</v>
      </c>
      <c r="G148" s="66">
        <v>63</v>
      </c>
      <c r="H148" s="66">
        <v>4</v>
      </c>
      <c r="I148" s="66">
        <v>3</v>
      </c>
      <c r="J148" s="66" t="s">
        <v>218</v>
      </c>
      <c r="K148" s="66" t="s">
        <v>218</v>
      </c>
      <c r="L148" s="66" t="s">
        <v>218</v>
      </c>
      <c r="M148" s="66">
        <f>IF(E148="P1",G148-F148*规则!$E$26,IF(E148="P2",G148-F148*规则!$E$27,IF(E148="P3",G148-F148*规则!$E$28,IF(E148="P4",G148-F148*规则!$E$29,G148-F148*规则!$E$30))))</f>
        <v>27</v>
      </c>
      <c r="N148" s="68">
        <f t="shared" si="30"/>
        <v>27</v>
      </c>
      <c r="O148" s="69">
        <f>IF(E148="P1",N148/规则!$E$26,IF(E148="P2",N148/规则!$E$27,IF(E148="P3",N148/规则!$E$28,IF(E148="P4",N148/规则!$E$29,N148/规则!$E$30))))</f>
        <v>0.75</v>
      </c>
    </row>
    <row r="149" spans="1:15">
      <c r="A149" s="66" t="s">
        <v>320</v>
      </c>
      <c r="B149" s="66" t="s">
        <v>217</v>
      </c>
      <c r="C149" s="66">
        <v>2</v>
      </c>
      <c r="D149" s="66" t="s">
        <v>14</v>
      </c>
      <c r="E149" s="66" t="s">
        <v>53</v>
      </c>
      <c r="F149" s="66">
        <v>5</v>
      </c>
      <c r="G149" s="66">
        <v>351</v>
      </c>
      <c r="H149" s="66">
        <v>2</v>
      </c>
      <c r="I149" s="66">
        <v>4</v>
      </c>
      <c r="J149" s="66" t="s">
        <v>218</v>
      </c>
      <c r="K149" s="66" t="s">
        <v>218</v>
      </c>
      <c r="L149" s="66" t="s">
        <v>218</v>
      </c>
      <c r="M149" s="66">
        <f>IF(E149="P1",G149-F149*规则!$E$26,IF(E149="P2",G149-F149*规则!$E$27,IF(E149="P3",G149-F149*规则!$E$28,IF(E149="P4",G149-F149*规则!$E$29,G149-F149*规则!$E$30))))</f>
        <v>171</v>
      </c>
      <c r="N149" s="68">
        <f t="shared" si="30"/>
        <v>34.200000000000003</v>
      </c>
      <c r="O149" s="69">
        <f>IF(E149="P1",N149/规则!$E$26,IF(E149="P2",N149/规则!$E$27,IF(E149="P3",N149/规则!$E$28,IF(E149="P4",N149/规则!$E$29,N149/规则!$E$30))))</f>
        <v>0.95000000000000007</v>
      </c>
    </row>
    <row r="150" spans="1:15">
      <c r="A150" s="66" t="s">
        <v>321</v>
      </c>
      <c r="B150" s="66" t="s">
        <v>217</v>
      </c>
      <c r="C150" s="66">
        <v>2</v>
      </c>
      <c r="D150" s="66" t="s">
        <v>14</v>
      </c>
      <c r="E150" s="66" t="s">
        <v>53</v>
      </c>
      <c r="F150" s="66">
        <v>4</v>
      </c>
      <c r="G150" s="66">
        <v>254</v>
      </c>
      <c r="H150" s="66">
        <v>3</v>
      </c>
      <c r="I150" s="66">
        <v>0</v>
      </c>
      <c r="J150" s="66" t="s">
        <v>218</v>
      </c>
      <c r="K150" s="66" t="s">
        <v>218</v>
      </c>
      <c r="L150" s="66" t="s">
        <v>218</v>
      </c>
      <c r="M150" s="66">
        <f>IF(E150="P1",G150-F150*规则!$E$26,IF(E150="P2",G150-F150*规则!$E$27,IF(E150="P3",G150-F150*规则!$E$28,IF(E150="P4",G150-F150*规则!$E$29,G150-F150*规则!$E$30))))</f>
        <v>110</v>
      </c>
      <c r="N150" s="68">
        <f t="shared" si="30"/>
        <v>27.5</v>
      </c>
      <c r="O150" s="69">
        <f>IF(E150="P1",N150/规则!$E$26,IF(E150="P2",N150/规则!$E$27,IF(E150="P3",N150/规则!$E$28,IF(E150="P4",N150/规则!$E$29,N150/规则!$E$30))))</f>
        <v>0.76388888888888884</v>
      </c>
    </row>
    <row r="151" spans="1:15">
      <c r="A151" s="66" t="s">
        <v>322</v>
      </c>
      <c r="B151" s="66" t="s">
        <v>217</v>
      </c>
      <c r="C151" s="66">
        <v>2</v>
      </c>
      <c r="D151" s="66" t="s">
        <v>14</v>
      </c>
      <c r="E151" s="66" t="s">
        <v>53</v>
      </c>
      <c r="F151" s="66">
        <v>3</v>
      </c>
      <c r="G151" s="66">
        <v>194</v>
      </c>
      <c r="H151" s="66">
        <v>3</v>
      </c>
      <c r="I151" s="66">
        <v>1</v>
      </c>
      <c r="J151" s="66" t="s">
        <v>218</v>
      </c>
      <c r="K151" s="66" t="s">
        <v>218</v>
      </c>
      <c r="L151" s="66" t="s">
        <v>218</v>
      </c>
      <c r="M151" s="66">
        <f>IF(E151="P1",G151-F151*规则!$E$26,IF(E151="P2",G151-F151*规则!$E$27,IF(E151="P3",G151-F151*规则!$E$28,IF(E151="P4",G151-F151*规则!$E$29,G151-F151*规则!$E$30))))</f>
        <v>86</v>
      </c>
      <c r="N151" s="68">
        <f t="shared" si="30"/>
        <v>28.666666666666668</v>
      </c>
      <c r="O151" s="69">
        <f>IF(E151="P1",N151/规则!$E$26,IF(E151="P2",N151/规则!$E$27,IF(E151="P3",N151/规则!$E$28,IF(E151="P4",N151/规则!$E$29,N151/规则!$E$30))))</f>
        <v>0.79629629629629628</v>
      </c>
    </row>
    <row r="152" spans="1:15">
      <c r="A152" s="66" t="s">
        <v>323</v>
      </c>
      <c r="B152" s="66" t="s">
        <v>217</v>
      </c>
      <c r="C152" s="66">
        <v>2</v>
      </c>
      <c r="D152" s="66" t="s">
        <v>14</v>
      </c>
      <c r="E152" s="66" t="s">
        <v>53</v>
      </c>
      <c r="F152" s="66">
        <v>1</v>
      </c>
      <c r="G152" s="66">
        <v>60</v>
      </c>
      <c r="H152" s="66">
        <v>2</v>
      </c>
      <c r="I152" s="66">
        <v>0</v>
      </c>
      <c r="J152" s="66" t="s">
        <v>218</v>
      </c>
      <c r="K152" s="66" t="s">
        <v>218</v>
      </c>
      <c r="L152" s="66" t="s">
        <v>218</v>
      </c>
      <c r="M152" s="66">
        <f>IF(E152="P1",G152-F152*规则!$E$26,IF(E152="P2",G152-F152*规则!$E$27,IF(E152="P3",G152-F152*规则!$E$28,IF(E152="P4",G152-F152*规则!$E$29,G152-F152*规则!$E$30))))</f>
        <v>24</v>
      </c>
      <c r="N152" s="68">
        <f t="shared" si="30"/>
        <v>24</v>
      </c>
      <c r="O152" s="69">
        <f>IF(E152="P1",N152/规则!$E$26,IF(E152="P2",N152/规则!$E$27,IF(E152="P3",N152/规则!$E$28,IF(E152="P4",N152/规则!$E$29,N152/规则!$E$30))))</f>
        <v>0.66666666666666663</v>
      </c>
    </row>
    <row r="153" spans="1:15">
      <c r="A153" s="66" t="s">
        <v>324</v>
      </c>
      <c r="B153" s="66" t="s">
        <v>217</v>
      </c>
      <c r="C153" s="66">
        <v>2</v>
      </c>
      <c r="D153" s="66" t="s">
        <v>14</v>
      </c>
      <c r="E153" s="66" t="s">
        <v>53</v>
      </c>
      <c r="F153" s="66">
        <v>4</v>
      </c>
      <c r="G153" s="66">
        <v>261</v>
      </c>
      <c r="H153" s="66">
        <v>3</v>
      </c>
      <c r="I153" s="66">
        <v>1</v>
      </c>
      <c r="J153" s="66" t="s">
        <v>218</v>
      </c>
      <c r="K153" s="66" t="s">
        <v>218</v>
      </c>
      <c r="L153" s="66" t="s">
        <v>218</v>
      </c>
      <c r="M153" s="66">
        <f>IF(E153="P1",G153-F153*规则!$E$26,IF(E153="P2",G153-F153*规则!$E$27,IF(E153="P3",G153-F153*规则!$E$28,IF(E153="P4",G153-F153*规则!$E$29,G153-F153*规则!$E$30))))</f>
        <v>117</v>
      </c>
      <c r="N153" s="68">
        <f t="shared" si="30"/>
        <v>29.25</v>
      </c>
      <c r="O153" s="69">
        <f>IF(E153="P1",N153/规则!$E$26,IF(E153="P2",N153/规则!$E$27,IF(E153="P3",N153/规则!$E$28,IF(E153="P4",N153/规则!$E$29,N153/规则!$E$30))))</f>
        <v>0.8125</v>
      </c>
    </row>
    <row r="154" spans="1:15">
      <c r="A154" s="66" t="s">
        <v>325</v>
      </c>
      <c r="B154" s="66" t="s">
        <v>217</v>
      </c>
      <c r="C154" s="66">
        <v>2</v>
      </c>
      <c r="D154" s="66" t="s">
        <v>14</v>
      </c>
      <c r="E154" s="66" t="s">
        <v>53</v>
      </c>
      <c r="F154" s="66">
        <v>3</v>
      </c>
      <c r="G154" s="66">
        <v>228</v>
      </c>
      <c r="H154" s="66">
        <v>2</v>
      </c>
      <c r="I154" s="66">
        <v>2</v>
      </c>
      <c r="J154" s="66" t="s">
        <v>218</v>
      </c>
      <c r="K154" s="66" t="s">
        <v>218</v>
      </c>
      <c r="L154" s="66" t="s">
        <v>218</v>
      </c>
      <c r="M154" s="66">
        <f>IF(E154="P1",G154-F154*规则!$E$26,IF(E154="P2",G154-F154*规则!$E$27,IF(E154="P3",G154-F154*规则!$E$28,IF(E154="P4",G154-F154*规则!$E$29,G154-F154*规则!$E$30))))</f>
        <v>120</v>
      </c>
      <c r="N154" s="68">
        <f t="shared" si="30"/>
        <v>40</v>
      </c>
      <c r="O154" s="69">
        <f>IF(E154="P1",N154/规则!$E$26,IF(E154="P2",N154/规则!$E$27,IF(E154="P3",N154/规则!$E$28,IF(E154="P4",N154/规则!$E$29,N154/规则!$E$30))))</f>
        <v>1.1111111111111112</v>
      </c>
    </row>
    <row r="155" spans="1:15">
      <c r="A155" s="66" t="s">
        <v>326</v>
      </c>
      <c r="B155" s="66" t="s">
        <v>217</v>
      </c>
      <c r="C155" s="66">
        <v>2</v>
      </c>
      <c r="D155" s="66" t="s">
        <v>14</v>
      </c>
      <c r="E155" s="66" t="s">
        <v>55</v>
      </c>
      <c r="F155" s="66">
        <v>2</v>
      </c>
      <c r="G155" s="66">
        <v>226</v>
      </c>
      <c r="H155" s="66">
        <v>1</v>
      </c>
      <c r="I155" s="66">
        <v>0</v>
      </c>
      <c r="J155" s="66" t="s">
        <v>218</v>
      </c>
      <c r="K155" s="66" t="s">
        <v>218</v>
      </c>
      <c r="L155" s="66" t="s">
        <v>218</v>
      </c>
      <c r="M155" s="66">
        <f>IF(E155="P1",G155-F155*规则!$E$26,IF(E155="P2",G155-F155*规则!$E$27,IF(E155="P3",G155-F155*规则!$E$28,IF(E155="P4",G155-F155*规则!$E$29,G155-F155*规则!$E$30))))</f>
        <v>130</v>
      </c>
      <c r="N155" s="68">
        <f t="shared" si="30"/>
        <v>65</v>
      </c>
      <c r="O155" s="69">
        <f>IF(E155="P1",N155/规则!$E$26,IF(E155="P2",N155/规则!$E$27,IF(E155="P3",N155/规则!$E$28,IF(E155="P4",N155/规则!$E$29,N155/规则!$E$30))))</f>
        <v>1.3541666666666667</v>
      </c>
    </row>
    <row r="156" spans="1:15">
      <c r="A156" s="66" t="s">
        <v>327</v>
      </c>
      <c r="B156" s="66" t="s">
        <v>217</v>
      </c>
      <c r="C156" s="66">
        <v>2</v>
      </c>
      <c r="D156" s="66" t="s">
        <v>14</v>
      </c>
      <c r="E156" s="66" t="s">
        <v>55</v>
      </c>
      <c r="F156" s="66">
        <v>2</v>
      </c>
      <c r="G156" s="66">
        <v>207</v>
      </c>
      <c r="H156" s="66">
        <v>1</v>
      </c>
      <c r="I156" s="66">
        <v>4</v>
      </c>
      <c r="J156" s="66" t="s">
        <v>218</v>
      </c>
      <c r="K156" s="66" t="s">
        <v>218</v>
      </c>
      <c r="L156" s="66" t="s">
        <v>218</v>
      </c>
      <c r="M156" s="66">
        <f>IF(E156="P1",G156-F156*规则!$E$26,IF(E156="P2",G156-F156*规则!$E$27,IF(E156="P3",G156-F156*规则!$E$28,IF(E156="P4",G156-F156*规则!$E$29,G156-F156*规则!$E$30))))</f>
        <v>111</v>
      </c>
      <c r="N156" s="68">
        <f t="shared" si="30"/>
        <v>55.5</v>
      </c>
      <c r="O156" s="69">
        <f>IF(E156="P1",N156/规则!$E$26,IF(E156="P2",N156/规则!$E$27,IF(E156="P3",N156/规则!$E$28,IF(E156="P4",N156/规则!$E$29,N156/规则!$E$30))))</f>
        <v>1.15625</v>
      </c>
    </row>
    <row r="157" spans="1:15">
      <c r="A157" s="66" t="s">
        <v>328</v>
      </c>
      <c r="B157" s="66" t="s">
        <v>217</v>
      </c>
      <c r="C157" s="66">
        <v>2</v>
      </c>
      <c r="D157" s="66" t="s">
        <v>14</v>
      </c>
      <c r="E157" s="66" t="s">
        <v>55</v>
      </c>
      <c r="F157" s="66">
        <v>5</v>
      </c>
      <c r="G157" s="66">
        <v>519</v>
      </c>
      <c r="H157" s="66">
        <v>1</v>
      </c>
      <c r="I157" s="66">
        <v>1</v>
      </c>
      <c r="J157" s="66" t="s">
        <v>218</v>
      </c>
      <c r="K157" s="66" t="s">
        <v>218</v>
      </c>
      <c r="L157" s="66" t="s">
        <v>218</v>
      </c>
      <c r="M157" s="66">
        <f>IF(E157="P1",G157-F157*规则!$E$26,IF(E157="P2",G157-F157*规则!$E$27,IF(E157="P3",G157-F157*规则!$E$28,IF(E157="P4",G157-F157*规则!$E$29,G157-F157*规则!$E$30))))</f>
        <v>279</v>
      </c>
      <c r="N157" s="68">
        <f t="shared" si="30"/>
        <v>55.8</v>
      </c>
      <c r="O157" s="69">
        <f>IF(E157="P1",N157/规则!$E$26,IF(E157="P2",N157/规则!$E$27,IF(E157="P3",N157/规则!$E$28,IF(E157="P4",N157/规则!$E$29,N157/规则!$E$30))))</f>
        <v>1.1624999999999999</v>
      </c>
    </row>
    <row r="158" spans="1:15">
      <c r="A158" s="66" t="s">
        <v>329</v>
      </c>
      <c r="B158" s="66" t="s">
        <v>217</v>
      </c>
      <c r="C158" s="66">
        <v>2</v>
      </c>
      <c r="D158" s="66" t="s">
        <v>14</v>
      </c>
      <c r="E158" s="66" t="s">
        <v>55</v>
      </c>
      <c r="F158" s="66">
        <v>1</v>
      </c>
      <c r="G158" s="66">
        <v>96</v>
      </c>
      <c r="H158" s="66">
        <v>2</v>
      </c>
      <c r="I158" s="66">
        <v>1</v>
      </c>
      <c r="J158" s="66" t="s">
        <v>218</v>
      </c>
      <c r="K158" s="66" t="s">
        <v>218</v>
      </c>
      <c r="L158" s="66" t="s">
        <v>218</v>
      </c>
      <c r="M158" s="66">
        <f>IF(E158="P1",G158-F158*规则!$E$26,IF(E158="P2",G158-F158*规则!$E$27,IF(E158="P3",G158-F158*规则!$E$28,IF(E158="P4",G158-F158*规则!$E$29,G158-F158*规则!$E$30))))</f>
        <v>48</v>
      </c>
      <c r="N158" s="68">
        <f t="shared" si="30"/>
        <v>48</v>
      </c>
      <c r="O158" s="69">
        <f>IF(E158="P1",N158/规则!$E$26,IF(E158="P2",N158/规则!$E$27,IF(E158="P3",N158/规则!$E$28,IF(E158="P4",N158/规则!$E$29,N158/规则!$E$30))))</f>
        <v>1</v>
      </c>
    </row>
    <row r="159" spans="1:15">
      <c r="A159" s="66" t="s">
        <v>330</v>
      </c>
      <c r="B159" s="66" t="s">
        <v>217</v>
      </c>
      <c r="C159" s="66">
        <v>2</v>
      </c>
      <c r="D159" s="66" t="s">
        <v>14</v>
      </c>
      <c r="E159" s="66" t="s">
        <v>55</v>
      </c>
      <c r="F159" s="66">
        <v>3</v>
      </c>
      <c r="G159" s="66">
        <v>286</v>
      </c>
      <c r="H159" s="66">
        <v>4</v>
      </c>
      <c r="I159" s="66">
        <v>1</v>
      </c>
      <c r="J159" s="66" t="s">
        <v>218</v>
      </c>
      <c r="K159" s="66" t="s">
        <v>218</v>
      </c>
      <c r="L159" s="66" t="s">
        <v>218</v>
      </c>
      <c r="M159" s="66">
        <f>IF(E159="P1",G159-F159*规则!$E$26,IF(E159="P2",G159-F159*规则!$E$27,IF(E159="P3",G159-F159*规则!$E$28,IF(E159="P4",G159-F159*规则!$E$29,G159-F159*规则!$E$30))))</f>
        <v>142</v>
      </c>
      <c r="N159" s="68">
        <f t="shared" si="30"/>
        <v>47.333333333333336</v>
      </c>
      <c r="O159" s="69">
        <f>IF(E159="P1",N159/规则!$E$26,IF(E159="P2",N159/规则!$E$27,IF(E159="P3",N159/规则!$E$28,IF(E159="P4",N159/规则!$E$29,N159/规则!$E$30))))</f>
        <v>0.98611111111111116</v>
      </c>
    </row>
    <row r="160" spans="1:15">
      <c r="A160" s="66" t="s">
        <v>331</v>
      </c>
      <c r="B160" s="66" t="s">
        <v>217</v>
      </c>
      <c r="C160" s="66">
        <v>2</v>
      </c>
      <c r="D160" s="66" t="s">
        <v>14</v>
      </c>
      <c r="E160" s="66" t="s">
        <v>55</v>
      </c>
      <c r="F160" s="66">
        <v>3</v>
      </c>
      <c r="G160" s="66">
        <v>321</v>
      </c>
      <c r="H160" s="66">
        <v>3</v>
      </c>
      <c r="I160" s="66">
        <v>4</v>
      </c>
      <c r="J160" s="66" t="s">
        <v>218</v>
      </c>
      <c r="K160" s="66" t="s">
        <v>218</v>
      </c>
      <c r="L160" s="66" t="s">
        <v>218</v>
      </c>
      <c r="M160" s="66">
        <f>IF(E160="P1",G160-F160*规则!$E$26,IF(E160="P2",G160-F160*规则!$E$27,IF(E160="P3",G160-F160*规则!$E$28,IF(E160="P4",G160-F160*规则!$E$29,G160-F160*规则!$E$30))))</f>
        <v>177</v>
      </c>
      <c r="N160" s="68">
        <f t="shared" si="30"/>
        <v>59</v>
      </c>
      <c r="O160" s="69">
        <f>IF(E160="P1",N160/规则!$E$26,IF(E160="P2",N160/规则!$E$27,IF(E160="P3",N160/规则!$E$28,IF(E160="P4",N160/规则!$E$29,N160/规则!$E$30))))</f>
        <v>1.2291666666666667</v>
      </c>
    </row>
    <row r="161" spans="1:15">
      <c r="A161" s="66" t="s">
        <v>332</v>
      </c>
      <c r="B161" s="66" t="s">
        <v>217</v>
      </c>
      <c r="C161" s="66">
        <v>2</v>
      </c>
      <c r="D161" s="66" t="s">
        <v>14</v>
      </c>
      <c r="E161" s="66" t="s">
        <v>55</v>
      </c>
      <c r="F161" s="66">
        <v>2</v>
      </c>
      <c r="G161" s="66">
        <v>193</v>
      </c>
      <c r="H161" s="66">
        <v>1</v>
      </c>
      <c r="I161" s="66">
        <v>4</v>
      </c>
      <c r="J161" s="66" t="s">
        <v>218</v>
      </c>
      <c r="K161" s="66" t="s">
        <v>218</v>
      </c>
      <c r="L161" s="66" t="s">
        <v>218</v>
      </c>
      <c r="M161" s="66">
        <f>IF(E161="P1",G161-F161*规则!$E$26,IF(E161="P2",G161-F161*规则!$E$27,IF(E161="P3",G161-F161*规则!$E$28,IF(E161="P4",G161-F161*规则!$E$29,G161-F161*规则!$E$30))))</f>
        <v>97</v>
      </c>
      <c r="N161" s="68">
        <f t="shared" si="30"/>
        <v>48.5</v>
      </c>
      <c r="O161" s="69">
        <f>IF(E161="P1",N161/规则!$E$26,IF(E161="P2",N161/规则!$E$27,IF(E161="P3",N161/规则!$E$28,IF(E161="P4",N161/规则!$E$29,N161/规则!$E$30))))</f>
        <v>1.0104166666666667</v>
      </c>
    </row>
    <row r="162" spans="1:15">
      <c r="A162" s="66" t="s">
        <v>333</v>
      </c>
      <c r="B162" s="66" t="s">
        <v>217</v>
      </c>
      <c r="C162" s="66">
        <v>2</v>
      </c>
      <c r="D162" s="66" t="s">
        <v>14</v>
      </c>
      <c r="E162" s="66" t="s">
        <v>55</v>
      </c>
      <c r="F162" s="66">
        <v>4</v>
      </c>
      <c r="G162" s="66">
        <v>373</v>
      </c>
      <c r="H162" s="66">
        <v>1</v>
      </c>
      <c r="I162" s="66">
        <v>3</v>
      </c>
      <c r="J162" s="66" t="s">
        <v>218</v>
      </c>
      <c r="K162" s="66" t="s">
        <v>218</v>
      </c>
      <c r="L162" s="66" t="s">
        <v>218</v>
      </c>
      <c r="M162" s="66">
        <f>IF(E162="P1",G162-F162*规则!$E$26,IF(E162="P2",G162-F162*规则!$E$27,IF(E162="P3",G162-F162*规则!$E$28,IF(E162="P4",G162-F162*规则!$E$29,G162-F162*规则!$E$30))))</f>
        <v>181</v>
      </c>
      <c r="N162" s="68">
        <f t="shared" si="30"/>
        <v>45.25</v>
      </c>
      <c r="O162" s="69">
        <f>IF(E162="P1",N162/规则!$E$26,IF(E162="P2",N162/规则!$E$27,IF(E162="P3",N162/规则!$E$28,IF(E162="P4",N162/规则!$E$29,N162/规则!$E$30))))</f>
        <v>0.94270833333333337</v>
      </c>
    </row>
    <row r="163" spans="1:15">
      <c r="A163" s="66" t="s">
        <v>334</v>
      </c>
      <c r="B163" s="66" t="s">
        <v>217</v>
      </c>
      <c r="C163" s="66">
        <v>2</v>
      </c>
      <c r="D163" s="66" t="s">
        <v>14</v>
      </c>
      <c r="E163" s="66" t="s">
        <v>55</v>
      </c>
      <c r="F163" s="66">
        <v>3</v>
      </c>
      <c r="G163" s="66">
        <v>290</v>
      </c>
      <c r="H163" s="66">
        <v>1</v>
      </c>
      <c r="I163" s="66">
        <v>2</v>
      </c>
      <c r="J163" s="66" t="s">
        <v>218</v>
      </c>
      <c r="K163" s="66" t="s">
        <v>218</v>
      </c>
      <c r="L163" s="66" t="s">
        <v>218</v>
      </c>
      <c r="M163" s="66">
        <f>IF(E163="P1",G163-F163*规则!$E$26,IF(E163="P2",G163-F163*规则!$E$27,IF(E163="P3",G163-F163*规则!$E$28,IF(E163="P4",G163-F163*规则!$E$29,G163-F163*规则!$E$30))))</f>
        <v>146</v>
      </c>
      <c r="N163" s="68">
        <f t="shared" si="30"/>
        <v>48.666666666666664</v>
      </c>
      <c r="O163" s="69">
        <f>IF(E163="P1",N163/规则!$E$26,IF(E163="P2",N163/规则!$E$27,IF(E163="P3",N163/规则!$E$28,IF(E163="P4",N163/规则!$E$29,N163/规则!$E$30))))</f>
        <v>1.0138888888888888</v>
      </c>
    </row>
    <row r="164" spans="1:15">
      <c r="A164" s="66" t="s">
        <v>335</v>
      </c>
      <c r="B164" s="66" t="s">
        <v>217</v>
      </c>
      <c r="C164" s="66">
        <v>2</v>
      </c>
      <c r="D164" s="66" t="s">
        <v>14</v>
      </c>
      <c r="E164" s="66" t="s">
        <v>55</v>
      </c>
      <c r="F164" s="66">
        <v>3</v>
      </c>
      <c r="G164" s="66">
        <v>322</v>
      </c>
      <c r="H164" s="66">
        <v>1</v>
      </c>
      <c r="I164" s="66">
        <v>0</v>
      </c>
      <c r="J164" s="66" t="s">
        <v>218</v>
      </c>
      <c r="K164" s="66" t="s">
        <v>218</v>
      </c>
      <c r="L164" s="66" t="s">
        <v>218</v>
      </c>
      <c r="M164" s="66">
        <f>IF(E164="P1",G164-F164*规则!$E$26,IF(E164="P2",G164-F164*规则!$E$27,IF(E164="P3",G164-F164*规则!$E$28,IF(E164="P4",G164-F164*规则!$E$29,G164-F164*规则!$E$30))))</f>
        <v>178</v>
      </c>
      <c r="N164" s="68">
        <f t="shared" si="30"/>
        <v>59.333333333333336</v>
      </c>
      <c r="O164" s="69">
        <f>IF(E164="P1",N164/规则!$E$26,IF(E164="P2",N164/规则!$E$27,IF(E164="P3",N164/规则!$E$28,IF(E164="P4",N164/规则!$E$29,N164/规则!$E$30))))</f>
        <v>1.2361111111111112</v>
      </c>
    </row>
    <row r="165" spans="1:15">
      <c r="A165" s="66" t="s">
        <v>336</v>
      </c>
      <c r="B165" s="66" t="s">
        <v>217</v>
      </c>
      <c r="C165" s="66">
        <v>2</v>
      </c>
      <c r="D165" s="66" t="s">
        <v>14</v>
      </c>
      <c r="E165" s="66" t="s">
        <v>55</v>
      </c>
      <c r="F165" s="66">
        <v>1</v>
      </c>
      <c r="G165" s="66">
        <v>116</v>
      </c>
      <c r="H165" s="66">
        <v>1</v>
      </c>
      <c r="I165" s="66">
        <v>4</v>
      </c>
      <c r="J165" s="66" t="s">
        <v>218</v>
      </c>
      <c r="K165" s="66" t="s">
        <v>218</v>
      </c>
      <c r="L165" s="66" t="s">
        <v>218</v>
      </c>
      <c r="M165" s="66">
        <f>IF(E165="P1",G165-F165*规则!$E$26,IF(E165="P2",G165-F165*规则!$E$27,IF(E165="P3",G165-F165*规则!$E$28,IF(E165="P4",G165-F165*规则!$E$29,G165-F165*规则!$E$30))))</f>
        <v>68</v>
      </c>
      <c r="N165" s="68">
        <f t="shared" si="30"/>
        <v>68</v>
      </c>
      <c r="O165" s="69">
        <f>IF(E165="P1",N165/规则!$E$26,IF(E165="P2",N165/规则!$E$27,IF(E165="P3",N165/规则!$E$28,IF(E165="P4",N165/规则!$E$29,N165/规则!$E$30))))</f>
        <v>1.4166666666666667</v>
      </c>
    </row>
    <row r="166" spans="1:15">
      <c r="A166" s="66" t="s">
        <v>337</v>
      </c>
      <c r="B166" s="66" t="s">
        <v>217</v>
      </c>
      <c r="C166" s="66">
        <v>2</v>
      </c>
      <c r="D166" s="66" t="s">
        <v>14</v>
      </c>
      <c r="E166" s="66" t="s">
        <v>55</v>
      </c>
      <c r="F166" s="66">
        <v>5</v>
      </c>
      <c r="G166" s="66">
        <v>523</v>
      </c>
      <c r="H166" s="66">
        <v>2</v>
      </c>
      <c r="I166" s="66">
        <v>0</v>
      </c>
      <c r="J166" s="66" t="s">
        <v>218</v>
      </c>
      <c r="K166" s="66" t="s">
        <v>218</v>
      </c>
      <c r="L166" s="66" t="s">
        <v>218</v>
      </c>
      <c r="M166" s="66">
        <f>IF(E166="P1",G166-F166*规则!$E$26,IF(E166="P2",G166-F166*规则!$E$27,IF(E166="P3",G166-F166*规则!$E$28,IF(E166="P4",G166-F166*规则!$E$29,G166-F166*规则!$E$30))))</f>
        <v>283</v>
      </c>
      <c r="N166" s="68">
        <f t="shared" si="30"/>
        <v>56.6</v>
      </c>
      <c r="O166" s="69">
        <f>IF(E166="P1",N166/规则!$E$26,IF(E166="P2",N166/规则!$E$27,IF(E166="P3",N166/规则!$E$28,IF(E166="P4",N166/规则!$E$29,N166/规则!$E$30))))</f>
        <v>1.1791666666666667</v>
      </c>
    </row>
    <row r="167" spans="1:15">
      <c r="A167" s="66" t="s">
        <v>338</v>
      </c>
      <c r="B167" s="66" t="s">
        <v>217</v>
      </c>
      <c r="C167" s="66">
        <v>2</v>
      </c>
      <c r="D167" s="66" t="s">
        <v>15</v>
      </c>
      <c r="E167" s="66" t="s">
        <v>50</v>
      </c>
      <c r="F167" s="66">
        <v>3</v>
      </c>
      <c r="G167" s="66">
        <v>162</v>
      </c>
      <c r="H167" s="66">
        <v>3</v>
      </c>
      <c r="I167" s="66">
        <v>3</v>
      </c>
      <c r="J167" s="66" t="s">
        <v>218</v>
      </c>
      <c r="K167" s="66" t="s">
        <v>218</v>
      </c>
      <c r="L167" s="66" t="s">
        <v>218</v>
      </c>
      <c r="M167" s="66">
        <f>IF(E167="P1",G167-F167*规则!$E$26,IF(E167="P2",G167-F167*规则!$E$27,IF(E167="P3",G167-F167*规则!$E$28,IF(E167="P4",G167-F167*规则!$E$29,G167-F167*规则!$E$30))))</f>
        <v>114</v>
      </c>
      <c r="N167" s="68">
        <f t="shared" si="30"/>
        <v>38</v>
      </c>
      <c r="O167" s="69">
        <f>IF(E167="P1",N167/规则!$E$26,IF(E167="P2",N167/规则!$E$27,IF(E167="P3",N167/规则!$E$28,IF(E167="P4",N167/规则!$E$29,N167/规则!$E$30))))</f>
        <v>2.375</v>
      </c>
    </row>
    <row r="168" spans="1:15">
      <c r="A168" s="66" t="s">
        <v>339</v>
      </c>
      <c r="B168" s="66" t="s">
        <v>217</v>
      </c>
      <c r="C168" s="66">
        <v>2</v>
      </c>
      <c r="D168" s="66" t="s">
        <v>15</v>
      </c>
      <c r="E168" s="66" t="s">
        <v>50</v>
      </c>
      <c r="F168" s="66">
        <v>2</v>
      </c>
      <c r="G168" s="66">
        <v>105</v>
      </c>
      <c r="H168" s="66">
        <v>3</v>
      </c>
      <c r="I168" s="66">
        <v>4</v>
      </c>
      <c r="J168" s="66" t="s">
        <v>218</v>
      </c>
      <c r="K168" s="66" t="s">
        <v>218</v>
      </c>
      <c r="L168" s="66" t="s">
        <v>218</v>
      </c>
      <c r="M168" s="66">
        <f>IF(E168="P1",G168-F168*规则!$E$26,IF(E168="P2",G168-F168*规则!$E$27,IF(E168="P3",G168-F168*规则!$E$28,IF(E168="P4",G168-F168*规则!$E$29,G168-F168*规则!$E$30))))</f>
        <v>73</v>
      </c>
      <c r="N168" s="68">
        <f t="shared" si="30"/>
        <v>36.5</v>
      </c>
      <c r="O168" s="69">
        <f>IF(E168="P1",N168/规则!$E$26,IF(E168="P2",N168/规则!$E$27,IF(E168="P3",N168/规则!$E$28,IF(E168="P4",N168/规则!$E$29,N168/规则!$E$30))))</f>
        <v>2.28125</v>
      </c>
    </row>
    <row r="169" spans="1:15">
      <c r="A169" s="66" t="s">
        <v>340</v>
      </c>
      <c r="B169" s="66" t="s">
        <v>217</v>
      </c>
      <c r="C169" s="66">
        <v>2</v>
      </c>
      <c r="D169" s="66" t="s">
        <v>15</v>
      </c>
      <c r="E169" s="66" t="s">
        <v>50</v>
      </c>
      <c r="F169" s="66">
        <v>5</v>
      </c>
      <c r="G169" s="66">
        <v>253</v>
      </c>
      <c r="H169" s="66">
        <v>1</v>
      </c>
      <c r="I169" s="66">
        <v>4</v>
      </c>
      <c r="J169" s="66" t="s">
        <v>218</v>
      </c>
      <c r="K169" s="66" t="s">
        <v>218</v>
      </c>
      <c r="L169" s="66" t="s">
        <v>218</v>
      </c>
      <c r="M169" s="66">
        <f>IF(E169="P1",G169-F169*规则!$E$26,IF(E169="P2",G169-F169*规则!$E$27,IF(E169="P3",G169-F169*规则!$E$28,IF(E169="P4",G169-F169*规则!$E$29,G169-F169*规则!$E$30))))</f>
        <v>173</v>
      </c>
      <c r="N169" s="68">
        <f t="shared" si="30"/>
        <v>34.6</v>
      </c>
      <c r="O169" s="69">
        <f>IF(E169="P1",N169/规则!$E$26,IF(E169="P2",N169/规则!$E$27,IF(E169="P3",N169/规则!$E$28,IF(E169="P4",N169/规则!$E$29,N169/规则!$E$30))))</f>
        <v>2.1625000000000001</v>
      </c>
    </row>
    <row r="170" spans="1:15">
      <c r="A170" s="66" t="s">
        <v>341</v>
      </c>
      <c r="B170" s="66" t="s">
        <v>217</v>
      </c>
      <c r="C170" s="66">
        <v>2</v>
      </c>
      <c r="D170" s="66" t="s">
        <v>15</v>
      </c>
      <c r="E170" s="66" t="s">
        <v>50</v>
      </c>
      <c r="F170" s="66">
        <v>4</v>
      </c>
      <c r="G170" s="66">
        <v>210</v>
      </c>
      <c r="H170" s="66">
        <v>2</v>
      </c>
      <c r="I170" s="66">
        <v>1</v>
      </c>
      <c r="J170" s="66" t="s">
        <v>218</v>
      </c>
      <c r="K170" s="66" t="s">
        <v>218</v>
      </c>
      <c r="L170" s="66" t="s">
        <v>218</v>
      </c>
      <c r="M170" s="66">
        <f>IF(E170="P1",G170-F170*规则!$E$26,IF(E170="P2",G170-F170*规则!$E$27,IF(E170="P3",G170-F170*规则!$E$28,IF(E170="P4",G170-F170*规则!$E$29,G170-F170*规则!$E$30))))</f>
        <v>146</v>
      </c>
      <c r="N170" s="68">
        <f t="shared" si="30"/>
        <v>36.5</v>
      </c>
      <c r="O170" s="69">
        <f>IF(E170="P1",N170/规则!$E$26,IF(E170="P2",N170/规则!$E$27,IF(E170="P3",N170/规则!$E$28,IF(E170="P4",N170/规则!$E$29,N170/规则!$E$30))))</f>
        <v>2.28125</v>
      </c>
    </row>
    <row r="171" spans="1:15">
      <c r="A171" s="66" t="s">
        <v>342</v>
      </c>
      <c r="B171" s="66" t="s">
        <v>217</v>
      </c>
      <c r="C171" s="66">
        <v>2</v>
      </c>
      <c r="D171" s="66" t="s">
        <v>15</v>
      </c>
      <c r="E171" s="66" t="s">
        <v>50</v>
      </c>
      <c r="F171" s="66">
        <v>3</v>
      </c>
      <c r="G171" s="66">
        <v>151</v>
      </c>
      <c r="H171" s="66">
        <v>2</v>
      </c>
      <c r="I171" s="66">
        <v>4</v>
      </c>
      <c r="J171" s="66" t="s">
        <v>218</v>
      </c>
      <c r="K171" s="66" t="s">
        <v>218</v>
      </c>
      <c r="L171" s="66" t="s">
        <v>218</v>
      </c>
      <c r="M171" s="66">
        <f>IF(E171="P1",G171-F171*规则!$E$26,IF(E171="P2",G171-F171*规则!$E$27,IF(E171="P3",G171-F171*规则!$E$28,IF(E171="P4",G171-F171*规则!$E$29,G171-F171*规则!$E$30))))</f>
        <v>103</v>
      </c>
      <c r="N171" s="68">
        <f t="shared" si="30"/>
        <v>34.333333333333336</v>
      </c>
      <c r="O171" s="69">
        <f>IF(E171="P1",N171/规则!$E$26,IF(E171="P2",N171/规则!$E$27,IF(E171="P3",N171/规则!$E$28,IF(E171="P4",N171/规则!$E$29,N171/规则!$E$30))))</f>
        <v>2.1458333333333335</v>
      </c>
    </row>
    <row r="172" spans="1:15">
      <c r="A172" s="66" t="s">
        <v>343</v>
      </c>
      <c r="B172" s="66" t="s">
        <v>217</v>
      </c>
      <c r="C172" s="66">
        <v>2</v>
      </c>
      <c r="D172" s="66" t="s">
        <v>15</v>
      </c>
      <c r="E172" s="66" t="s">
        <v>50</v>
      </c>
      <c r="F172" s="66">
        <v>3</v>
      </c>
      <c r="G172" s="66">
        <v>165</v>
      </c>
      <c r="H172" s="66">
        <v>3</v>
      </c>
      <c r="I172" s="66">
        <v>4</v>
      </c>
      <c r="J172" s="66" t="s">
        <v>218</v>
      </c>
      <c r="K172" s="66" t="s">
        <v>218</v>
      </c>
      <c r="L172" s="66" t="s">
        <v>218</v>
      </c>
      <c r="M172" s="66">
        <f>IF(E172="P1",G172-F172*规则!$E$26,IF(E172="P2",G172-F172*规则!$E$27,IF(E172="P3",G172-F172*规则!$E$28,IF(E172="P4",G172-F172*规则!$E$29,G172-F172*规则!$E$30))))</f>
        <v>117</v>
      </c>
      <c r="N172" s="68">
        <f t="shared" si="30"/>
        <v>39</v>
      </c>
      <c r="O172" s="69">
        <f>IF(E172="P1",N172/规则!$E$26,IF(E172="P2",N172/规则!$E$27,IF(E172="P3",N172/规则!$E$28,IF(E172="P4",N172/规则!$E$29,N172/规则!$E$30))))</f>
        <v>2.4375</v>
      </c>
    </row>
    <row r="173" spans="1:15">
      <c r="A173" s="66" t="s">
        <v>344</v>
      </c>
      <c r="B173" s="66" t="s">
        <v>217</v>
      </c>
      <c r="C173" s="66">
        <v>2</v>
      </c>
      <c r="D173" s="66" t="s">
        <v>15</v>
      </c>
      <c r="E173" s="66" t="s">
        <v>50</v>
      </c>
      <c r="F173" s="66">
        <v>4</v>
      </c>
      <c r="G173" s="66">
        <v>187</v>
      </c>
      <c r="H173" s="66">
        <v>1</v>
      </c>
      <c r="I173" s="66">
        <v>1</v>
      </c>
      <c r="J173" s="66" t="s">
        <v>218</v>
      </c>
      <c r="K173" s="66" t="s">
        <v>218</v>
      </c>
      <c r="L173" s="66" t="s">
        <v>218</v>
      </c>
      <c r="M173" s="66">
        <f>IF(E173="P1",G173-F173*规则!$E$26,IF(E173="P2",G173-F173*规则!$E$27,IF(E173="P3",G173-F173*规则!$E$28,IF(E173="P4",G173-F173*规则!$E$29,G173-F173*规则!$E$30))))</f>
        <v>123</v>
      </c>
      <c r="N173" s="68">
        <f t="shared" si="30"/>
        <v>30.75</v>
      </c>
      <c r="O173" s="69">
        <f>IF(E173="P1",N173/规则!$E$26,IF(E173="P2",N173/规则!$E$27,IF(E173="P3",N173/规则!$E$28,IF(E173="P4",N173/规则!$E$29,N173/规则!$E$30))))</f>
        <v>1.921875</v>
      </c>
    </row>
    <row r="174" spans="1:15">
      <c r="A174" s="66" t="s">
        <v>345</v>
      </c>
      <c r="B174" s="66" t="s">
        <v>217</v>
      </c>
      <c r="C174" s="66">
        <v>2</v>
      </c>
      <c r="D174" s="66" t="s">
        <v>15</v>
      </c>
      <c r="E174" s="66" t="s">
        <v>50</v>
      </c>
      <c r="F174" s="66">
        <v>2</v>
      </c>
      <c r="G174" s="66">
        <v>88</v>
      </c>
      <c r="H174" s="66">
        <v>2</v>
      </c>
      <c r="I174" s="66">
        <v>3</v>
      </c>
      <c r="J174" s="66" t="s">
        <v>218</v>
      </c>
      <c r="K174" s="66" t="s">
        <v>218</v>
      </c>
      <c r="L174" s="66" t="s">
        <v>218</v>
      </c>
      <c r="M174" s="66">
        <f>IF(E174="P1",G174-F174*规则!$E$26,IF(E174="P2",G174-F174*规则!$E$27,IF(E174="P3",G174-F174*规则!$E$28,IF(E174="P4",G174-F174*规则!$E$29,G174-F174*规则!$E$30))))</f>
        <v>56</v>
      </c>
      <c r="N174" s="68">
        <f t="shared" si="30"/>
        <v>28</v>
      </c>
      <c r="O174" s="69">
        <f>IF(E174="P1",N174/规则!$E$26,IF(E174="P2",N174/规则!$E$27,IF(E174="P3",N174/规则!$E$28,IF(E174="P4",N174/规则!$E$29,N174/规则!$E$30))))</f>
        <v>1.75</v>
      </c>
    </row>
    <row r="175" spans="1:15">
      <c r="A175" s="66" t="s">
        <v>346</v>
      </c>
      <c r="B175" s="66" t="s">
        <v>217</v>
      </c>
      <c r="C175" s="66">
        <v>2</v>
      </c>
      <c r="D175" s="66" t="s">
        <v>15</v>
      </c>
      <c r="E175" s="66" t="s">
        <v>50</v>
      </c>
      <c r="F175" s="66">
        <v>1</v>
      </c>
      <c r="G175" s="66">
        <v>46</v>
      </c>
      <c r="H175" s="66">
        <v>2</v>
      </c>
      <c r="I175" s="66">
        <v>3</v>
      </c>
      <c r="J175" s="66" t="s">
        <v>218</v>
      </c>
      <c r="K175" s="66" t="s">
        <v>218</v>
      </c>
      <c r="L175" s="66" t="s">
        <v>218</v>
      </c>
      <c r="M175" s="66">
        <f>IF(E175="P1",G175-F175*规则!$E$26,IF(E175="P2",G175-F175*规则!$E$27,IF(E175="P3",G175-F175*规则!$E$28,IF(E175="P4",G175-F175*规则!$E$29,G175-F175*规则!$E$30))))</f>
        <v>30</v>
      </c>
      <c r="N175" s="68">
        <f t="shared" si="30"/>
        <v>30</v>
      </c>
      <c r="O175" s="69">
        <f>IF(E175="P1",N175/规则!$E$26,IF(E175="P2",N175/规则!$E$27,IF(E175="P3",N175/规则!$E$28,IF(E175="P4",N175/规则!$E$29,N175/规则!$E$30))))</f>
        <v>1.875</v>
      </c>
    </row>
    <row r="176" spans="1:15">
      <c r="A176" s="66" t="s">
        <v>347</v>
      </c>
      <c r="B176" s="66" t="s">
        <v>217</v>
      </c>
      <c r="C176" s="66">
        <v>2</v>
      </c>
      <c r="D176" s="66" t="s">
        <v>15</v>
      </c>
      <c r="E176" s="66" t="s">
        <v>50</v>
      </c>
      <c r="F176" s="66">
        <v>5</v>
      </c>
      <c r="G176" s="66">
        <v>274</v>
      </c>
      <c r="H176" s="66">
        <v>1</v>
      </c>
      <c r="I176" s="66">
        <v>2</v>
      </c>
      <c r="J176" s="66" t="s">
        <v>218</v>
      </c>
      <c r="K176" s="66" t="s">
        <v>218</v>
      </c>
      <c r="L176" s="66" t="s">
        <v>218</v>
      </c>
      <c r="M176" s="66">
        <f>IF(E176="P1",G176-F176*规则!$E$26,IF(E176="P2",G176-F176*规则!$E$27,IF(E176="P3",G176-F176*规则!$E$28,IF(E176="P4",G176-F176*规则!$E$29,G176-F176*规则!$E$30))))</f>
        <v>194</v>
      </c>
      <c r="N176" s="68">
        <f t="shared" ref="N176:N215" si="31">M176/F176</f>
        <v>38.799999999999997</v>
      </c>
      <c r="O176" s="69">
        <f>IF(E176="P1",N176/规则!$E$26,IF(E176="P2",N176/规则!$E$27,IF(E176="P3",N176/规则!$E$28,IF(E176="P4",N176/规则!$E$29,N176/规则!$E$30))))</f>
        <v>2.4249999999999998</v>
      </c>
    </row>
    <row r="177" spans="1:15">
      <c r="A177" s="66" t="s">
        <v>348</v>
      </c>
      <c r="B177" s="66" t="s">
        <v>217</v>
      </c>
      <c r="C177" s="66">
        <v>2</v>
      </c>
      <c r="D177" s="66" t="s">
        <v>15</v>
      </c>
      <c r="E177" s="66" t="s">
        <v>50</v>
      </c>
      <c r="F177" s="66">
        <v>3</v>
      </c>
      <c r="G177" s="66">
        <v>142</v>
      </c>
      <c r="H177" s="66">
        <v>3</v>
      </c>
      <c r="I177" s="66">
        <v>1</v>
      </c>
      <c r="J177" s="66" t="s">
        <v>218</v>
      </c>
      <c r="K177" s="66" t="s">
        <v>218</v>
      </c>
      <c r="L177" s="66" t="s">
        <v>218</v>
      </c>
      <c r="M177" s="66">
        <f>IF(E177="P1",G177-F177*规则!$E$26,IF(E177="P2",G177-F177*规则!$E$27,IF(E177="P3",G177-F177*规则!$E$28,IF(E177="P4",G177-F177*规则!$E$29,G177-F177*规则!$E$30))))</f>
        <v>94</v>
      </c>
      <c r="N177" s="68">
        <f t="shared" si="31"/>
        <v>31.333333333333332</v>
      </c>
      <c r="O177" s="69">
        <f>IF(E177="P1",N177/规则!$E$26,IF(E177="P2",N177/规则!$E$27,IF(E177="P3",N177/规则!$E$28,IF(E177="P4",N177/规则!$E$29,N177/规则!$E$30))))</f>
        <v>1.9583333333333333</v>
      </c>
    </row>
    <row r="178" spans="1:15">
      <c r="A178" s="66" t="s">
        <v>349</v>
      </c>
      <c r="B178" s="66" t="s">
        <v>217</v>
      </c>
      <c r="C178" s="66">
        <v>2</v>
      </c>
      <c r="D178" s="66" t="s">
        <v>15</v>
      </c>
      <c r="E178" s="66" t="s">
        <v>50</v>
      </c>
      <c r="F178" s="66">
        <v>1</v>
      </c>
      <c r="G178" s="66">
        <v>54</v>
      </c>
      <c r="H178" s="66">
        <v>1</v>
      </c>
      <c r="I178" s="66">
        <v>3</v>
      </c>
      <c r="J178" s="66" t="s">
        <v>218</v>
      </c>
      <c r="K178" s="66" t="s">
        <v>218</v>
      </c>
      <c r="L178" s="66" t="s">
        <v>218</v>
      </c>
      <c r="M178" s="66">
        <f>IF(E178="P1",G178-F178*规则!$E$26,IF(E178="P2",G178-F178*规则!$E$27,IF(E178="P3",G178-F178*规则!$E$28,IF(E178="P4",G178-F178*规则!$E$29,G178-F178*规则!$E$30))))</f>
        <v>38</v>
      </c>
      <c r="N178" s="68">
        <f t="shared" si="31"/>
        <v>38</v>
      </c>
      <c r="O178" s="69">
        <f>IF(E178="P1",N178/规则!$E$26,IF(E178="P2",N178/规则!$E$27,IF(E178="P3",N178/规则!$E$28,IF(E178="P4",N178/规则!$E$29,N178/规则!$E$30))))</f>
        <v>2.375</v>
      </c>
    </row>
    <row r="179" spans="1:15">
      <c r="A179" s="66" t="s">
        <v>350</v>
      </c>
      <c r="B179" s="66" t="s">
        <v>217</v>
      </c>
      <c r="C179" s="66">
        <v>2</v>
      </c>
      <c r="D179" s="66" t="s">
        <v>15</v>
      </c>
      <c r="E179" s="66" t="s">
        <v>50</v>
      </c>
      <c r="F179" s="66">
        <v>5</v>
      </c>
      <c r="G179" s="66">
        <v>230</v>
      </c>
      <c r="H179" s="66">
        <v>2</v>
      </c>
      <c r="I179" s="66">
        <v>2</v>
      </c>
      <c r="J179" s="66" t="s">
        <v>218</v>
      </c>
      <c r="K179" s="66" t="s">
        <v>218</v>
      </c>
      <c r="L179" s="66" t="s">
        <v>218</v>
      </c>
      <c r="M179" s="66">
        <f>IF(E179="P1",G179-F179*规则!$E$26,IF(E179="P2",G179-F179*规则!$E$27,IF(E179="P3",G179-F179*规则!$E$28,IF(E179="P4",G179-F179*规则!$E$29,G179-F179*规则!$E$30))))</f>
        <v>150</v>
      </c>
      <c r="N179" s="68">
        <f t="shared" si="31"/>
        <v>30</v>
      </c>
      <c r="O179" s="69">
        <f>IF(E179="P1",N179/规则!$E$26,IF(E179="P2",N179/规则!$E$27,IF(E179="P3",N179/规则!$E$28,IF(E179="P4",N179/规则!$E$29,N179/规则!$E$30))))</f>
        <v>1.875</v>
      </c>
    </row>
    <row r="180" spans="1:15">
      <c r="A180" s="66" t="s">
        <v>351</v>
      </c>
      <c r="B180" s="66" t="s">
        <v>217</v>
      </c>
      <c r="C180" s="66">
        <v>2</v>
      </c>
      <c r="D180" s="66" t="s">
        <v>15</v>
      </c>
      <c r="E180" s="66" t="s">
        <v>50</v>
      </c>
      <c r="F180" s="66">
        <v>2</v>
      </c>
      <c r="G180" s="66">
        <v>105</v>
      </c>
      <c r="H180" s="66">
        <v>2</v>
      </c>
      <c r="I180" s="66">
        <v>3</v>
      </c>
      <c r="J180" s="66" t="s">
        <v>218</v>
      </c>
      <c r="K180" s="66" t="s">
        <v>218</v>
      </c>
      <c r="L180" s="66" t="s">
        <v>218</v>
      </c>
      <c r="M180" s="66">
        <f>IF(E180="P1",G180-F180*规则!$E$26,IF(E180="P2",G180-F180*规则!$E$27,IF(E180="P3",G180-F180*规则!$E$28,IF(E180="P4",G180-F180*规则!$E$29,G180-F180*规则!$E$30))))</f>
        <v>73</v>
      </c>
      <c r="N180" s="68">
        <f t="shared" si="31"/>
        <v>36.5</v>
      </c>
      <c r="O180" s="69">
        <f>IF(E180="P1",N180/规则!$E$26,IF(E180="P2",N180/规则!$E$27,IF(E180="P3",N180/规则!$E$28,IF(E180="P4",N180/规则!$E$29,N180/规则!$E$30))))</f>
        <v>2.28125</v>
      </c>
    </row>
    <row r="181" spans="1:15">
      <c r="A181" s="66" t="s">
        <v>352</v>
      </c>
      <c r="B181" s="66" t="s">
        <v>217</v>
      </c>
      <c r="C181" s="66">
        <v>2</v>
      </c>
      <c r="D181" s="66" t="s">
        <v>15</v>
      </c>
      <c r="E181" s="66" t="s">
        <v>51</v>
      </c>
      <c r="F181" s="66">
        <v>4</v>
      </c>
      <c r="G181" s="66">
        <v>268</v>
      </c>
      <c r="H181" s="66">
        <v>1</v>
      </c>
      <c r="I181" s="66">
        <v>2</v>
      </c>
      <c r="J181" s="66" t="s">
        <v>218</v>
      </c>
      <c r="K181" s="66" t="s">
        <v>218</v>
      </c>
      <c r="L181" s="66" t="s">
        <v>218</v>
      </c>
      <c r="M181" s="66">
        <f>IF(E181="P1",G181-F181*规则!$E$26,IF(E181="P2",G181-F181*规则!$E$27,IF(E181="P3",G181-F181*规则!$E$28,IF(E181="P4",G181-F181*规则!$E$29,G181-F181*规则!$E$30))))</f>
        <v>160</v>
      </c>
      <c r="N181" s="68">
        <f t="shared" si="31"/>
        <v>40</v>
      </c>
      <c r="O181" s="69">
        <f>IF(E181="P1",N181/规则!$E$26,IF(E181="P2",N181/规则!$E$27,IF(E181="P3",N181/规则!$E$28,IF(E181="P4",N181/规则!$E$29,N181/规则!$E$30))))</f>
        <v>1.4814814814814814</v>
      </c>
    </row>
    <row r="182" spans="1:15">
      <c r="A182" s="66" t="s">
        <v>353</v>
      </c>
      <c r="B182" s="66" t="s">
        <v>217</v>
      </c>
      <c r="C182" s="66">
        <v>2</v>
      </c>
      <c r="D182" s="66" t="s">
        <v>15</v>
      </c>
      <c r="E182" s="66" t="s">
        <v>51</v>
      </c>
      <c r="F182" s="66">
        <v>3</v>
      </c>
      <c r="G182" s="66">
        <v>216</v>
      </c>
      <c r="H182" s="66">
        <v>2</v>
      </c>
      <c r="I182" s="66">
        <v>1</v>
      </c>
      <c r="J182" s="66" t="s">
        <v>218</v>
      </c>
      <c r="K182" s="66" t="s">
        <v>218</v>
      </c>
      <c r="L182" s="66" t="s">
        <v>218</v>
      </c>
      <c r="M182" s="66">
        <f>IF(E182="P1",G182-F182*规则!$E$26,IF(E182="P2",G182-F182*规则!$E$27,IF(E182="P3",G182-F182*规则!$E$28,IF(E182="P4",G182-F182*规则!$E$29,G182-F182*规则!$E$30))))</f>
        <v>135</v>
      </c>
      <c r="N182" s="68">
        <f t="shared" si="31"/>
        <v>45</v>
      </c>
      <c r="O182" s="69">
        <f>IF(E182="P1",N182/规则!$E$26,IF(E182="P2",N182/规则!$E$27,IF(E182="P3",N182/规则!$E$28,IF(E182="P4",N182/规则!$E$29,N182/规则!$E$30))))</f>
        <v>1.6666666666666667</v>
      </c>
    </row>
    <row r="183" spans="1:15">
      <c r="A183" s="66" t="s">
        <v>354</v>
      </c>
      <c r="B183" s="66" t="s">
        <v>217</v>
      </c>
      <c r="C183" s="66">
        <v>2</v>
      </c>
      <c r="D183" s="66" t="s">
        <v>15</v>
      </c>
      <c r="E183" s="66" t="s">
        <v>51</v>
      </c>
      <c r="F183" s="66">
        <v>5</v>
      </c>
      <c r="G183" s="66">
        <v>334</v>
      </c>
      <c r="H183" s="66">
        <v>1</v>
      </c>
      <c r="I183" s="66">
        <v>3</v>
      </c>
      <c r="J183" s="66" t="s">
        <v>218</v>
      </c>
      <c r="K183" s="66" t="s">
        <v>218</v>
      </c>
      <c r="L183" s="66" t="s">
        <v>218</v>
      </c>
      <c r="M183" s="66">
        <f>IF(E183="P1",G183-F183*规则!$E$26,IF(E183="P2",G183-F183*规则!$E$27,IF(E183="P3",G183-F183*规则!$E$28,IF(E183="P4",G183-F183*规则!$E$29,G183-F183*规则!$E$30))))</f>
        <v>199</v>
      </c>
      <c r="N183" s="68">
        <f t="shared" si="31"/>
        <v>39.799999999999997</v>
      </c>
      <c r="O183" s="69">
        <f>IF(E183="P1",N183/规则!$E$26,IF(E183="P2",N183/规则!$E$27,IF(E183="P3",N183/规则!$E$28,IF(E183="P4",N183/规则!$E$29,N183/规则!$E$30))))</f>
        <v>1.4740740740740739</v>
      </c>
    </row>
    <row r="184" spans="1:15">
      <c r="A184" s="66" t="s">
        <v>355</v>
      </c>
      <c r="B184" s="66" t="s">
        <v>217</v>
      </c>
      <c r="C184" s="66">
        <v>2</v>
      </c>
      <c r="D184" s="66" t="s">
        <v>15</v>
      </c>
      <c r="E184" s="66" t="s">
        <v>51</v>
      </c>
      <c r="F184" s="66">
        <v>5</v>
      </c>
      <c r="G184" s="66">
        <v>321</v>
      </c>
      <c r="H184" s="66">
        <v>1</v>
      </c>
      <c r="I184" s="66">
        <v>4</v>
      </c>
      <c r="J184" s="66" t="s">
        <v>218</v>
      </c>
      <c r="K184" s="66" t="s">
        <v>218</v>
      </c>
      <c r="L184" s="66" t="s">
        <v>218</v>
      </c>
      <c r="M184" s="66">
        <f>IF(E184="P1",G184-F184*规则!$E$26,IF(E184="P2",G184-F184*规则!$E$27,IF(E184="P3",G184-F184*规则!$E$28,IF(E184="P4",G184-F184*规则!$E$29,G184-F184*规则!$E$30))))</f>
        <v>186</v>
      </c>
      <c r="N184" s="68">
        <f t="shared" si="31"/>
        <v>37.200000000000003</v>
      </c>
      <c r="O184" s="69">
        <f>IF(E184="P1",N184/规则!$E$26,IF(E184="P2",N184/规则!$E$27,IF(E184="P3",N184/规则!$E$28,IF(E184="P4",N184/规则!$E$29,N184/规则!$E$30))))</f>
        <v>1.377777777777778</v>
      </c>
    </row>
    <row r="185" spans="1:15">
      <c r="A185" s="66" t="s">
        <v>356</v>
      </c>
      <c r="B185" s="66" t="s">
        <v>217</v>
      </c>
      <c r="C185" s="66">
        <v>2</v>
      </c>
      <c r="D185" s="66" t="s">
        <v>15</v>
      </c>
      <c r="E185" s="66" t="s">
        <v>51</v>
      </c>
      <c r="F185" s="66">
        <v>1</v>
      </c>
      <c r="G185" s="66">
        <v>66</v>
      </c>
      <c r="H185" s="66">
        <v>3</v>
      </c>
      <c r="I185" s="66">
        <v>1</v>
      </c>
      <c r="J185" s="66" t="s">
        <v>218</v>
      </c>
      <c r="K185" s="66" t="s">
        <v>218</v>
      </c>
      <c r="L185" s="66" t="s">
        <v>218</v>
      </c>
      <c r="M185" s="66">
        <f>IF(E185="P1",G185-F185*规则!$E$26,IF(E185="P2",G185-F185*规则!$E$27,IF(E185="P3",G185-F185*规则!$E$28,IF(E185="P4",G185-F185*规则!$E$29,G185-F185*规则!$E$30))))</f>
        <v>39</v>
      </c>
      <c r="N185" s="68">
        <f t="shared" si="31"/>
        <v>39</v>
      </c>
      <c r="O185" s="69">
        <f>IF(E185="P1",N185/规则!$E$26,IF(E185="P2",N185/规则!$E$27,IF(E185="P3",N185/规则!$E$28,IF(E185="P4",N185/规则!$E$29,N185/规则!$E$30))))</f>
        <v>1.4444444444444444</v>
      </c>
    </row>
    <row r="186" spans="1:15">
      <c r="A186" s="66" t="s">
        <v>357</v>
      </c>
      <c r="B186" s="66" t="s">
        <v>217</v>
      </c>
      <c r="C186" s="66">
        <v>2</v>
      </c>
      <c r="D186" s="66" t="s">
        <v>15</v>
      </c>
      <c r="E186" s="66" t="s">
        <v>51</v>
      </c>
      <c r="F186" s="66">
        <v>5</v>
      </c>
      <c r="G186" s="66">
        <v>357</v>
      </c>
      <c r="H186" s="66">
        <v>2</v>
      </c>
      <c r="I186" s="66">
        <v>0</v>
      </c>
      <c r="J186" s="66" t="s">
        <v>218</v>
      </c>
      <c r="K186" s="66" t="s">
        <v>218</v>
      </c>
      <c r="L186" s="66" t="s">
        <v>218</v>
      </c>
      <c r="M186" s="66">
        <f>IF(E186="P1",G186-F186*规则!$E$26,IF(E186="P2",G186-F186*规则!$E$27,IF(E186="P3",G186-F186*规则!$E$28,IF(E186="P4",G186-F186*规则!$E$29,G186-F186*规则!$E$30))))</f>
        <v>222</v>
      </c>
      <c r="N186" s="68">
        <f t="shared" si="31"/>
        <v>44.4</v>
      </c>
      <c r="O186" s="69">
        <f>IF(E186="P1",N186/规则!$E$26,IF(E186="P2",N186/规则!$E$27,IF(E186="P3",N186/规则!$E$28,IF(E186="P4",N186/规则!$E$29,N186/规则!$E$30))))</f>
        <v>1.6444444444444444</v>
      </c>
    </row>
    <row r="187" spans="1:15">
      <c r="A187" s="66" t="s">
        <v>358</v>
      </c>
      <c r="B187" s="66" t="s">
        <v>217</v>
      </c>
      <c r="C187" s="66">
        <v>2</v>
      </c>
      <c r="D187" s="66" t="s">
        <v>15</v>
      </c>
      <c r="E187" s="66" t="s">
        <v>51</v>
      </c>
      <c r="F187" s="66">
        <v>1</v>
      </c>
      <c r="G187" s="66">
        <v>76</v>
      </c>
      <c r="H187" s="66">
        <v>3</v>
      </c>
      <c r="I187" s="66">
        <v>0</v>
      </c>
      <c r="J187" s="66" t="s">
        <v>218</v>
      </c>
      <c r="K187" s="66" t="s">
        <v>218</v>
      </c>
      <c r="L187" s="66" t="s">
        <v>218</v>
      </c>
      <c r="M187" s="66">
        <f>IF(E187="P1",G187-F187*规则!$E$26,IF(E187="P2",G187-F187*规则!$E$27,IF(E187="P3",G187-F187*规则!$E$28,IF(E187="P4",G187-F187*规则!$E$29,G187-F187*规则!$E$30))))</f>
        <v>49</v>
      </c>
      <c r="N187" s="68">
        <f t="shared" si="31"/>
        <v>49</v>
      </c>
      <c r="O187" s="69">
        <f>IF(E187="P1",N187/规则!$E$26,IF(E187="P2",N187/规则!$E$27,IF(E187="P3",N187/规则!$E$28,IF(E187="P4",N187/规则!$E$29,N187/规则!$E$30))))</f>
        <v>1.8148148148148149</v>
      </c>
    </row>
    <row r="188" spans="1:15">
      <c r="A188" s="66" t="s">
        <v>359</v>
      </c>
      <c r="B188" s="66" t="s">
        <v>217</v>
      </c>
      <c r="C188" s="66">
        <v>2</v>
      </c>
      <c r="D188" s="66" t="s">
        <v>15</v>
      </c>
      <c r="E188" s="66" t="s">
        <v>51</v>
      </c>
      <c r="F188" s="66">
        <v>4</v>
      </c>
      <c r="G188" s="66">
        <v>292</v>
      </c>
      <c r="H188" s="66">
        <v>2</v>
      </c>
      <c r="I188" s="66">
        <v>2</v>
      </c>
      <c r="J188" s="66" t="s">
        <v>218</v>
      </c>
      <c r="K188" s="66" t="s">
        <v>218</v>
      </c>
      <c r="L188" s="66" t="s">
        <v>218</v>
      </c>
      <c r="M188" s="66">
        <f>IF(E188="P1",G188-F188*规则!$E$26,IF(E188="P2",G188-F188*规则!$E$27,IF(E188="P3",G188-F188*规则!$E$28,IF(E188="P4",G188-F188*规则!$E$29,G188-F188*规则!$E$30))))</f>
        <v>184</v>
      </c>
      <c r="N188" s="68">
        <f t="shared" si="31"/>
        <v>46</v>
      </c>
      <c r="O188" s="69">
        <f>IF(E188="P1",N188/规则!$E$26,IF(E188="P2",N188/规则!$E$27,IF(E188="P3",N188/规则!$E$28,IF(E188="P4",N188/规则!$E$29,N188/规则!$E$30))))</f>
        <v>1.7037037037037037</v>
      </c>
    </row>
    <row r="189" spans="1:15">
      <c r="A189" s="66" t="s">
        <v>360</v>
      </c>
      <c r="B189" s="66" t="s">
        <v>217</v>
      </c>
      <c r="C189" s="66">
        <v>2</v>
      </c>
      <c r="D189" s="66" t="s">
        <v>15</v>
      </c>
      <c r="E189" s="66" t="s">
        <v>51</v>
      </c>
      <c r="F189" s="66">
        <v>2</v>
      </c>
      <c r="G189" s="66">
        <v>117</v>
      </c>
      <c r="H189" s="66">
        <v>1</v>
      </c>
      <c r="I189" s="66">
        <v>1</v>
      </c>
      <c r="J189" s="66" t="s">
        <v>218</v>
      </c>
      <c r="K189" s="66" t="s">
        <v>218</v>
      </c>
      <c r="L189" s="66" t="s">
        <v>218</v>
      </c>
      <c r="M189" s="66">
        <f>IF(E189="P1",G189-F189*规则!$E$26,IF(E189="P2",G189-F189*规则!$E$27,IF(E189="P3",G189-F189*规则!$E$28,IF(E189="P4",G189-F189*规则!$E$29,G189-F189*规则!$E$30))))</f>
        <v>63</v>
      </c>
      <c r="N189" s="68">
        <f t="shared" si="31"/>
        <v>31.5</v>
      </c>
      <c r="O189" s="69">
        <f>IF(E189="P1",N189/规则!$E$26,IF(E189="P2",N189/规则!$E$27,IF(E189="P3",N189/规则!$E$28,IF(E189="P4",N189/规则!$E$29,N189/规则!$E$30))))</f>
        <v>1.1666666666666667</v>
      </c>
    </row>
    <row r="190" spans="1:15">
      <c r="A190" s="66" t="s">
        <v>361</v>
      </c>
      <c r="B190" s="66" t="s">
        <v>217</v>
      </c>
      <c r="C190" s="66">
        <v>2</v>
      </c>
      <c r="D190" s="66" t="s">
        <v>15</v>
      </c>
      <c r="E190" s="66" t="s">
        <v>51</v>
      </c>
      <c r="F190" s="66">
        <v>4</v>
      </c>
      <c r="G190" s="66">
        <v>270</v>
      </c>
      <c r="H190" s="66">
        <v>1</v>
      </c>
      <c r="I190" s="66">
        <v>0</v>
      </c>
      <c r="J190" s="66" t="s">
        <v>218</v>
      </c>
      <c r="K190" s="66" t="s">
        <v>218</v>
      </c>
      <c r="L190" s="66" t="s">
        <v>218</v>
      </c>
      <c r="M190" s="66">
        <f>IF(E190="P1",G190-F190*规则!$E$26,IF(E190="P2",G190-F190*规则!$E$27,IF(E190="P3",G190-F190*规则!$E$28,IF(E190="P4",G190-F190*规则!$E$29,G190-F190*规则!$E$30))))</f>
        <v>162</v>
      </c>
      <c r="N190" s="68">
        <f t="shared" si="31"/>
        <v>40.5</v>
      </c>
      <c r="O190" s="69">
        <f>IF(E190="P1",N190/规则!$E$26,IF(E190="P2",N190/规则!$E$27,IF(E190="P3",N190/规则!$E$28,IF(E190="P4",N190/规则!$E$29,N190/规则!$E$30))))</f>
        <v>1.5</v>
      </c>
    </row>
    <row r="191" spans="1:15">
      <c r="A191" s="66" t="s">
        <v>362</v>
      </c>
      <c r="B191" s="66" t="s">
        <v>217</v>
      </c>
      <c r="C191" s="66">
        <v>2</v>
      </c>
      <c r="D191" s="66" t="s">
        <v>15</v>
      </c>
      <c r="E191" s="66" t="s">
        <v>51</v>
      </c>
      <c r="F191" s="66">
        <v>1</v>
      </c>
      <c r="G191" s="66">
        <v>73</v>
      </c>
      <c r="H191" s="66">
        <v>3</v>
      </c>
      <c r="I191" s="66">
        <v>2</v>
      </c>
      <c r="J191" s="66" t="s">
        <v>218</v>
      </c>
      <c r="K191" s="66" t="s">
        <v>218</v>
      </c>
      <c r="L191" s="66" t="s">
        <v>218</v>
      </c>
      <c r="M191" s="66">
        <f>IF(E191="P1",G191-F191*规则!$E$26,IF(E191="P2",G191-F191*规则!$E$27,IF(E191="P3",G191-F191*规则!$E$28,IF(E191="P4",G191-F191*规则!$E$29,G191-F191*规则!$E$30))))</f>
        <v>46</v>
      </c>
      <c r="N191" s="68">
        <f t="shared" si="31"/>
        <v>46</v>
      </c>
      <c r="O191" s="69">
        <f>IF(E191="P1",N191/规则!$E$26,IF(E191="P2",N191/规则!$E$27,IF(E191="P3",N191/规则!$E$28,IF(E191="P4",N191/规则!$E$29,N191/规则!$E$30))))</f>
        <v>1.7037037037037037</v>
      </c>
    </row>
    <row r="192" spans="1:15">
      <c r="A192" s="66" t="s">
        <v>363</v>
      </c>
      <c r="B192" s="66" t="s">
        <v>217</v>
      </c>
      <c r="C192" s="66">
        <v>2</v>
      </c>
      <c r="D192" s="66" t="s">
        <v>15</v>
      </c>
      <c r="E192" s="66" t="s">
        <v>51</v>
      </c>
      <c r="F192" s="66">
        <v>1</v>
      </c>
      <c r="G192" s="66">
        <v>56</v>
      </c>
      <c r="H192" s="66">
        <v>2</v>
      </c>
      <c r="I192" s="66">
        <v>3</v>
      </c>
      <c r="J192" s="66" t="s">
        <v>218</v>
      </c>
      <c r="K192" s="66" t="s">
        <v>218</v>
      </c>
      <c r="L192" s="66" t="s">
        <v>218</v>
      </c>
      <c r="M192" s="66">
        <f>IF(E192="P1",G192-F192*规则!$E$26,IF(E192="P2",G192-F192*规则!$E$27,IF(E192="P3",G192-F192*规则!$E$28,IF(E192="P4",G192-F192*规则!$E$29,G192-F192*规则!$E$30))))</f>
        <v>29</v>
      </c>
      <c r="N192" s="68">
        <f t="shared" si="31"/>
        <v>29</v>
      </c>
      <c r="O192" s="69">
        <f>IF(E192="P1",N192/规则!$E$26,IF(E192="P2",N192/规则!$E$27,IF(E192="P3",N192/规则!$E$28,IF(E192="P4",N192/规则!$E$29,N192/规则!$E$30))))</f>
        <v>1.0740740740740742</v>
      </c>
    </row>
    <row r="193" spans="1:15">
      <c r="A193" s="66" t="s">
        <v>364</v>
      </c>
      <c r="B193" s="66" t="s">
        <v>217</v>
      </c>
      <c r="C193" s="66">
        <v>2</v>
      </c>
      <c r="D193" s="66" t="s">
        <v>15</v>
      </c>
      <c r="E193" s="66" t="s">
        <v>51</v>
      </c>
      <c r="F193" s="66">
        <v>1</v>
      </c>
      <c r="G193" s="66">
        <v>68</v>
      </c>
      <c r="H193" s="66">
        <v>2</v>
      </c>
      <c r="I193" s="66">
        <v>4</v>
      </c>
      <c r="J193" s="66" t="s">
        <v>218</v>
      </c>
      <c r="K193" s="66" t="s">
        <v>218</v>
      </c>
      <c r="L193" s="66" t="s">
        <v>218</v>
      </c>
      <c r="M193" s="66">
        <f>IF(E193="P1",G193-F193*规则!$E$26,IF(E193="P2",G193-F193*规则!$E$27,IF(E193="P3",G193-F193*规则!$E$28,IF(E193="P4",G193-F193*规则!$E$29,G193-F193*规则!$E$30))))</f>
        <v>41</v>
      </c>
      <c r="N193" s="68">
        <f t="shared" si="31"/>
        <v>41</v>
      </c>
      <c r="O193" s="69">
        <f>IF(E193="P1",N193/规则!$E$26,IF(E193="P2",N193/规则!$E$27,IF(E193="P3",N193/规则!$E$28,IF(E193="P4",N193/规则!$E$29,N193/规则!$E$30))))</f>
        <v>1.5185185185185186</v>
      </c>
    </row>
    <row r="194" spans="1:15">
      <c r="A194" s="66" t="s">
        <v>365</v>
      </c>
      <c r="B194" s="66" t="s">
        <v>217</v>
      </c>
      <c r="C194" s="66">
        <v>2</v>
      </c>
      <c r="D194" s="66" t="s">
        <v>15</v>
      </c>
      <c r="E194" s="66" t="s">
        <v>51</v>
      </c>
      <c r="F194" s="66">
        <v>3</v>
      </c>
      <c r="G194" s="66">
        <v>227</v>
      </c>
      <c r="H194" s="66">
        <v>2</v>
      </c>
      <c r="I194" s="66">
        <v>1</v>
      </c>
      <c r="J194" s="66" t="s">
        <v>218</v>
      </c>
      <c r="K194" s="66" t="s">
        <v>218</v>
      </c>
      <c r="L194" s="66" t="s">
        <v>218</v>
      </c>
      <c r="M194" s="66">
        <f>IF(E194="P1",G194-F194*规则!$E$26,IF(E194="P2",G194-F194*规则!$E$27,IF(E194="P3",G194-F194*规则!$E$28,IF(E194="P4",G194-F194*规则!$E$29,G194-F194*规则!$E$30))))</f>
        <v>146</v>
      </c>
      <c r="N194" s="68">
        <f t="shared" si="31"/>
        <v>48.666666666666664</v>
      </c>
      <c r="O194" s="69">
        <f>IF(E194="P1",N194/规则!$E$26,IF(E194="P2",N194/规则!$E$27,IF(E194="P3",N194/规则!$E$28,IF(E194="P4",N194/规则!$E$29,N194/规则!$E$30))))</f>
        <v>1.8024691358024691</v>
      </c>
    </row>
    <row r="195" spans="1:15">
      <c r="A195" s="66" t="s">
        <v>366</v>
      </c>
      <c r="B195" s="66" t="s">
        <v>217</v>
      </c>
      <c r="C195" s="66">
        <v>2</v>
      </c>
      <c r="D195" s="66" t="s">
        <v>15</v>
      </c>
      <c r="E195" s="66" t="s">
        <v>51</v>
      </c>
      <c r="F195" s="66">
        <v>2</v>
      </c>
      <c r="G195" s="66">
        <v>150</v>
      </c>
      <c r="H195" s="66">
        <v>1</v>
      </c>
      <c r="I195" s="66">
        <v>0</v>
      </c>
      <c r="J195" s="66" t="s">
        <v>218</v>
      </c>
      <c r="K195" s="66" t="s">
        <v>218</v>
      </c>
      <c r="L195" s="66" t="s">
        <v>218</v>
      </c>
      <c r="M195" s="66">
        <f>IF(E195="P1",G195-F195*规则!$E$26,IF(E195="P2",G195-F195*规则!$E$27,IF(E195="P3",G195-F195*规则!$E$28,IF(E195="P4",G195-F195*规则!$E$29,G195-F195*规则!$E$30))))</f>
        <v>96</v>
      </c>
      <c r="N195" s="68">
        <f t="shared" si="31"/>
        <v>48</v>
      </c>
      <c r="O195" s="69">
        <f>IF(E195="P1",N195/规则!$E$26,IF(E195="P2",N195/规则!$E$27,IF(E195="P3",N195/规则!$E$28,IF(E195="P4",N195/规则!$E$29,N195/规则!$E$30))))</f>
        <v>1.7777777777777777</v>
      </c>
    </row>
    <row r="196" spans="1:15">
      <c r="A196" s="66" t="s">
        <v>367</v>
      </c>
      <c r="B196" s="66" t="s">
        <v>217</v>
      </c>
      <c r="C196" s="66">
        <v>2</v>
      </c>
      <c r="D196" s="66" t="s">
        <v>15</v>
      </c>
      <c r="E196" s="66" t="s">
        <v>53</v>
      </c>
      <c r="F196" s="66">
        <v>5</v>
      </c>
      <c r="G196" s="66">
        <v>385</v>
      </c>
      <c r="H196" s="66">
        <v>3</v>
      </c>
      <c r="I196" s="66">
        <v>3</v>
      </c>
      <c r="J196" s="66" t="s">
        <v>218</v>
      </c>
      <c r="K196" s="66" t="s">
        <v>218</v>
      </c>
      <c r="L196" s="66" t="s">
        <v>218</v>
      </c>
      <c r="M196" s="66">
        <f>IF(E196="P1",G196-F196*规则!$E$26,IF(E196="P2",G196-F196*规则!$E$27,IF(E196="P3",G196-F196*规则!$E$28,IF(E196="P4",G196-F196*规则!$E$29,G196-F196*规则!$E$30))))</f>
        <v>205</v>
      </c>
      <c r="N196" s="68">
        <f t="shared" si="31"/>
        <v>41</v>
      </c>
      <c r="O196" s="69">
        <f>IF(E196="P1",N196/规则!$E$26,IF(E196="P2",N196/规则!$E$27,IF(E196="P3",N196/规则!$E$28,IF(E196="P4",N196/规则!$E$29,N196/规则!$E$30))))</f>
        <v>1.1388888888888888</v>
      </c>
    </row>
    <row r="197" spans="1:15">
      <c r="A197" s="66" t="s">
        <v>368</v>
      </c>
      <c r="B197" s="66" t="s">
        <v>217</v>
      </c>
      <c r="C197" s="66">
        <v>2</v>
      </c>
      <c r="D197" s="66" t="s">
        <v>15</v>
      </c>
      <c r="E197" s="66" t="s">
        <v>53</v>
      </c>
      <c r="F197" s="66">
        <v>2</v>
      </c>
      <c r="G197" s="66">
        <v>149</v>
      </c>
      <c r="H197" s="66">
        <v>1</v>
      </c>
      <c r="I197" s="66">
        <v>3</v>
      </c>
      <c r="J197" s="66" t="s">
        <v>218</v>
      </c>
      <c r="K197" s="66" t="s">
        <v>218</v>
      </c>
      <c r="L197" s="66" t="s">
        <v>218</v>
      </c>
      <c r="M197" s="66">
        <f>IF(E197="P1",G197-F197*规则!$E$26,IF(E197="P2",G197-F197*规则!$E$27,IF(E197="P3",G197-F197*规则!$E$28,IF(E197="P4",G197-F197*规则!$E$29,G197-F197*规则!$E$30))))</f>
        <v>77</v>
      </c>
      <c r="N197" s="68">
        <f t="shared" si="31"/>
        <v>38.5</v>
      </c>
      <c r="O197" s="69">
        <f>IF(E197="P1",N197/规则!$E$26,IF(E197="P2",N197/规则!$E$27,IF(E197="P3",N197/规则!$E$28,IF(E197="P4",N197/规则!$E$29,N197/规则!$E$30))))</f>
        <v>1.0694444444444444</v>
      </c>
    </row>
    <row r="198" spans="1:15">
      <c r="A198" s="66" t="s">
        <v>369</v>
      </c>
      <c r="B198" s="66" t="s">
        <v>217</v>
      </c>
      <c r="C198" s="66">
        <v>2</v>
      </c>
      <c r="D198" s="66" t="s">
        <v>15</v>
      </c>
      <c r="E198" s="66" t="s">
        <v>53</v>
      </c>
      <c r="F198" s="66">
        <v>3</v>
      </c>
      <c r="G198" s="66">
        <v>217</v>
      </c>
      <c r="H198" s="66">
        <v>4</v>
      </c>
      <c r="I198" s="66">
        <v>1</v>
      </c>
      <c r="J198" s="66" t="s">
        <v>218</v>
      </c>
      <c r="K198" s="66" t="s">
        <v>218</v>
      </c>
      <c r="L198" s="66" t="s">
        <v>218</v>
      </c>
      <c r="M198" s="66">
        <f>IF(E198="P1",G198-F198*规则!$E$26,IF(E198="P2",G198-F198*规则!$E$27,IF(E198="P3",G198-F198*规则!$E$28,IF(E198="P4",G198-F198*规则!$E$29,G198-F198*规则!$E$30))))</f>
        <v>109</v>
      </c>
      <c r="N198" s="68">
        <f t="shared" si="31"/>
        <v>36.333333333333336</v>
      </c>
      <c r="O198" s="69">
        <f>IF(E198="P1",N198/规则!$E$26,IF(E198="P2",N198/规则!$E$27,IF(E198="P3",N198/规则!$E$28,IF(E198="P4",N198/规则!$E$29,N198/规则!$E$30))))</f>
        <v>1.0092592592592593</v>
      </c>
    </row>
    <row r="199" spans="1:15">
      <c r="A199" s="66" t="s">
        <v>370</v>
      </c>
      <c r="B199" s="66" t="s">
        <v>217</v>
      </c>
      <c r="C199" s="66">
        <v>2</v>
      </c>
      <c r="D199" s="66" t="s">
        <v>15</v>
      </c>
      <c r="E199" s="66" t="s">
        <v>53</v>
      </c>
      <c r="F199" s="66">
        <v>3</v>
      </c>
      <c r="G199" s="66">
        <v>253</v>
      </c>
      <c r="H199" s="66">
        <v>2</v>
      </c>
      <c r="I199" s="66">
        <v>1</v>
      </c>
      <c r="J199" s="66" t="s">
        <v>218</v>
      </c>
      <c r="K199" s="66" t="s">
        <v>218</v>
      </c>
      <c r="L199" s="66" t="s">
        <v>218</v>
      </c>
      <c r="M199" s="66">
        <f>IF(E199="P1",G199-F199*规则!$E$26,IF(E199="P2",G199-F199*规则!$E$27,IF(E199="P3",G199-F199*规则!$E$28,IF(E199="P4",G199-F199*规则!$E$29,G199-F199*规则!$E$30))))</f>
        <v>145</v>
      </c>
      <c r="N199" s="68">
        <f t="shared" si="31"/>
        <v>48.333333333333336</v>
      </c>
      <c r="O199" s="69">
        <f>IF(E199="P1",N199/规则!$E$26,IF(E199="P2",N199/规则!$E$27,IF(E199="P3",N199/规则!$E$28,IF(E199="P4",N199/规则!$E$29,N199/规则!$E$30))))</f>
        <v>1.3425925925925926</v>
      </c>
    </row>
    <row r="200" spans="1:15">
      <c r="A200" s="66" t="s">
        <v>371</v>
      </c>
      <c r="B200" s="66" t="s">
        <v>217</v>
      </c>
      <c r="C200" s="66">
        <v>2</v>
      </c>
      <c r="D200" s="66" t="s">
        <v>15</v>
      </c>
      <c r="E200" s="66" t="s">
        <v>53</v>
      </c>
      <c r="F200" s="66">
        <v>3</v>
      </c>
      <c r="G200" s="66">
        <v>237</v>
      </c>
      <c r="H200" s="66">
        <v>4</v>
      </c>
      <c r="I200" s="66">
        <v>1</v>
      </c>
      <c r="J200" s="66" t="s">
        <v>218</v>
      </c>
      <c r="K200" s="66" t="s">
        <v>218</v>
      </c>
      <c r="L200" s="66" t="s">
        <v>218</v>
      </c>
      <c r="M200" s="66">
        <f>IF(E200="P1",G200-F200*规则!$E$26,IF(E200="P2",G200-F200*规则!$E$27,IF(E200="P3",G200-F200*规则!$E$28,IF(E200="P4",G200-F200*规则!$E$29,G200-F200*规则!$E$30))))</f>
        <v>129</v>
      </c>
      <c r="N200" s="68">
        <f t="shared" si="31"/>
        <v>43</v>
      </c>
      <c r="O200" s="69">
        <f>IF(E200="P1",N200/规则!$E$26,IF(E200="P2",N200/规则!$E$27,IF(E200="P3",N200/规则!$E$28,IF(E200="P4",N200/规则!$E$29,N200/规则!$E$30))))</f>
        <v>1.1944444444444444</v>
      </c>
    </row>
    <row r="201" spans="1:15">
      <c r="A201" s="66" t="s">
        <v>372</v>
      </c>
      <c r="B201" s="66" t="s">
        <v>217</v>
      </c>
      <c r="C201" s="66">
        <v>2</v>
      </c>
      <c r="D201" s="66" t="s">
        <v>15</v>
      </c>
      <c r="E201" s="66" t="s">
        <v>53</v>
      </c>
      <c r="F201" s="66">
        <v>3</v>
      </c>
      <c r="G201" s="66">
        <v>232</v>
      </c>
      <c r="H201" s="66">
        <v>1</v>
      </c>
      <c r="I201" s="66">
        <v>3</v>
      </c>
      <c r="J201" s="66" t="s">
        <v>218</v>
      </c>
      <c r="K201" s="66" t="s">
        <v>218</v>
      </c>
      <c r="L201" s="66" t="s">
        <v>218</v>
      </c>
      <c r="M201" s="66">
        <f>IF(E201="P1",G201-F201*规则!$E$26,IF(E201="P2",G201-F201*规则!$E$27,IF(E201="P3",G201-F201*规则!$E$28,IF(E201="P4",G201-F201*规则!$E$29,G201-F201*规则!$E$30))))</f>
        <v>124</v>
      </c>
      <c r="N201" s="68">
        <f t="shared" si="31"/>
        <v>41.333333333333336</v>
      </c>
      <c r="O201" s="69">
        <f>IF(E201="P1",N201/规则!$E$26,IF(E201="P2",N201/规则!$E$27,IF(E201="P3",N201/规则!$E$28,IF(E201="P4",N201/规则!$E$29,N201/规则!$E$30))))</f>
        <v>1.1481481481481481</v>
      </c>
    </row>
    <row r="202" spans="1:15">
      <c r="A202" s="66" t="s">
        <v>373</v>
      </c>
      <c r="B202" s="66" t="s">
        <v>217</v>
      </c>
      <c r="C202" s="66">
        <v>2</v>
      </c>
      <c r="D202" s="66" t="s">
        <v>15</v>
      </c>
      <c r="E202" s="66" t="s">
        <v>53</v>
      </c>
      <c r="F202" s="66">
        <v>5</v>
      </c>
      <c r="G202" s="66">
        <v>401</v>
      </c>
      <c r="H202" s="66">
        <v>4</v>
      </c>
      <c r="I202" s="66">
        <v>3</v>
      </c>
      <c r="J202" s="66" t="s">
        <v>218</v>
      </c>
      <c r="K202" s="66" t="s">
        <v>218</v>
      </c>
      <c r="L202" s="66" t="s">
        <v>218</v>
      </c>
      <c r="M202" s="66">
        <f>IF(E202="P1",G202-F202*规则!$E$26,IF(E202="P2",G202-F202*规则!$E$27,IF(E202="P3",G202-F202*规则!$E$28,IF(E202="P4",G202-F202*规则!$E$29,G202-F202*规则!$E$30))))</f>
        <v>221</v>
      </c>
      <c r="N202" s="68">
        <f t="shared" si="31"/>
        <v>44.2</v>
      </c>
      <c r="O202" s="69">
        <f>IF(E202="P1",N202/规则!$E$26,IF(E202="P2",N202/规则!$E$27,IF(E202="P3",N202/规则!$E$28,IF(E202="P4",N202/规则!$E$29,N202/规则!$E$30))))</f>
        <v>1.2277777777777779</v>
      </c>
    </row>
    <row r="203" spans="1:15">
      <c r="A203" s="66" t="s">
        <v>374</v>
      </c>
      <c r="B203" s="66" t="s">
        <v>217</v>
      </c>
      <c r="C203" s="66">
        <v>2</v>
      </c>
      <c r="D203" s="66" t="s">
        <v>15</v>
      </c>
      <c r="E203" s="66" t="s">
        <v>53</v>
      </c>
      <c r="F203" s="66">
        <v>3</v>
      </c>
      <c r="G203" s="66">
        <v>231</v>
      </c>
      <c r="H203" s="66">
        <v>4</v>
      </c>
      <c r="I203" s="66">
        <v>2</v>
      </c>
      <c r="J203" s="66" t="s">
        <v>218</v>
      </c>
      <c r="K203" s="66" t="s">
        <v>218</v>
      </c>
      <c r="L203" s="66" t="s">
        <v>218</v>
      </c>
      <c r="M203" s="66">
        <f>IF(E203="P1",G203-F203*规则!$E$26,IF(E203="P2",G203-F203*规则!$E$27,IF(E203="P3",G203-F203*规则!$E$28,IF(E203="P4",G203-F203*规则!$E$29,G203-F203*规则!$E$30))))</f>
        <v>123</v>
      </c>
      <c r="N203" s="68">
        <f t="shared" si="31"/>
        <v>41</v>
      </c>
      <c r="O203" s="69">
        <f>IF(E203="P1",N203/规则!$E$26,IF(E203="P2",N203/规则!$E$27,IF(E203="P3",N203/规则!$E$28,IF(E203="P4",N203/规则!$E$29,N203/规则!$E$30))))</f>
        <v>1.1388888888888888</v>
      </c>
    </row>
    <row r="204" spans="1:15">
      <c r="A204" s="66" t="s">
        <v>375</v>
      </c>
      <c r="B204" s="66" t="s">
        <v>217</v>
      </c>
      <c r="C204" s="66">
        <v>2</v>
      </c>
      <c r="D204" s="66" t="s">
        <v>15</v>
      </c>
      <c r="E204" s="66" t="s">
        <v>53</v>
      </c>
      <c r="F204" s="66">
        <v>3</v>
      </c>
      <c r="G204" s="66">
        <v>247</v>
      </c>
      <c r="H204" s="66">
        <v>2</v>
      </c>
      <c r="I204" s="66">
        <v>1</v>
      </c>
      <c r="J204" s="66" t="s">
        <v>218</v>
      </c>
      <c r="K204" s="66" t="s">
        <v>218</v>
      </c>
      <c r="L204" s="66" t="s">
        <v>218</v>
      </c>
      <c r="M204" s="66">
        <f>IF(E204="P1",G204-F204*规则!$E$26,IF(E204="P2",G204-F204*规则!$E$27,IF(E204="P3",G204-F204*规则!$E$28,IF(E204="P4",G204-F204*规则!$E$29,G204-F204*规则!$E$30))))</f>
        <v>139</v>
      </c>
      <c r="N204" s="68">
        <f t="shared" si="31"/>
        <v>46.333333333333336</v>
      </c>
      <c r="O204" s="69">
        <f>IF(E204="P1",N204/规则!$E$26,IF(E204="P2",N204/规则!$E$27,IF(E204="P3",N204/规则!$E$28,IF(E204="P4",N204/规则!$E$29,N204/规则!$E$30))))</f>
        <v>1.2870370370370372</v>
      </c>
    </row>
    <row r="205" spans="1:15">
      <c r="A205" s="66" t="s">
        <v>376</v>
      </c>
      <c r="B205" s="66" t="s">
        <v>217</v>
      </c>
      <c r="C205" s="66">
        <v>2</v>
      </c>
      <c r="D205" s="66" t="s">
        <v>15</v>
      </c>
      <c r="E205" s="66" t="s">
        <v>53</v>
      </c>
      <c r="F205" s="66">
        <v>3</v>
      </c>
      <c r="G205" s="66">
        <v>241</v>
      </c>
      <c r="H205" s="66">
        <v>3</v>
      </c>
      <c r="I205" s="66">
        <v>0</v>
      </c>
      <c r="J205" s="66" t="s">
        <v>218</v>
      </c>
      <c r="K205" s="66" t="s">
        <v>218</v>
      </c>
      <c r="L205" s="66" t="s">
        <v>218</v>
      </c>
      <c r="M205" s="66">
        <f>IF(E205="P1",G205-F205*规则!$E$26,IF(E205="P2",G205-F205*规则!$E$27,IF(E205="P3",G205-F205*规则!$E$28,IF(E205="P4",G205-F205*规则!$E$29,G205-F205*规则!$E$30))))</f>
        <v>133</v>
      </c>
      <c r="N205" s="68">
        <f t="shared" si="31"/>
        <v>44.333333333333336</v>
      </c>
      <c r="O205" s="69">
        <f>IF(E205="P1",N205/规则!$E$26,IF(E205="P2",N205/规则!$E$27,IF(E205="P3",N205/规则!$E$28,IF(E205="P4",N205/规则!$E$29,N205/规则!$E$30))))</f>
        <v>1.2314814814814816</v>
      </c>
    </row>
    <row r="206" spans="1:15">
      <c r="A206" s="66" t="s">
        <v>377</v>
      </c>
      <c r="B206" s="66" t="s">
        <v>217</v>
      </c>
      <c r="C206" s="66">
        <v>2</v>
      </c>
      <c r="D206" s="66" t="s">
        <v>15</v>
      </c>
      <c r="E206" s="66" t="s">
        <v>53</v>
      </c>
      <c r="F206" s="66">
        <v>3</v>
      </c>
      <c r="G206" s="66">
        <v>224</v>
      </c>
      <c r="H206" s="66">
        <v>2</v>
      </c>
      <c r="I206" s="66">
        <v>4</v>
      </c>
      <c r="J206" s="66" t="s">
        <v>218</v>
      </c>
      <c r="K206" s="66" t="s">
        <v>218</v>
      </c>
      <c r="L206" s="66" t="s">
        <v>218</v>
      </c>
      <c r="M206" s="66">
        <f>IF(E206="P1",G206-F206*规则!$E$26,IF(E206="P2",G206-F206*规则!$E$27,IF(E206="P3",G206-F206*规则!$E$28,IF(E206="P4",G206-F206*规则!$E$29,G206-F206*规则!$E$30))))</f>
        <v>116</v>
      </c>
      <c r="N206" s="68">
        <f t="shared" si="31"/>
        <v>38.666666666666664</v>
      </c>
      <c r="O206" s="69">
        <f>IF(E206="P1",N206/规则!$E$26,IF(E206="P2",N206/规则!$E$27,IF(E206="P3",N206/规则!$E$28,IF(E206="P4",N206/规则!$E$29,N206/规则!$E$30))))</f>
        <v>1.074074074074074</v>
      </c>
    </row>
    <row r="207" spans="1:15">
      <c r="A207" s="66" t="s">
        <v>378</v>
      </c>
      <c r="B207" s="66" t="s">
        <v>217</v>
      </c>
      <c r="C207" s="66">
        <v>2</v>
      </c>
      <c r="D207" s="66" t="s">
        <v>15</v>
      </c>
      <c r="E207" s="66" t="s">
        <v>53</v>
      </c>
      <c r="F207" s="66">
        <v>1</v>
      </c>
      <c r="G207" s="66">
        <v>72</v>
      </c>
      <c r="H207" s="66">
        <v>3</v>
      </c>
      <c r="I207" s="66">
        <v>2</v>
      </c>
      <c r="J207" s="66" t="s">
        <v>218</v>
      </c>
      <c r="K207" s="66" t="s">
        <v>218</v>
      </c>
      <c r="L207" s="66" t="s">
        <v>218</v>
      </c>
      <c r="M207" s="66">
        <f>IF(E207="P1",G207-F207*规则!$E$26,IF(E207="P2",G207-F207*规则!$E$27,IF(E207="P3",G207-F207*规则!$E$28,IF(E207="P4",G207-F207*规则!$E$29,G207-F207*规则!$E$30))))</f>
        <v>36</v>
      </c>
      <c r="N207" s="68">
        <f t="shared" si="31"/>
        <v>36</v>
      </c>
      <c r="O207" s="69">
        <f>IF(E207="P1",N207/规则!$E$26,IF(E207="P2",N207/规则!$E$27,IF(E207="P3",N207/规则!$E$28,IF(E207="P4",N207/规则!$E$29,N207/规则!$E$30))))</f>
        <v>1</v>
      </c>
    </row>
    <row r="208" spans="1:15">
      <c r="A208" s="66" t="s">
        <v>379</v>
      </c>
      <c r="B208" s="66" t="s">
        <v>217</v>
      </c>
      <c r="C208" s="66">
        <v>2</v>
      </c>
      <c r="D208" s="66" t="s">
        <v>15</v>
      </c>
      <c r="E208" s="66" t="s">
        <v>55</v>
      </c>
      <c r="F208" s="66">
        <v>3</v>
      </c>
      <c r="G208" s="66">
        <v>369</v>
      </c>
      <c r="H208" s="66">
        <v>2</v>
      </c>
      <c r="I208" s="66">
        <v>3</v>
      </c>
      <c r="J208" s="66" t="s">
        <v>218</v>
      </c>
      <c r="K208" s="66" t="s">
        <v>218</v>
      </c>
      <c r="L208" s="66" t="s">
        <v>218</v>
      </c>
      <c r="M208" s="66">
        <f>IF(E208="P1",G208-F208*规则!$E$26,IF(E208="P2",G208-F208*规则!$E$27,IF(E208="P3",G208-F208*规则!$E$28,IF(E208="P4",G208-F208*规则!$E$29,G208-F208*规则!$E$30))))</f>
        <v>225</v>
      </c>
      <c r="N208" s="68">
        <f t="shared" si="31"/>
        <v>75</v>
      </c>
      <c r="O208" s="69">
        <f>IF(E208="P1",N208/规则!$E$26,IF(E208="P2",N208/规则!$E$27,IF(E208="P3",N208/规则!$E$28,IF(E208="P4",N208/规则!$E$29,N208/规则!$E$30))))</f>
        <v>1.5625</v>
      </c>
    </row>
    <row r="209" spans="1:15">
      <c r="A209" s="66" t="s">
        <v>380</v>
      </c>
      <c r="B209" s="66" t="s">
        <v>217</v>
      </c>
      <c r="C209" s="66">
        <v>2</v>
      </c>
      <c r="D209" s="66" t="s">
        <v>15</v>
      </c>
      <c r="E209" s="66" t="s">
        <v>55</v>
      </c>
      <c r="F209" s="66">
        <v>4</v>
      </c>
      <c r="G209" s="66">
        <v>444</v>
      </c>
      <c r="H209" s="66">
        <v>1</v>
      </c>
      <c r="I209" s="66">
        <v>0</v>
      </c>
      <c r="J209" s="66" t="s">
        <v>218</v>
      </c>
      <c r="K209" s="66" t="s">
        <v>218</v>
      </c>
      <c r="L209" s="66" t="s">
        <v>218</v>
      </c>
      <c r="M209" s="66">
        <f>IF(E209="P1",G209-F209*规则!$E$26,IF(E209="P2",G209-F209*规则!$E$27,IF(E209="P3",G209-F209*规则!$E$28,IF(E209="P4",G209-F209*规则!$E$29,G209-F209*规则!$E$30))))</f>
        <v>252</v>
      </c>
      <c r="N209" s="68">
        <f t="shared" si="31"/>
        <v>63</v>
      </c>
      <c r="O209" s="69">
        <f>IF(E209="P1",N209/规则!$E$26,IF(E209="P2",N209/规则!$E$27,IF(E209="P3",N209/规则!$E$28,IF(E209="P4",N209/规则!$E$29,N209/规则!$E$30))))</f>
        <v>1.3125</v>
      </c>
    </row>
    <row r="210" spans="1:15">
      <c r="A210" s="66" t="s">
        <v>381</v>
      </c>
      <c r="B210" s="66" t="s">
        <v>217</v>
      </c>
      <c r="C210" s="66">
        <v>2</v>
      </c>
      <c r="D210" s="66" t="s">
        <v>15</v>
      </c>
      <c r="E210" s="66" t="s">
        <v>55</v>
      </c>
      <c r="F210" s="66">
        <v>3</v>
      </c>
      <c r="G210" s="66">
        <v>311</v>
      </c>
      <c r="H210" s="66">
        <v>2</v>
      </c>
      <c r="I210" s="66">
        <v>2</v>
      </c>
      <c r="J210" s="66" t="s">
        <v>218</v>
      </c>
      <c r="K210" s="66" t="s">
        <v>218</v>
      </c>
      <c r="L210" s="66" t="s">
        <v>218</v>
      </c>
      <c r="M210" s="66">
        <f>IF(E210="P1",G210-F210*规则!$E$26,IF(E210="P2",G210-F210*规则!$E$27,IF(E210="P3",G210-F210*规则!$E$28,IF(E210="P4",G210-F210*规则!$E$29,G210-F210*规则!$E$30))))</f>
        <v>167</v>
      </c>
      <c r="N210" s="68">
        <f t="shared" si="31"/>
        <v>55.666666666666664</v>
      </c>
      <c r="O210" s="69">
        <f>IF(E210="P1",N210/规则!$E$26,IF(E210="P2",N210/规则!$E$27,IF(E210="P3",N210/规则!$E$28,IF(E210="P4",N210/规则!$E$29,N210/规则!$E$30))))</f>
        <v>1.1597222222222221</v>
      </c>
    </row>
    <row r="211" spans="1:15">
      <c r="A211" s="66" t="s">
        <v>382</v>
      </c>
      <c r="B211" s="66" t="s">
        <v>217</v>
      </c>
      <c r="C211" s="66">
        <v>2</v>
      </c>
      <c r="D211" s="66" t="s">
        <v>15</v>
      </c>
      <c r="E211" s="66" t="s">
        <v>55</v>
      </c>
      <c r="F211" s="66">
        <v>5</v>
      </c>
      <c r="G211" s="66">
        <v>531</v>
      </c>
      <c r="H211" s="66">
        <v>1</v>
      </c>
      <c r="I211" s="66">
        <v>3</v>
      </c>
      <c r="J211" s="66" t="s">
        <v>218</v>
      </c>
      <c r="K211" s="66" t="s">
        <v>218</v>
      </c>
      <c r="L211" s="66" t="s">
        <v>218</v>
      </c>
      <c r="M211" s="66">
        <f>IF(E211="P1",G211-F211*规则!$E$26,IF(E211="P2",G211-F211*规则!$E$27,IF(E211="P3",G211-F211*规则!$E$28,IF(E211="P4",G211-F211*规则!$E$29,G211-F211*规则!$E$30))))</f>
        <v>291</v>
      </c>
      <c r="N211" s="68">
        <f t="shared" si="31"/>
        <v>58.2</v>
      </c>
      <c r="O211" s="69">
        <f>IF(E211="P1",N211/规则!$E$26,IF(E211="P2",N211/规则!$E$27,IF(E211="P3",N211/规则!$E$28,IF(E211="P4",N211/规则!$E$29,N211/规则!$E$30))))</f>
        <v>1.2125000000000001</v>
      </c>
    </row>
    <row r="212" spans="1:15">
      <c r="A212" s="66" t="s">
        <v>383</v>
      </c>
      <c r="B212" s="66" t="s">
        <v>217</v>
      </c>
      <c r="C212" s="66">
        <v>2</v>
      </c>
      <c r="D212" s="66" t="s">
        <v>15</v>
      </c>
      <c r="E212" s="66" t="s">
        <v>55</v>
      </c>
      <c r="F212" s="66">
        <v>2</v>
      </c>
      <c r="G212" s="66">
        <v>249</v>
      </c>
      <c r="H212" s="66">
        <v>3</v>
      </c>
      <c r="I212" s="66">
        <v>3</v>
      </c>
      <c r="J212" s="66" t="s">
        <v>218</v>
      </c>
      <c r="K212" s="66" t="s">
        <v>218</v>
      </c>
      <c r="L212" s="66" t="s">
        <v>218</v>
      </c>
      <c r="M212" s="66">
        <f>IF(E212="P1",G212-F212*规则!$E$26,IF(E212="P2",G212-F212*规则!$E$27,IF(E212="P3",G212-F212*规则!$E$28,IF(E212="P4",G212-F212*规则!$E$29,G212-F212*规则!$E$30))))</f>
        <v>153</v>
      </c>
      <c r="N212" s="68">
        <f t="shared" si="31"/>
        <v>76.5</v>
      </c>
      <c r="O212" s="69">
        <f>IF(E212="P1",N212/规则!$E$26,IF(E212="P2",N212/规则!$E$27,IF(E212="P3",N212/规则!$E$28,IF(E212="P4",N212/规则!$E$29,N212/规则!$E$30))))</f>
        <v>1.59375</v>
      </c>
    </row>
    <row r="213" spans="1:15">
      <c r="A213" s="66" t="s">
        <v>384</v>
      </c>
      <c r="B213" s="66" t="s">
        <v>217</v>
      </c>
      <c r="C213" s="66">
        <v>2</v>
      </c>
      <c r="D213" s="66" t="s">
        <v>15</v>
      </c>
      <c r="E213" s="66" t="s">
        <v>55</v>
      </c>
      <c r="F213" s="66">
        <v>2</v>
      </c>
      <c r="G213" s="66">
        <v>235</v>
      </c>
      <c r="H213" s="66">
        <v>3</v>
      </c>
      <c r="I213" s="66">
        <v>0</v>
      </c>
      <c r="J213" s="66" t="s">
        <v>218</v>
      </c>
      <c r="K213" s="66" t="s">
        <v>218</v>
      </c>
      <c r="L213" s="66" t="s">
        <v>218</v>
      </c>
      <c r="M213" s="66">
        <f>IF(E213="P1",G213-F213*规则!$E$26,IF(E213="P2",G213-F213*规则!$E$27,IF(E213="P3",G213-F213*规则!$E$28,IF(E213="P4",G213-F213*规则!$E$29,G213-F213*规则!$E$30))))</f>
        <v>139</v>
      </c>
      <c r="N213" s="68">
        <f t="shared" si="31"/>
        <v>69.5</v>
      </c>
      <c r="O213" s="69">
        <f>IF(E213="P1",N213/规则!$E$26,IF(E213="P2",N213/规则!$E$27,IF(E213="P3",N213/规则!$E$28,IF(E213="P4",N213/规则!$E$29,N213/规则!$E$30))))</f>
        <v>1.4479166666666667</v>
      </c>
    </row>
    <row r="214" spans="1:15">
      <c r="A214" s="66" t="s">
        <v>385</v>
      </c>
      <c r="B214" s="66" t="s">
        <v>217</v>
      </c>
      <c r="C214" s="66">
        <v>2</v>
      </c>
      <c r="D214" s="66" t="s">
        <v>15</v>
      </c>
      <c r="E214" s="66" t="s">
        <v>55</v>
      </c>
      <c r="F214" s="66">
        <v>4</v>
      </c>
      <c r="G214" s="66">
        <v>463</v>
      </c>
      <c r="H214" s="66">
        <v>4</v>
      </c>
      <c r="I214" s="66">
        <v>0</v>
      </c>
      <c r="J214" s="66" t="s">
        <v>218</v>
      </c>
      <c r="K214" s="66" t="s">
        <v>218</v>
      </c>
      <c r="L214" s="66" t="s">
        <v>218</v>
      </c>
      <c r="M214" s="66">
        <f>IF(E214="P1",G214-F214*规则!$E$26,IF(E214="P2",G214-F214*规则!$E$27,IF(E214="P3",G214-F214*规则!$E$28,IF(E214="P4",G214-F214*规则!$E$29,G214-F214*规则!$E$30))))</f>
        <v>271</v>
      </c>
      <c r="N214" s="68">
        <f t="shared" si="31"/>
        <v>67.75</v>
      </c>
      <c r="O214" s="69">
        <f>IF(E214="P1",N214/规则!$E$26,IF(E214="P2",N214/规则!$E$27,IF(E214="P3",N214/规则!$E$28,IF(E214="P4",N214/规则!$E$29,N214/规则!$E$30))))</f>
        <v>1.4114583333333333</v>
      </c>
    </row>
    <row r="215" spans="1:15">
      <c r="A215" s="66" t="s">
        <v>386</v>
      </c>
      <c r="B215" s="66" t="s">
        <v>217</v>
      </c>
      <c r="C215" s="66">
        <v>2</v>
      </c>
      <c r="D215" s="66" t="s">
        <v>15</v>
      </c>
      <c r="E215" s="66" t="s">
        <v>55</v>
      </c>
      <c r="F215" s="66">
        <v>5</v>
      </c>
      <c r="G215" s="66">
        <v>571</v>
      </c>
      <c r="H215" s="66">
        <v>3</v>
      </c>
      <c r="I215" s="66">
        <v>1</v>
      </c>
      <c r="J215" s="66" t="s">
        <v>218</v>
      </c>
      <c r="K215" s="66" t="s">
        <v>218</v>
      </c>
      <c r="L215" s="66" t="s">
        <v>218</v>
      </c>
      <c r="M215" s="66">
        <f>IF(E215="P1",G215-F215*规则!$E$26,IF(E215="P2",G215-F215*规则!$E$27,IF(E215="P3",G215-F215*规则!$E$28,IF(E215="P4",G215-F215*规则!$E$29,G215-F215*规则!$E$30))))</f>
        <v>331</v>
      </c>
      <c r="N215" s="68">
        <f t="shared" si="31"/>
        <v>66.2</v>
      </c>
      <c r="O215" s="69">
        <f>IF(E215="P1",N215/规则!$E$26,IF(E215="P2",N215/规则!$E$27,IF(E215="P3",N215/规则!$E$28,IF(E215="P4",N215/规则!$E$29,N215/规则!$E$30))))</f>
        <v>1.3791666666666667</v>
      </c>
    </row>
  </sheetData>
  <mergeCells count="32">
    <mergeCell ref="C2:E2"/>
    <mergeCell ref="R2:T2"/>
    <mergeCell ref="AG2:AI2"/>
    <mergeCell ref="AV2:AX2"/>
    <mergeCell ref="C41:E41"/>
    <mergeCell ref="Q35:S39"/>
    <mergeCell ref="R4:T10"/>
    <mergeCell ref="V9:W9"/>
    <mergeCell ref="Y9:Z9"/>
    <mergeCell ref="AB9:AC9"/>
    <mergeCell ref="V24:AA24"/>
    <mergeCell ref="C4:E10"/>
    <mergeCell ref="B35:D39"/>
    <mergeCell ref="M9:N9"/>
    <mergeCell ref="G9:H9"/>
    <mergeCell ref="J9:K9"/>
    <mergeCell ref="G24:L24"/>
    <mergeCell ref="AF35:AH39"/>
    <mergeCell ref="AV4:AX10"/>
    <mergeCell ref="AZ9:BA9"/>
    <mergeCell ref="BC9:BD9"/>
    <mergeCell ref="R41:T41"/>
    <mergeCell ref="AG41:AI41"/>
    <mergeCell ref="AV41:AX41"/>
    <mergeCell ref="BF9:BG9"/>
    <mergeCell ref="AZ24:BE24"/>
    <mergeCell ref="AU35:AW39"/>
    <mergeCell ref="AG4:AI10"/>
    <mergeCell ref="AK9:AL9"/>
    <mergeCell ref="AN9:AO9"/>
    <mergeCell ref="AQ9:AR9"/>
    <mergeCell ref="AK24:AP24"/>
  </mergeCells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ignoredErrors>
    <ignoredError sqref="AO2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W39"/>
  <sheetViews>
    <sheetView showFormulas="1" workbookViewId="0">
      <selection activeCell="L56" sqref="L56"/>
    </sheetView>
  </sheetViews>
  <sheetFormatPr defaultRowHeight="15"/>
  <cols>
    <col min="1" max="1" width="15.125" style="75" customWidth="1"/>
    <col min="2" max="2" width="1.625" style="36" customWidth="1"/>
    <col min="3" max="3" width="8.875" style="48" customWidth="1"/>
    <col min="4" max="5" width="1.375" style="48" customWidth="1"/>
    <col min="6" max="6" width="1.375" style="49" customWidth="1"/>
    <col min="7" max="8" width="1.375" style="48" customWidth="1"/>
    <col min="9" max="9" width="7" style="48" customWidth="1"/>
    <col min="10" max="10" width="18.25" style="49" customWidth="1"/>
    <col min="11" max="11" width="18.625" style="48" customWidth="1"/>
    <col min="12" max="13" width="5.625" style="48" customWidth="1"/>
    <col min="14" max="14" width="5.625" style="49" customWidth="1"/>
    <col min="15" max="17" width="5.625" style="48" customWidth="1"/>
    <col min="18" max="18" width="5.625" style="49" customWidth="1"/>
    <col min="19" max="20" width="5.625" style="48" customWidth="1"/>
    <col min="21" max="21" width="6" style="48" customWidth="1"/>
    <col min="22" max="22" width="6" style="50" customWidth="1"/>
    <col min="23" max="23" width="3.25" style="36" customWidth="1"/>
    <col min="24" max="256" width="9" style="32"/>
    <col min="257" max="257" width="16.75" style="32" bestFit="1" customWidth="1"/>
    <col min="258" max="258" width="5" style="32" bestFit="1" customWidth="1"/>
    <col min="259" max="259" width="5.125" style="32" customWidth="1"/>
    <col min="260" max="260" width="4.5" style="32" bestFit="1" customWidth="1"/>
    <col min="261" max="262" width="6.375" style="32" bestFit="1" customWidth="1"/>
    <col min="263" max="263" width="4.75" style="32" bestFit="1" customWidth="1"/>
    <col min="264" max="264" width="4.5" style="32" bestFit="1" customWidth="1"/>
    <col min="265" max="265" width="5.625" style="32" bestFit="1" customWidth="1"/>
    <col min="266" max="266" width="5" style="32" bestFit="1" customWidth="1"/>
    <col min="267" max="268" width="4.5" style="32" bestFit="1" customWidth="1"/>
    <col min="269" max="512" width="9" style="32"/>
    <col min="513" max="513" width="16.75" style="32" bestFit="1" customWidth="1"/>
    <col min="514" max="514" width="5" style="32" bestFit="1" customWidth="1"/>
    <col min="515" max="515" width="5.125" style="32" customWidth="1"/>
    <col min="516" max="516" width="4.5" style="32" bestFit="1" customWidth="1"/>
    <col min="517" max="518" width="6.375" style="32" bestFit="1" customWidth="1"/>
    <col min="519" max="519" width="4.75" style="32" bestFit="1" customWidth="1"/>
    <col min="520" max="520" width="4.5" style="32" bestFit="1" customWidth="1"/>
    <col min="521" max="521" width="5.625" style="32" bestFit="1" customWidth="1"/>
    <col min="522" max="522" width="5" style="32" bestFit="1" customWidth="1"/>
    <col min="523" max="524" width="4.5" style="32" bestFit="1" customWidth="1"/>
    <col min="525" max="768" width="9" style="32"/>
    <col min="769" max="769" width="16.75" style="32" bestFit="1" customWidth="1"/>
    <col min="770" max="770" width="5" style="32" bestFit="1" customWidth="1"/>
    <col min="771" max="771" width="5.125" style="32" customWidth="1"/>
    <col min="772" max="772" width="4.5" style="32" bestFit="1" customWidth="1"/>
    <col min="773" max="774" width="6.375" style="32" bestFit="1" customWidth="1"/>
    <col min="775" max="775" width="4.75" style="32" bestFit="1" customWidth="1"/>
    <col min="776" max="776" width="4.5" style="32" bestFit="1" customWidth="1"/>
    <col min="777" max="777" width="5.625" style="32" bestFit="1" customWidth="1"/>
    <col min="778" max="778" width="5" style="32" bestFit="1" customWidth="1"/>
    <col min="779" max="780" width="4.5" style="32" bestFit="1" customWidth="1"/>
    <col min="781" max="1024" width="9" style="32"/>
    <col min="1025" max="1025" width="16.75" style="32" bestFit="1" customWidth="1"/>
    <col min="1026" max="1026" width="5" style="32" bestFit="1" customWidth="1"/>
    <col min="1027" max="1027" width="5.125" style="32" customWidth="1"/>
    <col min="1028" max="1028" width="4.5" style="32" bestFit="1" customWidth="1"/>
    <col min="1029" max="1030" width="6.375" style="32" bestFit="1" customWidth="1"/>
    <col min="1031" max="1031" width="4.75" style="32" bestFit="1" customWidth="1"/>
    <col min="1032" max="1032" width="4.5" style="32" bestFit="1" customWidth="1"/>
    <col min="1033" max="1033" width="5.625" style="32" bestFit="1" customWidth="1"/>
    <col min="1034" max="1034" width="5" style="32" bestFit="1" customWidth="1"/>
    <col min="1035" max="1036" width="4.5" style="32" bestFit="1" customWidth="1"/>
    <col min="1037" max="1280" width="9" style="32"/>
    <col min="1281" max="1281" width="16.75" style="32" bestFit="1" customWidth="1"/>
    <col min="1282" max="1282" width="5" style="32" bestFit="1" customWidth="1"/>
    <col min="1283" max="1283" width="5.125" style="32" customWidth="1"/>
    <col min="1284" max="1284" width="4.5" style="32" bestFit="1" customWidth="1"/>
    <col min="1285" max="1286" width="6.375" style="32" bestFit="1" customWidth="1"/>
    <col min="1287" max="1287" width="4.75" style="32" bestFit="1" customWidth="1"/>
    <col min="1288" max="1288" width="4.5" style="32" bestFit="1" customWidth="1"/>
    <col min="1289" max="1289" width="5.625" style="32" bestFit="1" customWidth="1"/>
    <col min="1290" max="1290" width="5" style="32" bestFit="1" customWidth="1"/>
    <col min="1291" max="1292" width="4.5" style="32" bestFit="1" customWidth="1"/>
    <col min="1293" max="1536" width="9" style="32"/>
    <col min="1537" max="1537" width="16.75" style="32" bestFit="1" customWidth="1"/>
    <col min="1538" max="1538" width="5" style="32" bestFit="1" customWidth="1"/>
    <col min="1539" max="1539" width="5.125" style="32" customWidth="1"/>
    <col min="1540" max="1540" width="4.5" style="32" bestFit="1" customWidth="1"/>
    <col min="1541" max="1542" width="6.375" style="32" bestFit="1" customWidth="1"/>
    <col min="1543" max="1543" width="4.75" style="32" bestFit="1" customWidth="1"/>
    <col min="1544" max="1544" width="4.5" style="32" bestFit="1" customWidth="1"/>
    <col min="1545" max="1545" width="5.625" style="32" bestFit="1" customWidth="1"/>
    <col min="1546" max="1546" width="5" style="32" bestFit="1" customWidth="1"/>
    <col min="1547" max="1548" width="4.5" style="32" bestFit="1" customWidth="1"/>
    <col min="1549" max="1792" width="9" style="32"/>
    <col min="1793" max="1793" width="16.75" style="32" bestFit="1" customWidth="1"/>
    <col min="1794" max="1794" width="5" style="32" bestFit="1" customWidth="1"/>
    <col min="1795" max="1795" width="5.125" style="32" customWidth="1"/>
    <col min="1796" max="1796" width="4.5" style="32" bestFit="1" customWidth="1"/>
    <col min="1797" max="1798" width="6.375" style="32" bestFit="1" customWidth="1"/>
    <col min="1799" max="1799" width="4.75" style="32" bestFit="1" customWidth="1"/>
    <col min="1800" max="1800" width="4.5" style="32" bestFit="1" customWidth="1"/>
    <col min="1801" max="1801" width="5.625" style="32" bestFit="1" customWidth="1"/>
    <col min="1802" max="1802" width="5" style="32" bestFit="1" customWidth="1"/>
    <col min="1803" max="1804" width="4.5" style="32" bestFit="1" customWidth="1"/>
    <col min="1805" max="2048" width="9" style="32"/>
    <col min="2049" max="2049" width="16.75" style="32" bestFit="1" customWidth="1"/>
    <col min="2050" max="2050" width="5" style="32" bestFit="1" customWidth="1"/>
    <col min="2051" max="2051" width="5.125" style="32" customWidth="1"/>
    <col min="2052" max="2052" width="4.5" style="32" bestFit="1" customWidth="1"/>
    <col min="2053" max="2054" width="6.375" style="32" bestFit="1" customWidth="1"/>
    <col min="2055" max="2055" width="4.75" style="32" bestFit="1" customWidth="1"/>
    <col min="2056" max="2056" width="4.5" style="32" bestFit="1" customWidth="1"/>
    <col min="2057" max="2057" width="5.625" style="32" bestFit="1" customWidth="1"/>
    <col min="2058" max="2058" width="5" style="32" bestFit="1" customWidth="1"/>
    <col min="2059" max="2060" width="4.5" style="32" bestFit="1" customWidth="1"/>
    <col min="2061" max="2304" width="9" style="32"/>
    <col min="2305" max="2305" width="16.75" style="32" bestFit="1" customWidth="1"/>
    <col min="2306" max="2306" width="5" style="32" bestFit="1" customWidth="1"/>
    <col min="2307" max="2307" width="5.125" style="32" customWidth="1"/>
    <col min="2308" max="2308" width="4.5" style="32" bestFit="1" customWidth="1"/>
    <col min="2309" max="2310" width="6.375" style="32" bestFit="1" customWidth="1"/>
    <col min="2311" max="2311" width="4.75" style="32" bestFit="1" customWidth="1"/>
    <col min="2312" max="2312" width="4.5" style="32" bestFit="1" customWidth="1"/>
    <col min="2313" max="2313" width="5.625" style="32" bestFit="1" customWidth="1"/>
    <col min="2314" max="2314" width="5" style="32" bestFit="1" customWidth="1"/>
    <col min="2315" max="2316" width="4.5" style="32" bestFit="1" customWidth="1"/>
    <col min="2317" max="2560" width="9" style="32"/>
    <col min="2561" max="2561" width="16.75" style="32" bestFit="1" customWidth="1"/>
    <col min="2562" max="2562" width="5" style="32" bestFit="1" customWidth="1"/>
    <col min="2563" max="2563" width="5.125" style="32" customWidth="1"/>
    <col min="2564" max="2564" width="4.5" style="32" bestFit="1" customWidth="1"/>
    <col min="2565" max="2566" width="6.375" style="32" bestFit="1" customWidth="1"/>
    <col min="2567" max="2567" width="4.75" style="32" bestFit="1" customWidth="1"/>
    <col min="2568" max="2568" width="4.5" style="32" bestFit="1" customWidth="1"/>
    <col min="2569" max="2569" width="5.625" style="32" bestFit="1" customWidth="1"/>
    <col min="2570" max="2570" width="5" style="32" bestFit="1" customWidth="1"/>
    <col min="2571" max="2572" width="4.5" style="32" bestFit="1" customWidth="1"/>
    <col min="2573" max="2816" width="9" style="32"/>
    <col min="2817" max="2817" width="16.75" style="32" bestFit="1" customWidth="1"/>
    <col min="2818" max="2818" width="5" style="32" bestFit="1" customWidth="1"/>
    <col min="2819" max="2819" width="5.125" style="32" customWidth="1"/>
    <col min="2820" max="2820" width="4.5" style="32" bestFit="1" customWidth="1"/>
    <col min="2821" max="2822" width="6.375" style="32" bestFit="1" customWidth="1"/>
    <col min="2823" max="2823" width="4.75" style="32" bestFit="1" customWidth="1"/>
    <col min="2824" max="2824" width="4.5" style="32" bestFit="1" customWidth="1"/>
    <col min="2825" max="2825" width="5.625" style="32" bestFit="1" customWidth="1"/>
    <col min="2826" max="2826" width="5" style="32" bestFit="1" customWidth="1"/>
    <col min="2827" max="2828" width="4.5" style="32" bestFit="1" customWidth="1"/>
    <col min="2829" max="3072" width="9" style="32"/>
    <col min="3073" max="3073" width="16.75" style="32" bestFit="1" customWidth="1"/>
    <col min="3074" max="3074" width="5" style="32" bestFit="1" customWidth="1"/>
    <col min="3075" max="3075" width="5.125" style="32" customWidth="1"/>
    <col min="3076" max="3076" width="4.5" style="32" bestFit="1" customWidth="1"/>
    <col min="3077" max="3078" width="6.375" style="32" bestFit="1" customWidth="1"/>
    <col min="3079" max="3079" width="4.75" style="32" bestFit="1" customWidth="1"/>
    <col min="3080" max="3080" width="4.5" style="32" bestFit="1" customWidth="1"/>
    <col min="3081" max="3081" width="5.625" style="32" bestFit="1" customWidth="1"/>
    <col min="3082" max="3082" width="5" style="32" bestFit="1" customWidth="1"/>
    <col min="3083" max="3084" width="4.5" style="32" bestFit="1" customWidth="1"/>
    <col min="3085" max="3328" width="9" style="32"/>
    <col min="3329" max="3329" width="16.75" style="32" bestFit="1" customWidth="1"/>
    <col min="3330" max="3330" width="5" style="32" bestFit="1" customWidth="1"/>
    <col min="3331" max="3331" width="5.125" style="32" customWidth="1"/>
    <col min="3332" max="3332" width="4.5" style="32" bestFit="1" customWidth="1"/>
    <col min="3333" max="3334" width="6.375" style="32" bestFit="1" customWidth="1"/>
    <col min="3335" max="3335" width="4.75" style="32" bestFit="1" customWidth="1"/>
    <col min="3336" max="3336" width="4.5" style="32" bestFit="1" customWidth="1"/>
    <col min="3337" max="3337" width="5.625" style="32" bestFit="1" customWidth="1"/>
    <col min="3338" max="3338" width="5" style="32" bestFit="1" customWidth="1"/>
    <col min="3339" max="3340" width="4.5" style="32" bestFit="1" customWidth="1"/>
    <col min="3341" max="3584" width="9" style="32"/>
    <col min="3585" max="3585" width="16.75" style="32" bestFit="1" customWidth="1"/>
    <col min="3586" max="3586" width="5" style="32" bestFit="1" customWidth="1"/>
    <col min="3587" max="3587" width="5.125" style="32" customWidth="1"/>
    <col min="3588" max="3588" width="4.5" style="32" bestFit="1" customWidth="1"/>
    <col min="3589" max="3590" width="6.375" style="32" bestFit="1" customWidth="1"/>
    <col min="3591" max="3591" width="4.75" style="32" bestFit="1" customWidth="1"/>
    <col min="3592" max="3592" width="4.5" style="32" bestFit="1" customWidth="1"/>
    <col min="3593" max="3593" width="5.625" style="32" bestFit="1" customWidth="1"/>
    <col min="3594" max="3594" width="5" style="32" bestFit="1" customWidth="1"/>
    <col min="3595" max="3596" width="4.5" style="32" bestFit="1" customWidth="1"/>
    <col min="3597" max="3840" width="9" style="32"/>
    <col min="3841" max="3841" width="16.75" style="32" bestFit="1" customWidth="1"/>
    <col min="3842" max="3842" width="5" style="32" bestFit="1" customWidth="1"/>
    <col min="3843" max="3843" width="5.125" style="32" customWidth="1"/>
    <col min="3844" max="3844" width="4.5" style="32" bestFit="1" customWidth="1"/>
    <col min="3845" max="3846" width="6.375" style="32" bestFit="1" customWidth="1"/>
    <col min="3847" max="3847" width="4.75" style="32" bestFit="1" customWidth="1"/>
    <col min="3848" max="3848" width="4.5" style="32" bestFit="1" customWidth="1"/>
    <col min="3849" max="3849" width="5.625" style="32" bestFit="1" customWidth="1"/>
    <col min="3850" max="3850" width="5" style="32" bestFit="1" customWidth="1"/>
    <col min="3851" max="3852" width="4.5" style="32" bestFit="1" customWidth="1"/>
    <col min="3853" max="4096" width="9" style="32"/>
    <col min="4097" max="4097" width="16.75" style="32" bestFit="1" customWidth="1"/>
    <col min="4098" max="4098" width="5" style="32" bestFit="1" customWidth="1"/>
    <col min="4099" max="4099" width="5.125" style="32" customWidth="1"/>
    <col min="4100" max="4100" width="4.5" style="32" bestFit="1" customWidth="1"/>
    <col min="4101" max="4102" width="6.375" style="32" bestFit="1" customWidth="1"/>
    <col min="4103" max="4103" width="4.75" style="32" bestFit="1" customWidth="1"/>
    <col min="4104" max="4104" width="4.5" style="32" bestFit="1" customWidth="1"/>
    <col min="4105" max="4105" width="5.625" style="32" bestFit="1" customWidth="1"/>
    <col min="4106" max="4106" width="5" style="32" bestFit="1" customWidth="1"/>
    <col min="4107" max="4108" width="4.5" style="32" bestFit="1" customWidth="1"/>
    <col min="4109" max="4352" width="9" style="32"/>
    <col min="4353" max="4353" width="16.75" style="32" bestFit="1" customWidth="1"/>
    <col min="4354" max="4354" width="5" style="32" bestFit="1" customWidth="1"/>
    <col min="4355" max="4355" width="5.125" style="32" customWidth="1"/>
    <col min="4356" max="4356" width="4.5" style="32" bestFit="1" customWidth="1"/>
    <col min="4357" max="4358" width="6.375" style="32" bestFit="1" customWidth="1"/>
    <col min="4359" max="4359" width="4.75" style="32" bestFit="1" customWidth="1"/>
    <col min="4360" max="4360" width="4.5" style="32" bestFit="1" customWidth="1"/>
    <col min="4361" max="4361" width="5.625" style="32" bestFit="1" customWidth="1"/>
    <col min="4362" max="4362" width="5" style="32" bestFit="1" customWidth="1"/>
    <col min="4363" max="4364" width="4.5" style="32" bestFit="1" customWidth="1"/>
    <col min="4365" max="4608" width="9" style="32"/>
    <col min="4609" max="4609" width="16.75" style="32" bestFit="1" customWidth="1"/>
    <col min="4610" max="4610" width="5" style="32" bestFit="1" customWidth="1"/>
    <col min="4611" max="4611" width="5.125" style="32" customWidth="1"/>
    <col min="4612" max="4612" width="4.5" style="32" bestFit="1" customWidth="1"/>
    <col min="4613" max="4614" width="6.375" style="32" bestFit="1" customWidth="1"/>
    <col min="4615" max="4615" width="4.75" style="32" bestFit="1" customWidth="1"/>
    <col min="4616" max="4616" width="4.5" style="32" bestFit="1" customWidth="1"/>
    <col min="4617" max="4617" width="5.625" style="32" bestFit="1" customWidth="1"/>
    <col min="4618" max="4618" width="5" style="32" bestFit="1" customWidth="1"/>
    <col min="4619" max="4620" width="4.5" style="32" bestFit="1" customWidth="1"/>
    <col min="4621" max="4864" width="9" style="32"/>
    <col min="4865" max="4865" width="16.75" style="32" bestFit="1" customWidth="1"/>
    <col min="4866" max="4866" width="5" style="32" bestFit="1" customWidth="1"/>
    <col min="4867" max="4867" width="5.125" style="32" customWidth="1"/>
    <col min="4868" max="4868" width="4.5" style="32" bestFit="1" customWidth="1"/>
    <col min="4869" max="4870" width="6.375" style="32" bestFit="1" customWidth="1"/>
    <col min="4871" max="4871" width="4.75" style="32" bestFit="1" customWidth="1"/>
    <col min="4872" max="4872" width="4.5" style="32" bestFit="1" customWidth="1"/>
    <col min="4873" max="4873" width="5.625" style="32" bestFit="1" customWidth="1"/>
    <col min="4874" max="4874" width="5" style="32" bestFit="1" customWidth="1"/>
    <col min="4875" max="4876" width="4.5" style="32" bestFit="1" customWidth="1"/>
    <col min="4877" max="5120" width="9" style="32"/>
    <col min="5121" max="5121" width="16.75" style="32" bestFit="1" customWidth="1"/>
    <col min="5122" max="5122" width="5" style="32" bestFit="1" customWidth="1"/>
    <col min="5123" max="5123" width="5.125" style="32" customWidth="1"/>
    <col min="5124" max="5124" width="4.5" style="32" bestFit="1" customWidth="1"/>
    <col min="5125" max="5126" width="6.375" style="32" bestFit="1" customWidth="1"/>
    <col min="5127" max="5127" width="4.75" style="32" bestFit="1" customWidth="1"/>
    <col min="5128" max="5128" width="4.5" style="32" bestFit="1" customWidth="1"/>
    <col min="5129" max="5129" width="5.625" style="32" bestFit="1" customWidth="1"/>
    <col min="5130" max="5130" width="5" style="32" bestFit="1" customWidth="1"/>
    <col min="5131" max="5132" width="4.5" style="32" bestFit="1" customWidth="1"/>
    <col min="5133" max="5376" width="9" style="32"/>
    <col min="5377" max="5377" width="16.75" style="32" bestFit="1" customWidth="1"/>
    <col min="5378" max="5378" width="5" style="32" bestFit="1" customWidth="1"/>
    <col min="5379" max="5379" width="5.125" style="32" customWidth="1"/>
    <col min="5380" max="5380" width="4.5" style="32" bestFit="1" customWidth="1"/>
    <col min="5381" max="5382" width="6.375" style="32" bestFit="1" customWidth="1"/>
    <col min="5383" max="5383" width="4.75" style="32" bestFit="1" customWidth="1"/>
    <col min="5384" max="5384" width="4.5" style="32" bestFit="1" customWidth="1"/>
    <col min="5385" max="5385" width="5.625" style="32" bestFit="1" customWidth="1"/>
    <col min="5386" max="5386" width="5" style="32" bestFit="1" customWidth="1"/>
    <col min="5387" max="5388" width="4.5" style="32" bestFit="1" customWidth="1"/>
    <col min="5389" max="5632" width="9" style="32"/>
    <col min="5633" max="5633" width="16.75" style="32" bestFit="1" customWidth="1"/>
    <col min="5634" max="5634" width="5" style="32" bestFit="1" customWidth="1"/>
    <col min="5635" max="5635" width="5.125" style="32" customWidth="1"/>
    <col min="5636" max="5636" width="4.5" style="32" bestFit="1" customWidth="1"/>
    <col min="5637" max="5638" width="6.375" style="32" bestFit="1" customWidth="1"/>
    <col min="5639" max="5639" width="4.75" style="32" bestFit="1" customWidth="1"/>
    <col min="5640" max="5640" width="4.5" style="32" bestFit="1" customWidth="1"/>
    <col min="5641" max="5641" width="5.625" style="32" bestFit="1" customWidth="1"/>
    <col min="5642" max="5642" width="5" style="32" bestFit="1" customWidth="1"/>
    <col min="5643" max="5644" width="4.5" style="32" bestFit="1" customWidth="1"/>
    <col min="5645" max="5888" width="9" style="32"/>
    <col min="5889" max="5889" width="16.75" style="32" bestFit="1" customWidth="1"/>
    <col min="5890" max="5890" width="5" style="32" bestFit="1" customWidth="1"/>
    <col min="5891" max="5891" width="5.125" style="32" customWidth="1"/>
    <col min="5892" max="5892" width="4.5" style="32" bestFit="1" customWidth="1"/>
    <col min="5893" max="5894" width="6.375" style="32" bestFit="1" customWidth="1"/>
    <col min="5895" max="5895" width="4.75" style="32" bestFit="1" customWidth="1"/>
    <col min="5896" max="5896" width="4.5" style="32" bestFit="1" customWidth="1"/>
    <col min="5897" max="5897" width="5.625" style="32" bestFit="1" customWidth="1"/>
    <col min="5898" max="5898" width="5" style="32" bestFit="1" customWidth="1"/>
    <col min="5899" max="5900" width="4.5" style="32" bestFit="1" customWidth="1"/>
    <col min="5901" max="6144" width="9" style="32"/>
    <col min="6145" max="6145" width="16.75" style="32" bestFit="1" customWidth="1"/>
    <col min="6146" max="6146" width="5" style="32" bestFit="1" customWidth="1"/>
    <col min="6147" max="6147" width="5.125" style="32" customWidth="1"/>
    <col min="6148" max="6148" width="4.5" style="32" bestFit="1" customWidth="1"/>
    <col min="6149" max="6150" width="6.375" style="32" bestFit="1" customWidth="1"/>
    <col min="6151" max="6151" width="4.75" style="32" bestFit="1" customWidth="1"/>
    <col min="6152" max="6152" width="4.5" style="32" bestFit="1" customWidth="1"/>
    <col min="6153" max="6153" width="5.625" style="32" bestFit="1" customWidth="1"/>
    <col min="6154" max="6154" width="5" style="32" bestFit="1" customWidth="1"/>
    <col min="6155" max="6156" width="4.5" style="32" bestFit="1" customWidth="1"/>
    <col min="6157" max="6400" width="9" style="32"/>
    <col min="6401" max="6401" width="16.75" style="32" bestFit="1" customWidth="1"/>
    <col min="6402" max="6402" width="5" style="32" bestFit="1" customWidth="1"/>
    <col min="6403" max="6403" width="5.125" style="32" customWidth="1"/>
    <col min="6404" max="6404" width="4.5" style="32" bestFit="1" customWidth="1"/>
    <col min="6405" max="6406" width="6.375" style="32" bestFit="1" customWidth="1"/>
    <col min="6407" max="6407" width="4.75" style="32" bestFit="1" customWidth="1"/>
    <col min="6408" max="6408" width="4.5" style="32" bestFit="1" customWidth="1"/>
    <col min="6409" max="6409" width="5.625" style="32" bestFit="1" customWidth="1"/>
    <col min="6410" max="6410" width="5" style="32" bestFit="1" customWidth="1"/>
    <col min="6411" max="6412" width="4.5" style="32" bestFit="1" customWidth="1"/>
    <col min="6413" max="6656" width="9" style="32"/>
    <col min="6657" max="6657" width="16.75" style="32" bestFit="1" customWidth="1"/>
    <col min="6658" max="6658" width="5" style="32" bestFit="1" customWidth="1"/>
    <col min="6659" max="6659" width="5.125" style="32" customWidth="1"/>
    <col min="6660" max="6660" width="4.5" style="32" bestFit="1" customWidth="1"/>
    <col min="6661" max="6662" width="6.375" style="32" bestFit="1" customWidth="1"/>
    <col min="6663" max="6663" width="4.75" style="32" bestFit="1" customWidth="1"/>
    <col min="6664" max="6664" width="4.5" style="32" bestFit="1" customWidth="1"/>
    <col min="6665" max="6665" width="5.625" style="32" bestFit="1" customWidth="1"/>
    <col min="6666" max="6666" width="5" style="32" bestFit="1" customWidth="1"/>
    <col min="6667" max="6668" width="4.5" style="32" bestFit="1" customWidth="1"/>
    <col min="6669" max="6912" width="9" style="32"/>
    <col min="6913" max="6913" width="16.75" style="32" bestFit="1" customWidth="1"/>
    <col min="6914" max="6914" width="5" style="32" bestFit="1" customWidth="1"/>
    <col min="6915" max="6915" width="5.125" style="32" customWidth="1"/>
    <col min="6916" max="6916" width="4.5" style="32" bestFit="1" customWidth="1"/>
    <col min="6917" max="6918" width="6.375" style="32" bestFit="1" customWidth="1"/>
    <col min="6919" max="6919" width="4.75" style="32" bestFit="1" customWidth="1"/>
    <col min="6920" max="6920" width="4.5" style="32" bestFit="1" customWidth="1"/>
    <col min="6921" max="6921" width="5.625" style="32" bestFit="1" customWidth="1"/>
    <col min="6922" max="6922" width="5" style="32" bestFit="1" customWidth="1"/>
    <col min="6923" max="6924" width="4.5" style="32" bestFit="1" customWidth="1"/>
    <col min="6925" max="7168" width="9" style="32"/>
    <col min="7169" max="7169" width="16.75" style="32" bestFit="1" customWidth="1"/>
    <col min="7170" max="7170" width="5" style="32" bestFit="1" customWidth="1"/>
    <col min="7171" max="7171" width="5.125" style="32" customWidth="1"/>
    <col min="7172" max="7172" width="4.5" style="32" bestFit="1" customWidth="1"/>
    <col min="7173" max="7174" width="6.375" style="32" bestFit="1" customWidth="1"/>
    <col min="7175" max="7175" width="4.75" style="32" bestFit="1" customWidth="1"/>
    <col min="7176" max="7176" width="4.5" style="32" bestFit="1" customWidth="1"/>
    <col min="7177" max="7177" width="5.625" style="32" bestFit="1" customWidth="1"/>
    <col min="7178" max="7178" width="5" style="32" bestFit="1" customWidth="1"/>
    <col min="7179" max="7180" width="4.5" style="32" bestFit="1" customWidth="1"/>
    <col min="7181" max="7424" width="9" style="32"/>
    <col min="7425" max="7425" width="16.75" style="32" bestFit="1" customWidth="1"/>
    <col min="7426" max="7426" width="5" style="32" bestFit="1" customWidth="1"/>
    <col min="7427" max="7427" width="5.125" style="32" customWidth="1"/>
    <col min="7428" max="7428" width="4.5" style="32" bestFit="1" customWidth="1"/>
    <col min="7429" max="7430" width="6.375" style="32" bestFit="1" customWidth="1"/>
    <col min="7431" max="7431" width="4.75" style="32" bestFit="1" customWidth="1"/>
    <col min="7432" max="7432" width="4.5" style="32" bestFit="1" customWidth="1"/>
    <col min="7433" max="7433" width="5.625" style="32" bestFit="1" customWidth="1"/>
    <col min="7434" max="7434" width="5" style="32" bestFit="1" customWidth="1"/>
    <col min="7435" max="7436" width="4.5" style="32" bestFit="1" customWidth="1"/>
    <col min="7437" max="7680" width="9" style="32"/>
    <col min="7681" max="7681" width="16.75" style="32" bestFit="1" customWidth="1"/>
    <col min="7682" max="7682" width="5" style="32" bestFit="1" customWidth="1"/>
    <col min="7683" max="7683" width="5.125" style="32" customWidth="1"/>
    <col min="7684" max="7684" width="4.5" style="32" bestFit="1" customWidth="1"/>
    <col min="7685" max="7686" width="6.375" style="32" bestFit="1" customWidth="1"/>
    <col min="7687" max="7687" width="4.75" style="32" bestFit="1" customWidth="1"/>
    <col min="7688" max="7688" width="4.5" style="32" bestFit="1" customWidth="1"/>
    <col min="7689" max="7689" width="5.625" style="32" bestFit="1" customWidth="1"/>
    <col min="7690" max="7690" width="5" style="32" bestFit="1" customWidth="1"/>
    <col min="7691" max="7692" width="4.5" style="32" bestFit="1" customWidth="1"/>
    <col min="7693" max="7936" width="9" style="32"/>
    <col min="7937" max="7937" width="16.75" style="32" bestFit="1" customWidth="1"/>
    <col min="7938" max="7938" width="5" style="32" bestFit="1" customWidth="1"/>
    <col min="7939" max="7939" width="5.125" style="32" customWidth="1"/>
    <col min="7940" max="7940" width="4.5" style="32" bestFit="1" customWidth="1"/>
    <col min="7941" max="7942" width="6.375" style="32" bestFit="1" customWidth="1"/>
    <col min="7943" max="7943" width="4.75" style="32" bestFit="1" customWidth="1"/>
    <col min="7944" max="7944" width="4.5" style="32" bestFit="1" customWidth="1"/>
    <col min="7945" max="7945" width="5.625" style="32" bestFit="1" customWidth="1"/>
    <col min="7946" max="7946" width="5" style="32" bestFit="1" customWidth="1"/>
    <col min="7947" max="7948" width="4.5" style="32" bestFit="1" customWidth="1"/>
    <col min="7949" max="8192" width="9" style="32"/>
    <col min="8193" max="8193" width="16.75" style="32" bestFit="1" customWidth="1"/>
    <col min="8194" max="8194" width="5" style="32" bestFit="1" customWidth="1"/>
    <col min="8195" max="8195" width="5.125" style="32" customWidth="1"/>
    <col min="8196" max="8196" width="4.5" style="32" bestFit="1" customWidth="1"/>
    <col min="8197" max="8198" width="6.375" style="32" bestFit="1" customWidth="1"/>
    <col min="8199" max="8199" width="4.75" style="32" bestFit="1" customWidth="1"/>
    <col min="8200" max="8200" width="4.5" style="32" bestFit="1" customWidth="1"/>
    <col min="8201" max="8201" width="5.625" style="32" bestFit="1" customWidth="1"/>
    <col min="8202" max="8202" width="5" style="32" bestFit="1" customWidth="1"/>
    <col min="8203" max="8204" width="4.5" style="32" bestFit="1" customWidth="1"/>
    <col min="8205" max="8448" width="9" style="32"/>
    <col min="8449" max="8449" width="16.75" style="32" bestFit="1" customWidth="1"/>
    <col min="8450" max="8450" width="5" style="32" bestFit="1" customWidth="1"/>
    <col min="8451" max="8451" width="5.125" style="32" customWidth="1"/>
    <col min="8452" max="8452" width="4.5" style="32" bestFit="1" customWidth="1"/>
    <col min="8453" max="8454" width="6.375" style="32" bestFit="1" customWidth="1"/>
    <col min="8455" max="8455" width="4.75" style="32" bestFit="1" customWidth="1"/>
    <col min="8456" max="8456" width="4.5" style="32" bestFit="1" customWidth="1"/>
    <col min="8457" max="8457" width="5.625" style="32" bestFit="1" customWidth="1"/>
    <col min="8458" max="8458" width="5" style="32" bestFit="1" customWidth="1"/>
    <col min="8459" max="8460" width="4.5" style="32" bestFit="1" customWidth="1"/>
    <col min="8461" max="8704" width="9" style="32"/>
    <col min="8705" max="8705" width="16.75" style="32" bestFit="1" customWidth="1"/>
    <col min="8706" max="8706" width="5" style="32" bestFit="1" customWidth="1"/>
    <col min="8707" max="8707" width="5.125" style="32" customWidth="1"/>
    <col min="8708" max="8708" width="4.5" style="32" bestFit="1" customWidth="1"/>
    <col min="8709" max="8710" width="6.375" style="32" bestFit="1" customWidth="1"/>
    <col min="8711" max="8711" width="4.75" style="32" bestFit="1" customWidth="1"/>
    <col min="8712" max="8712" width="4.5" style="32" bestFit="1" customWidth="1"/>
    <col min="8713" max="8713" width="5.625" style="32" bestFit="1" customWidth="1"/>
    <col min="8714" max="8714" width="5" style="32" bestFit="1" customWidth="1"/>
    <col min="8715" max="8716" width="4.5" style="32" bestFit="1" customWidth="1"/>
    <col min="8717" max="8960" width="9" style="32"/>
    <col min="8961" max="8961" width="16.75" style="32" bestFit="1" customWidth="1"/>
    <col min="8962" max="8962" width="5" style="32" bestFit="1" customWidth="1"/>
    <col min="8963" max="8963" width="5.125" style="32" customWidth="1"/>
    <col min="8964" max="8964" width="4.5" style="32" bestFit="1" customWidth="1"/>
    <col min="8965" max="8966" width="6.375" style="32" bestFit="1" customWidth="1"/>
    <col min="8967" max="8967" width="4.75" style="32" bestFit="1" customWidth="1"/>
    <col min="8968" max="8968" width="4.5" style="32" bestFit="1" customWidth="1"/>
    <col min="8969" max="8969" width="5.625" style="32" bestFit="1" customWidth="1"/>
    <col min="8970" max="8970" width="5" style="32" bestFit="1" customWidth="1"/>
    <col min="8971" max="8972" width="4.5" style="32" bestFit="1" customWidth="1"/>
    <col min="8973" max="9216" width="9" style="32"/>
    <col min="9217" max="9217" width="16.75" style="32" bestFit="1" customWidth="1"/>
    <col min="9218" max="9218" width="5" style="32" bestFit="1" customWidth="1"/>
    <col min="9219" max="9219" width="5.125" style="32" customWidth="1"/>
    <col min="9220" max="9220" width="4.5" style="32" bestFit="1" customWidth="1"/>
    <col min="9221" max="9222" width="6.375" style="32" bestFit="1" customWidth="1"/>
    <col min="9223" max="9223" width="4.75" style="32" bestFit="1" customWidth="1"/>
    <col min="9224" max="9224" width="4.5" style="32" bestFit="1" customWidth="1"/>
    <col min="9225" max="9225" width="5.625" style="32" bestFit="1" customWidth="1"/>
    <col min="9226" max="9226" width="5" style="32" bestFit="1" customWidth="1"/>
    <col min="9227" max="9228" width="4.5" style="32" bestFit="1" customWidth="1"/>
    <col min="9229" max="9472" width="9" style="32"/>
    <col min="9473" max="9473" width="16.75" style="32" bestFit="1" customWidth="1"/>
    <col min="9474" max="9474" width="5" style="32" bestFit="1" customWidth="1"/>
    <col min="9475" max="9475" width="5.125" style="32" customWidth="1"/>
    <col min="9476" max="9476" width="4.5" style="32" bestFit="1" customWidth="1"/>
    <col min="9477" max="9478" width="6.375" style="32" bestFit="1" customWidth="1"/>
    <col min="9479" max="9479" width="4.75" style="32" bestFit="1" customWidth="1"/>
    <col min="9480" max="9480" width="4.5" style="32" bestFit="1" customWidth="1"/>
    <col min="9481" max="9481" width="5.625" style="32" bestFit="1" customWidth="1"/>
    <col min="9482" max="9482" width="5" style="32" bestFit="1" customWidth="1"/>
    <col min="9483" max="9484" width="4.5" style="32" bestFit="1" customWidth="1"/>
    <col min="9485" max="9728" width="9" style="32"/>
    <col min="9729" max="9729" width="16.75" style="32" bestFit="1" customWidth="1"/>
    <col min="9730" max="9730" width="5" style="32" bestFit="1" customWidth="1"/>
    <col min="9731" max="9731" width="5.125" style="32" customWidth="1"/>
    <col min="9732" max="9732" width="4.5" style="32" bestFit="1" customWidth="1"/>
    <col min="9733" max="9734" width="6.375" style="32" bestFit="1" customWidth="1"/>
    <col min="9735" max="9735" width="4.75" style="32" bestFit="1" customWidth="1"/>
    <col min="9736" max="9736" width="4.5" style="32" bestFit="1" customWidth="1"/>
    <col min="9737" max="9737" width="5.625" style="32" bestFit="1" customWidth="1"/>
    <col min="9738" max="9738" width="5" style="32" bestFit="1" customWidth="1"/>
    <col min="9739" max="9740" width="4.5" style="32" bestFit="1" customWidth="1"/>
    <col min="9741" max="9984" width="9" style="32"/>
    <col min="9985" max="9985" width="16.75" style="32" bestFit="1" customWidth="1"/>
    <col min="9986" max="9986" width="5" style="32" bestFit="1" customWidth="1"/>
    <col min="9987" max="9987" width="5.125" style="32" customWidth="1"/>
    <col min="9988" max="9988" width="4.5" style="32" bestFit="1" customWidth="1"/>
    <col min="9989" max="9990" width="6.375" style="32" bestFit="1" customWidth="1"/>
    <col min="9991" max="9991" width="4.75" style="32" bestFit="1" customWidth="1"/>
    <col min="9992" max="9992" width="4.5" style="32" bestFit="1" customWidth="1"/>
    <col min="9993" max="9993" width="5.625" style="32" bestFit="1" customWidth="1"/>
    <col min="9994" max="9994" width="5" style="32" bestFit="1" customWidth="1"/>
    <col min="9995" max="9996" width="4.5" style="32" bestFit="1" customWidth="1"/>
    <col min="9997" max="10240" width="9" style="32"/>
    <col min="10241" max="10241" width="16.75" style="32" bestFit="1" customWidth="1"/>
    <col min="10242" max="10242" width="5" style="32" bestFit="1" customWidth="1"/>
    <col min="10243" max="10243" width="5.125" style="32" customWidth="1"/>
    <col min="10244" max="10244" width="4.5" style="32" bestFit="1" customWidth="1"/>
    <col min="10245" max="10246" width="6.375" style="32" bestFit="1" customWidth="1"/>
    <col min="10247" max="10247" width="4.75" style="32" bestFit="1" customWidth="1"/>
    <col min="10248" max="10248" width="4.5" style="32" bestFit="1" customWidth="1"/>
    <col min="10249" max="10249" width="5.625" style="32" bestFit="1" customWidth="1"/>
    <col min="10250" max="10250" width="5" style="32" bestFit="1" customWidth="1"/>
    <col min="10251" max="10252" width="4.5" style="32" bestFit="1" customWidth="1"/>
    <col min="10253" max="10496" width="9" style="32"/>
    <col min="10497" max="10497" width="16.75" style="32" bestFit="1" customWidth="1"/>
    <col min="10498" max="10498" width="5" style="32" bestFit="1" customWidth="1"/>
    <col min="10499" max="10499" width="5.125" style="32" customWidth="1"/>
    <col min="10500" max="10500" width="4.5" style="32" bestFit="1" customWidth="1"/>
    <col min="10501" max="10502" width="6.375" style="32" bestFit="1" customWidth="1"/>
    <col min="10503" max="10503" width="4.75" style="32" bestFit="1" customWidth="1"/>
    <col min="10504" max="10504" width="4.5" style="32" bestFit="1" customWidth="1"/>
    <col min="10505" max="10505" width="5.625" style="32" bestFit="1" customWidth="1"/>
    <col min="10506" max="10506" width="5" style="32" bestFit="1" customWidth="1"/>
    <col min="10507" max="10508" width="4.5" style="32" bestFit="1" customWidth="1"/>
    <col min="10509" max="10752" width="9" style="32"/>
    <col min="10753" max="10753" width="16.75" style="32" bestFit="1" customWidth="1"/>
    <col min="10754" max="10754" width="5" style="32" bestFit="1" customWidth="1"/>
    <col min="10755" max="10755" width="5.125" style="32" customWidth="1"/>
    <col min="10756" max="10756" width="4.5" style="32" bestFit="1" customWidth="1"/>
    <col min="10757" max="10758" width="6.375" style="32" bestFit="1" customWidth="1"/>
    <col min="10759" max="10759" width="4.75" style="32" bestFit="1" customWidth="1"/>
    <col min="10760" max="10760" width="4.5" style="32" bestFit="1" customWidth="1"/>
    <col min="10761" max="10761" width="5.625" style="32" bestFit="1" customWidth="1"/>
    <col min="10762" max="10762" width="5" style="32" bestFit="1" customWidth="1"/>
    <col min="10763" max="10764" width="4.5" style="32" bestFit="1" customWidth="1"/>
    <col min="10765" max="11008" width="9" style="32"/>
    <col min="11009" max="11009" width="16.75" style="32" bestFit="1" customWidth="1"/>
    <col min="11010" max="11010" width="5" style="32" bestFit="1" customWidth="1"/>
    <col min="11011" max="11011" width="5.125" style="32" customWidth="1"/>
    <col min="11012" max="11012" width="4.5" style="32" bestFit="1" customWidth="1"/>
    <col min="11013" max="11014" width="6.375" style="32" bestFit="1" customWidth="1"/>
    <col min="11015" max="11015" width="4.75" style="32" bestFit="1" customWidth="1"/>
    <col min="11016" max="11016" width="4.5" style="32" bestFit="1" customWidth="1"/>
    <col min="11017" max="11017" width="5.625" style="32" bestFit="1" customWidth="1"/>
    <col min="11018" max="11018" width="5" style="32" bestFit="1" customWidth="1"/>
    <col min="11019" max="11020" width="4.5" style="32" bestFit="1" customWidth="1"/>
    <col min="11021" max="11264" width="9" style="32"/>
    <col min="11265" max="11265" width="16.75" style="32" bestFit="1" customWidth="1"/>
    <col min="11266" max="11266" width="5" style="32" bestFit="1" customWidth="1"/>
    <col min="11267" max="11267" width="5.125" style="32" customWidth="1"/>
    <col min="11268" max="11268" width="4.5" style="32" bestFit="1" customWidth="1"/>
    <col min="11269" max="11270" width="6.375" style="32" bestFit="1" customWidth="1"/>
    <col min="11271" max="11271" width="4.75" style="32" bestFit="1" customWidth="1"/>
    <col min="11272" max="11272" width="4.5" style="32" bestFit="1" customWidth="1"/>
    <col min="11273" max="11273" width="5.625" style="32" bestFit="1" customWidth="1"/>
    <col min="11274" max="11274" width="5" style="32" bestFit="1" customWidth="1"/>
    <col min="11275" max="11276" width="4.5" style="32" bestFit="1" customWidth="1"/>
    <col min="11277" max="11520" width="9" style="32"/>
    <col min="11521" max="11521" width="16.75" style="32" bestFit="1" customWidth="1"/>
    <col min="11522" max="11522" width="5" style="32" bestFit="1" customWidth="1"/>
    <col min="11523" max="11523" width="5.125" style="32" customWidth="1"/>
    <col min="11524" max="11524" width="4.5" style="32" bestFit="1" customWidth="1"/>
    <col min="11525" max="11526" width="6.375" style="32" bestFit="1" customWidth="1"/>
    <col min="11527" max="11527" width="4.75" style="32" bestFit="1" customWidth="1"/>
    <col min="11528" max="11528" width="4.5" style="32" bestFit="1" customWidth="1"/>
    <col min="11529" max="11529" width="5.625" style="32" bestFit="1" customWidth="1"/>
    <col min="11530" max="11530" width="5" style="32" bestFit="1" customWidth="1"/>
    <col min="11531" max="11532" width="4.5" style="32" bestFit="1" customWidth="1"/>
    <col min="11533" max="11776" width="9" style="32"/>
    <col min="11777" max="11777" width="16.75" style="32" bestFit="1" customWidth="1"/>
    <col min="11778" max="11778" width="5" style="32" bestFit="1" customWidth="1"/>
    <col min="11779" max="11779" width="5.125" style="32" customWidth="1"/>
    <col min="11780" max="11780" width="4.5" style="32" bestFit="1" customWidth="1"/>
    <col min="11781" max="11782" width="6.375" style="32" bestFit="1" customWidth="1"/>
    <col min="11783" max="11783" width="4.75" style="32" bestFit="1" customWidth="1"/>
    <col min="11784" max="11784" width="4.5" style="32" bestFit="1" customWidth="1"/>
    <col min="11785" max="11785" width="5.625" style="32" bestFit="1" customWidth="1"/>
    <col min="11786" max="11786" width="5" style="32" bestFit="1" customWidth="1"/>
    <col min="11787" max="11788" width="4.5" style="32" bestFit="1" customWidth="1"/>
    <col min="11789" max="12032" width="9" style="32"/>
    <col min="12033" max="12033" width="16.75" style="32" bestFit="1" customWidth="1"/>
    <col min="12034" max="12034" width="5" style="32" bestFit="1" customWidth="1"/>
    <col min="12035" max="12035" width="5.125" style="32" customWidth="1"/>
    <col min="12036" max="12036" width="4.5" style="32" bestFit="1" customWidth="1"/>
    <col min="12037" max="12038" width="6.375" style="32" bestFit="1" customWidth="1"/>
    <col min="12039" max="12039" width="4.75" style="32" bestFit="1" customWidth="1"/>
    <col min="12040" max="12040" width="4.5" style="32" bestFit="1" customWidth="1"/>
    <col min="12041" max="12041" width="5.625" style="32" bestFit="1" customWidth="1"/>
    <col min="12042" max="12042" width="5" style="32" bestFit="1" customWidth="1"/>
    <col min="12043" max="12044" width="4.5" style="32" bestFit="1" customWidth="1"/>
    <col min="12045" max="12288" width="9" style="32"/>
    <col min="12289" max="12289" width="16.75" style="32" bestFit="1" customWidth="1"/>
    <col min="12290" max="12290" width="5" style="32" bestFit="1" customWidth="1"/>
    <col min="12291" max="12291" width="5.125" style="32" customWidth="1"/>
    <col min="12292" max="12292" width="4.5" style="32" bestFit="1" customWidth="1"/>
    <col min="12293" max="12294" width="6.375" style="32" bestFit="1" customWidth="1"/>
    <col min="12295" max="12295" width="4.75" style="32" bestFit="1" customWidth="1"/>
    <col min="12296" max="12296" width="4.5" style="32" bestFit="1" customWidth="1"/>
    <col min="12297" max="12297" width="5.625" style="32" bestFit="1" customWidth="1"/>
    <col min="12298" max="12298" width="5" style="32" bestFit="1" customWidth="1"/>
    <col min="12299" max="12300" width="4.5" style="32" bestFit="1" customWidth="1"/>
    <col min="12301" max="12544" width="9" style="32"/>
    <col min="12545" max="12545" width="16.75" style="32" bestFit="1" customWidth="1"/>
    <col min="12546" max="12546" width="5" style="32" bestFit="1" customWidth="1"/>
    <col min="12547" max="12547" width="5.125" style="32" customWidth="1"/>
    <col min="12548" max="12548" width="4.5" style="32" bestFit="1" customWidth="1"/>
    <col min="12549" max="12550" width="6.375" style="32" bestFit="1" customWidth="1"/>
    <col min="12551" max="12551" width="4.75" style="32" bestFit="1" customWidth="1"/>
    <col min="12552" max="12552" width="4.5" style="32" bestFit="1" customWidth="1"/>
    <col min="12553" max="12553" width="5.625" style="32" bestFit="1" customWidth="1"/>
    <col min="12554" max="12554" width="5" style="32" bestFit="1" customWidth="1"/>
    <col min="12555" max="12556" width="4.5" style="32" bestFit="1" customWidth="1"/>
    <col min="12557" max="12800" width="9" style="32"/>
    <col min="12801" max="12801" width="16.75" style="32" bestFit="1" customWidth="1"/>
    <col min="12802" max="12802" width="5" style="32" bestFit="1" customWidth="1"/>
    <col min="12803" max="12803" width="5.125" style="32" customWidth="1"/>
    <col min="12804" max="12804" width="4.5" style="32" bestFit="1" customWidth="1"/>
    <col min="12805" max="12806" width="6.375" style="32" bestFit="1" customWidth="1"/>
    <col min="12807" max="12807" width="4.75" style="32" bestFit="1" customWidth="1"/>
    <col min="12808" max="12808" width="4.5" style="32" bestFit="1" customWidth="1"/>
    <col min="12809" max="12809" width="5.625" style="32" bestFit="1" customWidth="1"/>
    <col min="12810" max="12810" width="5" style="32" bestFit="1" customWidth="1"/>
    <col min="12811" max="12812" width="4.5" style="32" bestFit="1" customWidth="1"/>
    <col min="12813" max="13056" width="9" style="32"/>
    <col min="13057" max="13057" width="16.75" style="32" bestFit="1" customWidth="1"/>
    <col min="13058" max="13058" width="5" style="32" bestFit="1" customWidth="1"/>
    <col min="13059" max="13059" width="5.125" style="32" customWidth="1"/>
    <col min="13060" max="13060" width="4.5" style="32" bestFit="1" customWidth="1"/>
    <col min="13061" max="13062" width="6.375" style="32" bestFit="1" customWidth="1"/>
    <col min="13063" max="13063" width="4.75" style="32" bestFit="1" customWidth="1"/>
    <col min="13064" max="13064" width="4.5" style="32" bestFit="1" customWidth="1"/>
    <col min="13065" max="13065" width="5.625" style="32" bestFit="1" customWidth="1"/>
    <col min="13066" max="13066" width="5" style="32" bestFit="1" customWidth="1"/>
    <col min="13067" max="13068" width="4.5" style="32" bestFit="1" customWidth="1"/>
    <col min="13069" max="13312" width="9" style="32"/>
    <col min="13313" max="13313" width="16.75" style="32" bestFit="1" customWidth="1"/>
    <col min="13314" max="13314" width="5" style="32" bestFit="1" customWidth="1"/>
    <col min="13315" max="13315" width="5.125" style="32" customWidth="1"/>
    <col min="13316" max="13316" width="4.5" style="32" bestFit="1" customWidth="1"/>
    <col min="13317" max="13318" width="6.375" style="32" bestFit="1" customWidth="1"/>
    <col min="13319" max="13319" width="4.75" style="32" bestFit="1" customWidth="1"/>
    <col min="13320" max="13320" width="4.5" style="32" bestFit="1" customWidth="1"/>
    <col min="13321" max="13321" width="5.625" style="32" bestFit="1" customWidth="1"/>
    <col min="13322" max="13322" width="5" style="32" bestFit="1" customWidth="1"/>
    <col min="13323" max="13324" width="4.5" style="32" bestFit="1" customWidth="1"/>
    <col min="13325" max="13568" width="9" style="32"/>
    <col min="13569" max="13569" width="16.75" style="32" bestFit="1" customWidth="1"/>
    <col min="13570" max="13570" width="5" style="32" bestFit="1" customWidth="1"/>
    <col min="13571" max="13571" width="5.125" style="32" customWidth="1"/>
    <col min="13572" max="13572" width="4.5" style="32" bestFit="1" customWidth="1"/>
    <col min="13573" max="13574" width="6.375" style="32" bestFit="1" customWidth="1"/>
    <col min="13575" max="13575" width="4.75" style="32" bestFit="1" customWidth="1"/>
    <col min="13576" max="13576" width="4.5" style="32" bestFit="1" customWidth="1"/>
    <col min="13577" max="13577" width="5.625" style="32" bestFit="1" customWidth="1"/>
    <col min="13578" max="13578" width="5" style="32" bestFit="1" customWidth="1"/>
    <col min="13579" max="13580" width="4.5" style="32" bestFit="1" customWidth="1"/>
    <col min="13581" max="13824" width="9" style="32"/>
    <col min="13825" max="13825" width="16.75" style="32" bestFit="1" customWidth="1"/>
    <col min="13826" max="13826" width="5" style="32" bestFit="1" customWidth="1"/>
    <col min="13827" max="13827" width="5.125" style="32" customWidth="1"/>
    <col min="13828" max="13828" width="4.5" style="32" bestFit="1" customWidth="1"/>
    <col min="13829" max="13830" width="6.375" style="32" bestFit="1" customWidth="1"/>
    <col min="13831" max="13831" width="4.75" style="32" bestFit="1" customWidth="1"/>
    <col min="13832" max="13832" width="4.5" style="32" bestFit="1" customWidth="1"/>
    <col min="13833" max="13833" width="5.625" style="32" bestFit="1" customWidth="1"/>
    <col min="13834" max="13834" width="5" style="32" bestFit="1" customWidth="1"/>
    <col min="13835" max="13836" width="4.5" style="32" bestFit="1" customWidth="1"/>
    <col min="13837" max="14080" width="9" style="32"/>
    <col min="14081" max="14081" width="16.75" style="32" bestFit="1" customWidth="1"/>
    <col min="14082" max="14082" width="5" style="32" bestFit="1" customWidth="1"/>
    <col min="14083" max="14083" width="5.125" style="32" customWidth="1"/>
    <col min="14084" max="14084" width="4.5" style="32" bestFit="1" customWidth="1"/>
    <col min="14085" max="14086" width="6.375" style="32" bestFit="1" customWidth="1"/>
    <col min="14087" max="14087" width="4.75" style="32" bestFit="1" customWidth="1"/>
    <col min="14088" max="14088" width="4.5" style="32" bestFit="1" customWidth="1"/>
    <col min="14089" max="14089" width="5.625" style="32" bestFit="1" customWidth="1"/>
    <col min="14090" max="14090" width="5" style="32" bestFit="1" customWidth="1"/>
    <col min="14091" max="14092" width="4.5" style="32" bestFit="1" customWidth="1"/>
    <col min="14093" max="14336" width="9" style="32"/>
    <col min="14337" max="14337" width="16.75" style="32" bestFit="1" customWidth="1"/>
    <col min="14338" max="14338" width="5" style="32" bestFit="1" customWidth="1"/>
    <col min="14339" max="14339" width="5.125" style="32" customWidth="1"/>
    <col min="14340" max="14340" width="4.5" style="32" bestFit="1" customWidth="1"/>
    <col min="14341" max="14342" width="6.375" style="32" bestFit="1" customWidth="1"/>
    <col min="14343" max="14343" width="4.75" style="32" bestFit="1" customWidth="1"/>
    <col min="14344" max="14344" width="4.5" style="32" bestFit="1" customWidth="1"/>
    <col min="14345" max="14345" width="5.625" style="32" bestFit="1" customWidth="1"/>
    <col min="14346" max="14346" width="5" style="32" bestFit="1" customWidth="1"/>
    <col min="14347" max="14348" width="4.5" style="32" bestFit="1" customWidth="1"/>
    <col min="14349" max="14592" width="9" style="32"/>
    <col min="14593" max="14593" width="16.75" style="32" bestFit="1" customWidth="1"/>
    <col min="14594" max="14594" width="5" style="32" bestFit="1" customWidth="1"/>
    <col min="14595" max="14595" width="5.125" style="32" customWidth="1"/>
    <col min="14596" max="14596" width="4.5" style="32" bestFit="1" customWidth="1"/>
    <col min="14597" max="14598" width="6.375" style="32" bestFit="1" customWidth="1"/>
    <col min="14599" max="14599" width="4.75" style="32" bestFit="1" customWidth="1"/>
    <col min="14600" max="14600" width="4.5" style="32" bestFit="1" customWidth="1"/>
    <col min="14601" max="14601" width="5.625" style="32" bestFit="1" customWidth="1"/>
    <col min="14602" max="14602" width="5" style="32" bestFit="1" customWidth="1"/>
    <col min="14603" max="14604" width="4.5" style="32" bestFit="1" customWidth="1"/>
    <col min="14605" max="14848" width="9" style="32"/>
    <col min="14849" max="14849" width="16.75" style="32" bestFit="1" customWidth="1"/>
    <col min="14850" max="14850" width="5" style="32" bestFit="1" customWidth="1"/>
    <col min="14851" max="14851" width="5.125" style="32" customWidth="1"/>
    <col min="14852" max="14852" width="4.5" style="32" bestFit="1" customWidth="1"/>
    <col min="14853" max="14854" width="6.375" style="32" bestFit="1" customWidth="1"/>
    <col min="14855" max="14855" width="4.75" style="32" bestFit="1" customWidth="1"/>
    <col min="14856" max="14856" width="4.5" style="32" bestFit="1" customWidth="1"/>
    <col min="14857" max="14857" width="5.625" style="32" bestFit="1" customWidth="1"/>
    <col min="14858" max="14858" width="5" style="32" bestFit="1" customWidth="1"/>
    <col min="14859" max="14860" width="4.5" style="32" bestFit="1" customWidth="1"/>
    <col min="14861" max="15104" width="9" style="32"/>
    <col min="15105" max="15105" width="16.75" style="32" bestFit="1" customWidth="1"/>
    <col min="15106" max="15106" width="5" style="32" bestFit="1" customWidth="1"/>
    <col min="15107" max="15107" width="5.125" style="32" customWidth="1"/>
    <col min="15108" max="15108" width="4.5" style="32" bestFit="1" customWidth="1"/>
    <col min="15109" max="15110" width="6.375" style="32" bestFit="1" customWidth="1"/>
    <col min="15111" max="15111" width="4.75" style="32" bestFit="1" customWidth="1"/>
    <col min="15112" max="15112" width="4.5" style="32" bestFit="1" customWidth="1"/>
    <col min="15113" max="15113" width="5.625" style="32" bestFit="1" customWidth="1"/>
    <col min="15114" max="15114" width="5" style="32" bestFit="1" customWidth="1"/>
    <col min="15115" max="15116" width="4.5" style="32" bestFit="1" customWidth="1"/>
    <col min="15117" max="15360" width="9" style="32"/>
    <col min="15361" max="15361" width="16.75" style="32" bestFit="1" customWidth="1"/>
    <col min="15362" max="15362" width="5" style="32" bestFit="1" customWidth="1"/>
    <col min="15363" max="15363" width="5.125" style="32" customWidth="1"/>
    <col min="15364" max="15364" width="4.5" style="32" bestFit="1" customWidth="1"/>
    <col min="15365" max="15366" width="6.375" style="32" bestFit="1" customWidth="1"/>
    <col min="15367" max="15367" width="4.75" style="32" bestFit="1" customWidth="1"/>
    <col min="15368" max="15368" width="4.5" style="32" bestFit="1" customWidth="1"/>
    <col min="15369" max="15369" width="5.625" style="32" bestFit="1" customWidth="1"/>
    <col min="15370" max="15370" width="5" style="32" bestFit="1" customWidth="1"/>
    <col min="15371" max="15372" width="4.5" style="32" bestFit="1" customWidth="1"/>
    <col min="15373" max="15616" width="9" style="32"/>
    <col min="15617" max="15617" width="16.75" style="32" bestFit="1" customWidth="1"/>
    <col min="15618" max="15618" width="5" style="32" bestFit="1" customWidth="1"/>
    <col min="15619" max="15619" width="5.125" style="32" customWidth="1"/>
    <col min="15620" max="15620" width="4.5" style="32" bestFit="1" customWidth="1"/>
    <col min="15621" max="15622" width="6.375" style="32" bestFit="1" customWidth="1"/>
    <col min="15623" max="15623" width="4.75" style="32" bestFit="1" customWidth="1"/>
    <col min="15624" max="15624" width="4.5" style="32" bestFit="1" customWidth="1"/>
    <col min="15625" max="15625" width="5.625" style="32" bestFit="1" customWidth="1"/>
    <col min="15626" max="15626" width="5" style="32" bestFit="1" customWidth="1"/>
    <col min="15627" max="15628" width="4.5" style="32" bestFit="1" customWidth="1"/>
    <col min="15629" max="15872" width="9" style="32"/>
    <col min="15873" max="15873" width="16.75" style="32" bestFit="1" customWidth="1"/>
    <col min="15874" max="15874" width="5" style="32" bestFit="1" customWidth="1"/>
    <col min="15875" max="15875" width="5.125" style="32" customWidth="1"/>
    <col min="15876" max="15876" width="4.5" style="32" bestFit="1" customWidth="1"/>
    <col min="15877" max="15878" width="6.375" style="32" bestFit="1" customWidth="1"/>
    <col min="15879" max="15879" width="4.75" style="32" bestFit="1" customWidth="1"/>
    <col min="15880" max="15880" width="4.5" style="32" bestFit="1" customWidth="1"/>
    <col min="15881" max="15881" width="5.625" style="32" bestFit="1" customWidth="1"/>
    <col min="15882" max="15882" width="5" style="32" bestFit="1" customWidth="1"/>
    <col min="15883" max="15884" width="4.5" style="32" bestFit="1" customWidth="1"/>
    <col min="15885" max="16128" width="9" style="32"/>
    <col min="16129" max="16129" width="16.75" style="32" bestFit="1" customWidth="1"/>
    <col min="16130" max="16130" width="5" style="32" bestFit="1" customWidth="1"/>
    <col min="16131" max="16131" width="5.125" style="32" customWidth="1"/>
    <col min="16132" max="16132" width="4.5" style="32" bestFit="1" customWidth="1"/>
    <col min="16133" max="16134" width="6.375" style="32" bestFit="1" customWidth="1"/>
    <col min="16135" max="16135" width="4.75" style="32" bestFit="1" customWidth="1"/>
    <col min="16136" max="16136" width="4.5" style="32" bestFit="1" customWidth="1"/>
    <col min="16137" max="16137" width="5.625" style="32" bestFit="1" customWidth="1"/>
    <col min="16138" max="16138" width="5" style="32" bestFit="1" customWidth="1"/>
    <col min="16139" max="16140" width="4.5" style="32" bestFit="1" customWidth="1"/>
    <col min="16141" max="16384" width="9" style="32"/>
  </cols>
  <sheetData>
    <row r="1" spans="1:22">
      <c r="A1" s="71" t="s">
        <v>1072</v>
      </c>
      <c r="B1" s="31" t="s">
        <v>143</v>
      </c>
      <c r="C1" s="42">
        <v>1</v>
      </c>
      <c r="D1" s="42">
        <v>2</v>
      </c>
      <c r="E1" s="42">
        <v>3</v>
      </c>
      <c r="F1" s="43">
        <v>4</v>
      </c>
      <c r="G1" s="42">
        <v>5</v>
      </c>
      <c r="H1" s="42">
        <v>6</v>
      </c>
      <c r="I1" s="42">
        <v>7</v>
      </c>
      <c r="J1" s="43">
        <v>8</v>
      </c>
      <c r="K1" s="42">
        <v>9</v>
      </c>
      <c r="L1" s="42">
        <v>10</v>
      </c>
      <c r="M1" s="42">
        <v>11</v>
      </c>
      <c r="N1" s="43">
        <v>12</v>
      </c>
      <c r="O1" s="42">
        <v>13</v>
      </c>
      <c r="P1" s="42">
        <v>14</v>
      </c>
      <c r="Q1" s="42">
        <v>15</v>
      </c>
      <c r="R1" s="43">
        <v>16</v>
      </c>
      <c r="S1" s="42">
        <v>17</v>
      </c>
      <c r="T1" s="42">
        <v>18</v>
      </c>
      <c r="U1" s="42">
        <v>19</v>
      </c>
      <c r="V1" s="44">
        <v>20</v>
      </c>
    </row>
    <row r="2" spans="1:22" ht="15.75">
      <c r="A2" s="70" t="s">
        <v>1020</v>
      </c>
      <c r="B2" s="33"/>
      <c r="C2" s="45"/>
      <c r="D2" s="45"/>
      <c r="E2" s="45"/>
      <c r="F2" s="46"/>
      <c r="G2" s="41"/>
      <c r="H2" s="41">
        <v>2</v>
      </c>
      <c r="I2" s="41"/>
      <c r="J2" s="40">
        <v>4</v>
      </c>
      <c r="K2" s="41"/>
      <c r="L2" s="41"/>
      <c r="M2" s="47"/>
      <c r="N2" s="43"/>
      <c r="O2" s="47"/>
      <c r="P2" s="47"/>
      <c r="Q2" s="47">
        <v>4</v>
      </c>
      <c r="R2" s="43"/>
      <c r="S2" s="47"/>
      <c r="T2" s="47"/>
      <c r="U2" s="47"/>
      <c r="V2" s="44"/>
    </row>
    <row r="3" spans="1:22" ht="15.75">
      <c r="A3" s="70" t="s">
        <v>156</v>
      </c>
      <c r="B3" s="33"/>
      <c r="C3" s="45"/>
      <c r="D3" s="45"/>
      <c r="E3" s="45"/>
      <c r="F3" s="46"/>
      <c r="G3" s="41"/>
      <c r="H3" s="41">
        <v>2</v>
      </c>
      <c r="I3" s="41"/>
      <c r="J3" s="40">
        <v>2</v>
      </c>
      <c r="K3" s="41"/>
      <c r="L3" s="41"/>
      <c r="M3" s="47"/>
      <c r="N3" s="43"/>
      <c r="O3" s="47"/>
      <c r="P3" s="47"/>
      <c r="Q3" s="47">
        <v>3</v>
      </c>
      <c r="R3" s="43"/>
      <c r="S3" s="47"/>
      <c r="T3" s="47"/>
      <c r="U3" s="47"/>
      <c r="V3" s="44"/>
    </row>
    <row r="4" spans="1:22" ht="15.75">
      <c r="A4" s="70" t="s">
        <v>157</v>
      </c>
      <c r="B4" s="33"/>
      <c r="C4" s="45"/>
      <c r="D4" s="45"/>
      <c r="E4" s="45"/>
      <c r="F4" s="46"/>
      <c r="G4" s="41"/>
      <c r="H4" s="41"/>
      <c r="I4" s="41"/>
      <c r="J4" s="40">
        <v>2</v>
      </c>
      <c r="K4" s="41"/>
      <c r="L4" s="41"/>
      <c r="M4" s="47"/>
      <c r="N4" s="43"/>
      <c r="O4" s="47"/>
      <c r="P4" s="47"/>
      <c r="Q4" s="47">
        <v>2</v>
      </c>
      <c r="R4" s="43"/>
      <c r="S4" s="47"/>
      <c r="T4" s="47"/>
      <c r="U4" s="47"/>
      <c r="V4" s="44"/>
    </row>
    <row r="5" spans="1:22" ht="15.75">
      <c r="A5" s="70" t="s">
        <v>168</v>
      </c>
      <c r="B5" s="33"/>
      <c r="C5" s="45"/>
      <c r="D5" s="45"/>
      <c r="E5" s="45"/>
      <c r="F5" s="46"/>
      <c r="G5" s="41">
        <v>0</v>
      </c>
      <c r="H5" s="41">
        <v>2</v>
      </c>
      <c r="I5" s="41">
        <v>2</v>
      </c>
      <c r="J5" s="40">
        <v>2</v>
      </c>
      <c r="K5" s="41">
        <v>2</v>
      </c>
      <c r="L5" s="41">
        <v>2</v>
      </c>
      <c r="M5" s="47">
        <v>2</v>
      </c>
      <c r="N5" s="43">
        <v>2</v>
      </c>
      <c r="O5" s="47">
        <v>3</v>
      </c>
      <c r="P5" s="47">
        <v>3</v>
      </c>
      <c r="Q5" s="47">
        <v>3</v>
      </c>
      <c r="R5" s="43">
        <v>3</v>
      </c>
      <c r="S5" s="47">
        <v>4</v>
      </c>
      <c r="T5" s="47">
        <v>4</v>
      </c>
      <c r="U5" s="47">
        <v>4</v>
      </c>
      <c r="V5" s="44">
        <v>4</v>
      </c>
    </row>
    <row r="6" spans="1:22" ht="15.75">
      <c r="A6" s="70" t="s">
        <v>169</v>
      </c>
      <c r="B6" s="33"/>
      <c r="C6" s="45"/>
      <c r="D6" s="45"/>
      <c r="E6" s="45"/>
      <c r="F6" s="46"/>
      <c r="G6" s="41"/>
      <c r="H6" s="41"/>
      <c r="I6" s="41">
        <v>1</v>
      </c>
      <c r="J6" s="40"/>
      <c r="K6" s="41">
        <v>1</v>
      </c>
      <c r="L6" s="41"/>
      <c r="M6" s="47">
        <v>1</v>
      </c>
      <c r="N6" s="43"/>
      <c r="O6" s="47">
        <v>1</v>
      </c>
      <c r="P6" s="47"/>
      <c r="Q6" s="47">
        <v>1</v>
      </c>
      <c r="R6" s="43"/>
      <c r="S6" s="47">
        <v>1</v>
      </c>
      <c r="T6" s="47"/>
      <c r="U6" s="47">
        <v>1</v>
      </c>
      <c r="V6" s="44"/>
    </row>
    <row r="7" spans="1:22" ht="14.25" customHeight="1">
      <c r="A7" s="70" t="s">
        <v>1068</v>
      </c>
      <c r="B7" s="76"/>
      <c r="C7" s="47"/>
      <c r="D7" s="47"/>
      <c r="E7" s="47"/>
      <c r="F7" s="43"/>
      <c r="G7" s="47" t="str">
        <f>IF(G2&gt;=G3+G4,IF(G2&gt;G3+G4,"缺排",""),"超排")</f>
        <v/>
      </c>
      <c r="H7" s="47" t="str">
        <f t="shared" ref="H7:V7" si="0">IF(H2&gt;=H3+H4,IF(H2&gt;H3+H4,"缺排",""),"超排")</f>
        <v/>
      </c>
      <c r="I7" s="47" t="str">
        <f t="shared" si="0"/>
        <v/>
      </c>
      <c r="J7" s="44" t="str">
        <f t="shared" si="0"/>
        <v/>
      </c>
      <c r="K7" s="47" t="str">
        <f t="shared" si="0"/>
        <v/>
      </c>
      <c r="L7" s="47" t="str">
        <f t="shared" si="0"/>
        <v/>
      </c>
      <c r="M7" s="47" t="str">
        <f t="shared" si="0"/>
        <v/>
      </c>
      <c r="N7" s="44" t="str">
        <f t="shared" si="0"/>
        <v/>
      </c>
      <c r="O7" s="47" t="str">
        <f t="shared" si="0"/>
        <v/>
      </c>
      <c r="P7" s="47" t="str">
        <f t="shared" si="0"/>
        <v/>
      </c>
      <c r="Q7" s="47" t="str">
        <f t="shared" si="0"/>
        <v>超排</v>
      </c>
      <c r="R7" s="44" t="str">
        <f t="shared" si="0"/>
        <v/>
      </c>
      <c r="S7" s="47" t="str">
        <f t="shared" si="0"/>
        <v/>
      </c>
      <c r="T7" s="47" t="str">
        <f t="shared" si="0"/>
        <v/>
      </c>
      <c r="U7" s="47" t="str">
        <f t="shared" si="0"/>
        <v/>
      </c>
      <c r="V7" s="44" t="str">
        <f t="shared" si="0"/>
        <v/>
      </c>
    </row>
    <row r="8" spans="1:22" ht="12" customHeight="1">
      <c r="A8" s="72"/>
    </row>
    <row r="9" spans="1:22">
      <c r="A9" s="59" t="s">
        <v>1021</v>
      </c>
      <c r="B9" s="34" t="s">
        <v>142</v>
      </c>
      <c r="C9" s="51" t="s">
        <v>155</v>
      </c>
      <c r="D9" s="51">
        <v>0</v>
      </c>
      <c r="E9" s="51" t="s">
        <v>154</v>
      </c>
      <c r="F9" s="43">
        <v>0</v>
      </c>
      <c r="G9" s="51" t="s">
        <v>159</v>
      </c>
      <c r="H9" s="51">
        <v>0</v>
      </c>
      <c r="I9" s="51" t="s">
        <v>160</v>
      </c>
      <c r="J9" s="43">
        <f>SUM(C11:F11)</f>
        <v>0</v>
      </c>
      <c r="K9" s="51" t="s">
        <v>1047</v>
      </c>
      <c r="L9" s="51">
        <v>2</v>
      </c>
      <c r="M9" s="51" t="s">
        <v>158</v>
      </c>
      <c r="N9" s="43">
        <v>1</v>
      </c>
      <c r="O9" s="51" t="s">
        <v>1048</v>
      </c>
      <c r="P9" s="47">
        <v>3</v>
      </c>
      <c r="Q9" s="51" t="s">
        <v>161</v>
      </c>
      <c r="R9" s="43">
        <v>1</v>
      </c>
      <c r="S9" s="51" t="s">
        <v>1049</v>
      </c>
      <c r="T9" s="47">
        <v>4</v>
      </c>
      <c r="U9" s="51" t="s">
        <v>1045</v>
      </c>
      <c r="V9" s="43" t="s">
        <v>1046</v>
      </c>
    </row>
    <row r="10" spans="1:22" s="36" customFormat="1">
      <c r="A10" s="60" t="s">
        <v>181</v>
      </c>
      <c r="B10" s="35" t="s">
        <v>143</v>
      </c>
      <c r="C10" s="52">
        <v>1</v>
      </c>
      <c r="D10" s="52">
        <v>2</v>
      </c>
      <c r="E10" s="52">
        <v>3</v>
      </c>
      <c r="F10" s="43">
        <v>4</v>
      </c>
      <c r="G10" s="52">
        <v>5</v>
      </c>
      <c r="H10" s="52">
        <v>6</v>
      </c>
      <c r="I10" s="52">
        <v>7</v>
      </c>
      <c r="J10" s="43">
        <v>8</v>
      </c>
      <c r="K10" s="52">
        <v>9</v>
      </c>
      <c r="L10" s="52">
        <v>10</v>
      </c>
      <c r="M10" s="52">
        <v>11</v>
      </c>
      <c r="N10" s="43">
        <v>12</v>
      </c>
      <c r="O10" s="52">
        <v>13</v>
      </c>
      <c r="P10" s="52">
        <v>14</v>
      </c>
      <c r="Q10" s="52">
        <v>15</v>
      </c>
      <c r="R10" s="43">
        <v>16</v>
      </c>
      <c r="S10" s="52">
        <v>17</v>
      </c>
      <c r="T10" s="52">
        <v>18</v>
      </c>
      <c r="U10" s="52">
        <v>19</v>
      </c>
      <c r="V10" s="43">
        <v>20</v>
      </c>
    </row>
    <row r="11" spans="1:22" ht="15.75">
      <c r="A11" s="58" t="s">
        <v>144</v>
      </c>
      <c r="B11" s="37">
        <v>0</v>
      </c>
      <c r="C11" s="41">
        <f>C5</f>
        <v>0</v>
      </c>
      <c r="D11" s="41">
        <f t="shared" ref="D11:F11" si="1">D5</f>
        <v>0</v>
      </c>
      <c r="E11" s="41">
        <f t="shared" si="1"/>
        <v>0</v>
      </c>
      <c r="F11" s="53">
        <f t="shared" si="1"/>
        <v>0</v>
      </c>
      <c r="G11" s="41">
        <f>IF(G3&gt;G5,G3,G5)</f>
        <v>0</v>
      </c>
      <c r="H11" s="41">
        <f t="shared" ref="H11:V11" si="2">IF(H3&gt;H5,H3,H5)</f>
        <v>2</v>
      </c>
      <c r="I11" s="41">
        <f t="shared" si="2"/>
        <v>2</v>
      </c>
      <c r="J11" s="53">
        <f t="shared" si="2"/>
        <v>2</v>
      </c>
      <c r="K11" s="41">
        <f t="shared" si="2"/>
        <v>2</v>
      </c>
      <c r="L11" s="41">
        <f t="shared" si="2"/>
        <v>2</v>
      </c>
      <c r="M11" s="41">
        <f t="shared" si="2"/>
        <v>2</v>
      </c>
      <c r="N11" s="53">
        <f t="shared" si="2"/>
        <v>2</v>
      </c>
      <c r="O11" s="41">
        <f>IF(O3&gt;O5,O3,O5)</f>
        <v>3</v>
      </c>
      <c r="P11" s="41">
        <f t="shared" si="2"/>
        <v>3</v>
      </c>
      <c r="Q11" s="41">
        <f t="shared" si="2"/>
        <v>3</v>
      </c>
      <c r="R11" s="53">
        <f>IF(R3&gt;R5,R3,R5)</f>
        <v>3</v>
      </c>
      <c r="S11" s="41">
        <f t="shared" si="2"/>
        <v>4</v>
      </c>
      <c r="T11" s="41">
        <f t="shared" si="2"/>
        <v>4</v>
      </c>
      <c r="U11" s="41">
        <f t="shared" si="2"/>
        <v>4</v>
      </c>
      <c r="V11" s="53">
        <f t="shared" si="2"/>
        <v>4</v>
      </c>
    </row>
    <row r="12" spans="1:22" ht="15.75">
      <c r="A12" s="58" t="s">
        <v>145</v>
      </c>
      <c r="B12" s="37">
        <v>0</v>
      </c>
      <c r="C12" s="51">
        <v>0</v>
      </c>
      <c r="D12" s="51"/>
      <c r="E12" s="51"/>
      <c r="F12" s="43"/>
      <c r="G12" s="51"/>
      <c r="H12" s="51"/>
      <c r="I12" s="51"/>
      <c r="J12" s="43"/>
      <c r="K12" s="51"/>
      <c r="L12" s="51"/>
      <c r="M12" s="51"/>
      <c r="N12" s="43"/>
      <c r="O12" s="51"/>
      <c r="P12" s="51"/>
      <c r="Q12" s="51"/>
      <c r="R12" s="43"/>
      <c r="S12" s="51"/>
      <c r="T12" s="51"/>
      <c r="U12" s="51"/>
      <c r="V12" s="43"/>
    </row>
    <row r="13" spans="1:22" ht="15.75">
      <c r="A13" s="58" t="s">
        <v>146</v>
      </c>
      <c r="B13" s="37"/>
      <c r="C13" s="51">
        <f>F9+C12+B12-C11</f>
        <v>0</v>
      </c>
      <c r="D13" s="51">
        <f>C14+D12-D11</f>
        <v>0</v>
      </c>
      <c r="E13" s="51">
        <f>D14+E12-E11</f>
        <v>0</v>
      </c>
      <c r="F13" s="43">
        <f t="shared" ref="F13:J13" si="3">E14+F12-F11</f>
        <v>0</v>
      </c>
      <c r="G13" s="51">
        <f>J9+G12-G11</f>
        <v>0</v>
      </c>
      <c r="H13" s="51">
        <f t="shared" si="3"/>
        <v>-2</v>
      </c>
      <c r="I13" s="51">
        <f>H14+I12-I11</f>
        <v>-2</v>
      </c>
      <c r="J13" s="43">
        <f t="shared" si="3"/>
        <v>-2</v>
      </c>
      <c r="K13" s="51">
        <f>J14+K12-K11</f>
        <v>-2</v>
      </c>
      <c r="L13" s="51">
        <f>K14+L12-L11</f>
        <v>-1</v>
      </c>
      <c r="M13" s="51">
        <f t="shared" ref="M13:V13" si="4">L14+M12-M11</f>
        <v>0</v>
      </c>
      <c r="N13" s="43">
        <f t="shared" si="4"/>
        <v>-2</v>
      </c>
      <c r="O13" s="51">
        <f t="shared" si="4"/>
        <v>-2</v>
      </c>
      <c r="P13" s="51">
        <f t="shared" si="4"/>
        <v>-1</v>
      </c>
      <c r="Q13" s="51">
        <f t="shared" si="4"/>
        <v>0</v>
      </c>
      <c r="R13" s="43">
        <f t="shared" si="4"/>
        <v>1</v>
      </c>
      <c r="S13" s="51">
        <f t="shared" si="4"/>
        <v>-3</v>
      </c>
      <c r="T13" s="51">
        <f t="shared" si="4"/>
        <v>-3</v>
      </c>
      <c r="U13" s="51">
        <f t="shared" si="4"/>
        <v>-3</v>
      </c>
      <c r="V13" s="43">
        <f t="shared" si="4"/>
        <v>-3</v>
      </c>
    </row>
    <row r="14" spans="1:22" ht="15.75">
      <c r="A14" s="58" t="s">
        <v>147</v>
      </c>
      <c r="B14" s="37"/>
      <c r="C14" s="51">
        <f>C13+C16</f>
        <v>0</v>
      </c>
      <c r="D14" s="51">
        <f t="shared" ref="D14:J14" si="5">D13+D16</f>
        <v>0</v>
      </c>
      <c r="E14" s="51">
        <f t="shared" si="5"/>
        <v>0</v>
      </c>
      <c r="F14" s="43">
        <f>F13+F16</f>
        <v>0</v>
      </c>
      <c r="G14" s="51">
        <f t="shared" si="5"/>
        <v>0</v>
      </c>
      <c r="H14" s="51">
        <f t="shared" si="5"/>
        <v>0</v>
      </c>
      <c r="I14" s="51">
        <f t="shared" si="5"/>
        <v>0</v>
      </c>
      <c r="J14" s="43">
        <f t="shared" si="5"/>
        <v>0</v>
      </c>
      <c r="K14" s="51">
        <f>K13+K16</f>
        <v>1</v>
      </c>
      <c r="L14" s="51">
        <f>L13+L16</f>
        <v>2</v>
      </c>
      <c r="M14" s="51">
        <f t="shared" ref="M14:V14" si="6">M13+M16</f>
        <v>0</v>
      </c>
      <c r="N14" s="43">
        <f t="shared" si="6"/>
        <v>1</v>
      </c>
      <c r="O14" s="51">
        <f t="shared" si="6"/>
        <v>2</v>
      </c>
      <c r="P14" s="51">
        <f t="shared" si="6"/>
        <v>3</v>
      </c>
      <c r="Q14" s="51">
        <f t="shared" si="6"/>
        <v>4</v>
      </c>
      <c r="R14" s="43">
        <f t="shared" si="6"/>
        <v>1</v>
      </c>
      <c r="S14" s="51">
        <f t="shared" si="6"/>
        <v>1</v>
      </c>
      <c r="T14" s="51">
        <f t="shared" si="6"/>
        <v>1</v>
      </c>
      <c r="U14" s="51">
        <f t="shared" si="6"/>
        <v>1</v>
      </c>
      <c r="V14" s="43">
        <f t="shared" si="6"/>
        <v>1</v>
      </c>
    </row>
    <row r="15" spans="1:22" ht="15.75">
      <c r="A15" s="58" t="s">
        <v>148</v>
      </c>
      <c r="B15" s="37"/>
      <c r="C15" s="51">
        <f>IF(C13&gt;=$D9,0,$D9-C13)</f>
        <v>0</v>
      </c>
      <c r="D15" s="51">
        <f t="shared" ref="D15:F15" si="7">IF(D13&gt;=$D9,0,$D9-D13)</f>
        <v>0</v>
      </c>
      <c r="E15" s="51">
        <f>IF(E13&gt;=$D9,0,$D9-E13)</f>
        <v>0</v>
      </c>
      <c r="F15" s="43">
        <f t="shared" si="7"/>
        <v>0</v>
      </c>
      <c r="G15" s="51">
        <f t="shared" ref="G15:J15" si="8">IF(G13&gt;=$H9,0,$H9-G13)</f>
        <v>0</v>
      </c>
      <c r="H15" s="51">
        <f t="shared" si="8"/>
        <v>2</v>
      </c>
      <c r="I15" s="51">
        <f t="shared" si="8"/>
        <v>2</v>
      </c>
      <c r="J15" s="43">
        <f t="shared" si="8"/>
        <v>2</v>
      </c>
      <c r="K15" s="51">
        <f>IF(K13&gt;=$H9,0,$H9-K13)</f>
        <v>2</v>
      </c>
      <c r="L15" s="51">
        <f>IF(L13&gt;=$H9,0,$H9-L13)</f>
        <v>1</v>
      </c>
      <c r="M15" s="51">
        <f t="shared" ref="M15:N15" si="9">IF(M13&gt;=$H9,0,$H9-M13)</f>
        <v>0</v>
      </c>
      <c r="N15" s="43">
        <f t="shared" si="9"/>
        <v>2</v>
      </c>
      <c r="O15" s="51">
        <f>IF(O13&gt;=$N9,0,$N9-O13)</f>
        <v>3</v>
      </c>
      <c r="P15" s="51">
        <f t="shared" ref="P15:V15" si="10">IF(P13&gt;=$N9,0,$N9-P13)</f>
        <v>2</v>
      </c>
      <c r="Q15" s="51">
        <f t="shared" si="10"/>
        <v>1</v>
      </c>
      <c r="R15" s="43">
        <f t="shared" si="10"/>
        <v>0</v>
      </c>
      <c r="S15" s="51">
        <f>IF(S13&gt;=$N9,0,$N9-S13)</f>
        <v>4</v>
      </c>
      <c r="T15" s="51">
        <f t="shared" si="10"/>
        <v>4</v>
      </c>
      <c r="U15" s="51">
        <f t="shared" si="10"/>
        <v>4</v>
      </c>
      <c r="V15" s="43">
        <f t="shared" si="10"/>
        <v>4</v>
      </c>
    </row>
    <row r="16" spans="1:22" ht="15.75">
      <c r="A16" s="58" t="s">
        <v>149</v>
      </c>
      <c r="B16" s="37"/>
      <c r="C16" s="51">
        <f>IF(C15&gt;0,$L9,0)</f>
        <v>0</v>
      </c>
      <c r="D16" s="51">
        <f t="shared" ref="D16:I16" si="11">IF(D15&gt;0,$L9,0)</f>
        <v>0</v>
      </c>
      <c r="E16" s="51">
        <f t="shared" si="11"/>
        <v>0</v>
      </c>
      <c r="F16" s="43">
        <f t="shared" si="11"/>
        <v>0</v>
      </c>
      <c r="G16" s="51">
        <f>IF(G15&gt;0,$L9,0)</f>
        <v>0</v>
      </c>
      <c r="H16" s="51">
        <f>IF(H15&gt;0,$L9,0)</f>
        <v>2</v>
      </c>
      <c r="I16" s="51">
        <f t="shared" si="11"/>
        <v>2</v>
      </c>
      <c r="J16" s="43">
        <f>IF(J15&gt;0,$L9,0)</f>
        <v>2</v>
      </c>
      <c r="K16" s="51">
        <f>IF(K15&gt;0,$P9,0)</f>
        <v>3</v>
      </c>
      <c r="L16" s="51">
        <f t="shared" ref="L16:N16" si="12">IF(L15&gt;0,$P9,0)</f>
        <v>3</v>
      </c>
      <c r="M16" s="51">
        <f t="shared" si="12"/>
        <v>0</v>
      </c>
      <c r="N16" s="43">
        <f t="shared" si="12"/>
        <v>3</v>
      </c>
      <c r="O16" s="51">
        <f>IF(O15&gt;0,$T9,0)</f>
        <v>4</v>
      </c>
      <c r="P16" s="51">
        <f t="shared" ref="P16:V16" si="13">IF(P15&gt;0,$T9,0)</f>
        <v>4</v>
      </c>
      <c r="Q16" s="51">
        <f t="shared" si="13"/>
        <v>4</v>
      </c>
      <c r="R16" s="43">
        <f t="shared" si="13"/>
        <v>0</v>
      </c>
      <c r="S16" s="51">
        <f t="shared" si="13"/>
        <v>4</v>
      </c>
      <c r="T16" s="51">
        <f t="shared" si="13"/>
        <v>4</v>
      </c>
      <c r="U16" s="51">
        <f t="shared" si="13"/>
        <v>4</v>
      </c>
      <c r="V16" s="43">
        <f t="shared" si="13"/>
        <v>4</v>
      </c>
    </row>
    <row r="17" spans="1:22" ht="15.75">
      <c r="A17" s="58" t="s">
        <v>150</v>
      </c>
      <c r="B17" s="37">
        <f t="shared" ref="B17:J17" si="14">C16</f>
        <v>0</v>
      </c>
      <c r="C17" s="51">
        <f t="shared" si="14"/>
        <v>0</v>
      </c>
      <c r="D17" s="51">
        <f t="shared" si="14"/>
        <v>0</v>
      </c>
      <c r="E17" s="51">
        <f t="shared" si="14"/>
        <v>0</v>
      </c>
      <c r="F17" s="43">
        <f t="shared" si="14"/>
        <v>0</v>
      </c>
      <c r="G17" s="51">
        <f t="shared" si="14"/>
        <v>2</v>
      </c>
      <c r="H17" s="51">
        <f t="shared" si="14"/>
        <v>2</v>
      </c>
      <c r="I17" s="51">
        <f t="shared" si="14"/>
        <v>2</v>
      </c>
      <c r="J17" s="43">
        <f t="shared" si="14"/>
        <v>3</v>
      </c>
      <c r="K17" s="51">
        <f>L16</f>
        <v>3</v>
      </c>
      <c r="L17" s="51">
        <f>M16</f>
        <v>0</v>
      </c>
      <c r="M17" s="51">
        <f t="shared" ref="M17:V17" si="15">N16</f>
        <v>3</v>
      </c>
      <c r="N17" s="43">
        <f t="shared" si="15"/>
        <v>4</v>
      </c>
      <c r="O17" s="51">
        <f t="shared" si="15"/>
        <v>4</v>
      </c>
      <c r="P17" s="51">
        <f t="shared" si="15"/>
        <v>4</v>
      </c>
      <c r="Q17" s="51">
        <f t="shared" si="15"/>
        <v>0</v>
      </c>
      <c r="R17" s="43">
        <f t="shared" si="15"/>
        <v>4</v>
      </c>
      <c r="S17" s="51">
        <f t="shared" si="15"/>
        <v>4</v>
      </c>
      <c r="T17" s="51">
        <f t="shared" si="15"/>
        <v>4</v>
      </c>
      <c r="U17" s="51">
        <f t="shared" si="15"/>
        <v>4</v>
      </c>
      <c r="V17" s="43">
        <f t="shared" si="15"/>
        <v>0</v>
      </c>
    </row>
    <row r="18" spans="1:22" ht="15.75">
      <c r="A18" s="73" t="s">
        <v>1022</v>
      </c>
      <c r="B18" s="33"/>
      <c r="C18" s="41">
        <f>C3</f>
        <v>0</v>
      </c>
      <c r="D18" s="41">
        <f t="shared" ref="D18:V18" si="16">D3</f>
        <v>0</v>
      </c>
      <c r="E18" s="41">
        <f t="shared" si="16"/>
        <v>0</v>
      </c>
      <c r="F18" s="53">
        <f t="shared" si="16"/>
        <v>0</v>
      </c>
      <c r="G18" s="41">
        <f t="shared" si="16"/>
        <v>0</v>
      </c>
      <c r="H18" s="41">
        <f t="shared" si="16"/>
        <v>2</v>
      </c>
      <c r="I18" s="41">
        <f t="shared" si="16"/>
        <v>0</v>
      </c>
      <c r="J18" s="53">
        <f t="shared" si="16"/>
        <v>2</v>
      </c>
      <c r="K18" s="41">
        <f t="shared" si="16"/>
        <v>0</v>
      </c>
      <c r="L18" s="41">
        <f t="shared" si="16"/>
        <v>0</v>
      </c>
      <c r="M18" s="41">
        <f t="shared" si="16"/>
        <v>0</v>
      </c>
      <c r="N18" s="53">
        <f t="shared" si="16"/>
        <v>0</v>
      </c>
      <c r="O18" s="41">
        <f>O3</f>
        <v>0</v>
      </c>
      <c r="P18" s="41">
        <f t="shared" si="16"/>
        <v>0</v>
      </c>
      <c r="Q18" s="41">
        <f t="shared" si="16"/>
        <v>3</v>
      </c>
      <c r="R18" s="53">
        <f>R3</f>
        <v>0</v>
      </c>
      <c r="S18" s="41">
        <f t="shared" si="16"/>
        <v>0</v>
      </c>
      <c r="T18" s="41">
        <f t="shared" si="16"/>
        <v>0</v>
      </c>
      <c r="U18" s="41">
        <f t="shared" si="16"/>
        <v>0</v>
      </c>
      <c r="V18" s="53">
        <f t="shared" si="16"/>
        <v>0</v>
      </c>
    </row>
    <row r="19" spans="1:22" ht="15.75">
      <c r="A19" s="73" t="s">
        <v>1023</v>
      </c>
      <c r="B19" s="38"/>
      <c r="C19" s="41">
        <f t="shared" ref="C19:V19" si="17">C12+C16</f>
        <v>0</v>
      </c>
      <c r="D19" s="41">
        <f t="shared" si="17"/>
        <v>0</v>
      </c>
      <c r="E19" s="41">
        <f t="shared" si="17"/>
        <v>0</v>
      </c>
      <c r="F19" s="40">
        <f t="shared" si="17"/>
        <v>0</v>
      </c>
      <c r="G19" s="41">
        <f>G12+G16</f>
        <v>0</v>
      </c>
      <c r="H19" s="41">
        <f t="shared" si="17"/>
        <v>2</v>
      </c>
      <c r="I19" s="41">
        <f t="shared" si="17"/>
        <v>2</v>
      </c>
      <c r="J19" s="40">
        <f t="shared" si="17"/>
        <v>2</v>
      </c>
      <c r="K19" s="41">
        <f>K12+K16</f>
        <v>3</v>
      </c>
      <c r="L19" s="41">
        <f t="shared" si="17"/>
        <v>3</v>
      </c>
      <c r="M19" s="41">
        <f t="shared" si="17"/>
        <v>0</v>
      </c>
      <c r="N19" s="40">
        <f t="shared" si="17"/>
        <v>3</v>
      </c>
      <c r="O19" s="41">
        <f t="shared" si="17"/>
        <v>4</v>
      </c>
      <c r="P19" s="41">
        <f t="shared" si="17"/>
        <v>4</v>
      </c>
      <c r="Q19" s="41">
        <f t="shared" si="17"/>
        <v>4</v>
      </c>
      <c r="R19" s="40">
        <f t="shared" si="17"/>
        <v>0</v>
      </c>
      <c r="S19" s="41">
        <f>S12+S16</f>
        <v>4</v>
      </c>
      <c r="T19" s="41">
        <f t="shared" si="17"/>
        <v>4</v>
      </c>
      <c r="U19" s="41">
        <f t="shared" si="17"/>
        <v>4</v>
      </c>
      <c r="V19" s="53">
        <f t="shared" si="17"/>
        <v>4</v>
      </c>
    </row>
    <row r="20" spans="1:22" ht="15.75">
      <c r="A20" s="59" t="s">
        <v>151</v>
      </c>
      <c r="B20" s="38"/>
      <c r="C20" s="47">
        <f t="shared" ref="C20:V20" si="18">IF(C19=0,0,1)</f>
        <v>0</v>
      </c>
      <c r="D20" s="47">
        <f t="shared" si="18"/>
        <v>0</v>
      </c>
      <c r="E20" s="47">
        <f t="shared" si="18"/>
        <v>0</v>
      </c>
      <c r="F20" s="43">
        <f t="shared" si="18"/>
        <v>0</v>
      </c>
      <c r="G20" s="47">
        <f t="shared" si="18"/>
        <v>0</v>
      </c>
      <c r="H20" s="47">
        <f t="shared" si="18"/>
        <v>1</v>
      </c>
      <c r="I20" s="47">
        <f t="shared" si="18"/>
        <v>1</v>
      </c>
      <c r="J20" s="43">
        <f t="shared" si="18"/>
        <v>1</v>
      </c>
      <c r="K20" s="47">
        <f t="shared" si="18"/>
        <v>1</v>
      </c>
      <c r="L20" s="47">
        <f t="shared" si="18"/>
        <v>1</v>
      </c>
      <c r="M20" s="47">
        <f t="shared" si="18"/>
        <v>0</v>
      </c>
      <c r="N20" s="43">
        <f t="shared" si="18"/>
        <v>1</v>
      </c>
      <c r="O20" s="47">
        <f t="shared" si="18"/>
        <v>1</v>
      </c>
      <c r="P20" s="47">
        <f t="shared" si="18"/>
        <v>1</v>
      </c>
      <c r="Q20" s="47">
        <f t="shared" si="18"/>
        <v>1</v>
      </c>
      <c r="R20" s="43">
        <f t="shared" si="18"/>
        <v>0</v>
      </c>
      <c r="S20" s="47">
        <f t="shared" si="18"/>
        <v>1</v>
      </c>
      <c r="T20" s="47">
        <f t="shared" si="18"/>
        <v>1</v>
      </c>
      <c r="U20" s="47">
        <f t="shared" si="18"/>
        <v>1</v>
      </c>
      <c r="V20" s="44">
        <f t="shared" si="18"/>
        <v>1</v>
      </c>
    </row>
    <row r="21" spans="1:22" ht="15.75">
      <c r="A21" s="59" t="s">
        <v>152</v>
      </c>
      <c r="B21" s="38"/>
      <c r="C21" s="47">
        <f>B18+C18+D21*ABS(D20-1)+D22</f>
        <v>0</v>
      </c>
      <c r="D21" s="47">
        <f t="shared" ref="D21:T21" si="19">D18+E21*ABS(E20-1)+E22</f>
        <v>0</v>
      </c>
      <c r="E21" s="47">
        <f t="shared" si="19"/>
        <v>0</v>
      </c>
      <c r="F21" s="43">
        <f t="shared" si="19"/>
        <v>0</v>
      </c>
      <c r="G21" s="47">
        <f t="shared" si="19"/>
        <v>0</v>
      </c>
      <c r="H21" s="47">
        <f t="shared" si="19"/>
        <v>2</v>
      </c>
      <c r="I21" s="47">
        <f t="shared" si="19"/>
        <v>0</v>
      </c>
      <c r="J21" s="43">
        <f t="shared" si="19"/>
        <v>2</v>
      </c>
      <c r="K21" s="47">
        <f t="shared" si="19"/>
        <v>0</v>
      </c>
      <c r="L21" s="47">
        <f t="shared" si="19"/>
        <v>0</v>
      </c>
      <c r="M21" s="47">
        <f t="shared" si="19"/>
        <v>0</v>
      </c>
      <c r="N21" s="43">
        <f t="shared" si="19"/>
        <v>0</v>
      </c>
      <c r="O21" s="47">
        <f t="shared" si="19"/>
        <v>0</v>
      </c>
      <c r="P21" s="47">
        <f t="shared" si="19"/>
        <v>0</v>
      </c>
      <c r="Q21" s="47">
        <f t="shared" si="19"/>
        <v>3</v>
      </c>
      <c r="R21" s="43">
        <f t="shared" si="19"/>
        <v>0</v>
      </c>
      <c r="S21" s="47">
        <f t="shared" si="19"/>
        <v>0</v>
      </c>
      <c r="T21" s="47">
        <f t="shared" si="19"/>
        <v>0</v>
      </c>
      <c r="U21" s="47">
        <f>U18+V21*ABS(V20-1)+V22</f>
        <v>0</v>
      </c>
      <c r="V21" s="44">
        <f>V18</f>
        <v>0</v>
      </c>
    </row>
    <row r="22" spans="1:22" ht="15.75">
      <c r="A22" s="59" t="s">
        <v>153</v>
      </c>
      <c r="B22" s="38"/>
      <c r="C22" s="47">
        <f>IF(C20=0,0,MAX(C21-B19-C19-F9,0))</f>
        <v>0</v>
      </c>
      <c r="D22" s="47">
        <f>IF(D20=0,0,MAX(D21-D19,0))</f>
        <v>0</v>
      </c>
      <c r="E22" s="47">
        <f t="shared" ref="E22:V22" si="20">IF(E20=0,0,MAX(E21-E19,0))</f>
        <v>0</v>
      </c>
      <c r="F22" s="43">
        <f t="shared" si="20"/>
        <v>0</v>
      </c>
      <c r="G22" s="47">
        <f t="shared" si="20"/>
        <v>0</v>
      </c>
      <c r="H22" s="47">
        <f t="shared" si="20"/>
        <v>0</v>
      </c>
      <c r="I22" s="47">
        <f t="shared" si="20"/>
        <v>0</v>
      </c>
      <c r="J22" s="43">
        <f t="shared" si="20"/>
        <v>0</v>
      </c>
      <c r="K22" s="47">
        <f t="shared" si="20"/>
        <v>0</v>
      </c>
      <c r="L22" s="47">
        <f t="shared" si="20"/>
        <v>0</v>
      </c>
      <c r="M22" s="47">
        <f t="shared" si="20"/>
        <v>0</v>
      </c>
      <c r="N22" s="43">
        <f t="shared" si="20"/>
        <v>0</v>
      </c>
      <c r="O22" s="47">
        <f t="shared" si="20"/>
        <v>0</v>
      </c>
      <c r="P22" s="47">
        <f t="shared" si="20"/>
        <v>0</v>
      </c>
      <c r="Q22" s="47">
        <f t="shared" si="20"/>
        <v>0</v>
      </c>
      <c r="R22" s="43">
        <f t="shared" si="20"/>
        <v>0</v>
      </c>
      <c r="S22" s="47">
        <f t="shared" si="20"/>
        <v>0</v>
      </c>
      <c r="T22" s="47">
        <f t="shared" si="20"/>
        <v>0</v>
      </c>
      <c r="U22" s="47">
        <f t="shared" si="20"/>
        <v>0</v>
      </c>
      <c r="V22" s="44">
        <f t="shared" si="20"/>
        <v>0</v>
      </c>
    </row>
    <row r="23" spans="1:22" ht="15.75">
      <c r="A23" s="73" t="s">
        <v>1024</v>
      </c>
      <c r="B23" s="38"/>
      <c r="C23" s="77">
        <f>F9+B19+C19-C21</f>
        <v>0</v>
      </c>
      <c r="D23" s="47" t="str">
        <f>IF(D20=0,"",IF(D22=0,D19-D21,0))</f>
        <v/>
      </c>
      <c r="E23" s="47" t="str">
        <f t="shared" ref="E23:V23" si="21">IF(E20=0,"",IF(E22=0,E19-E21,0))</f>
        <v/>
      </c>
      <c r="F23" s="43" t="str">
        <f t="shared" si="21"/>
        <v/>
      </c>
      <c r="G23" s="47" t="str">
        <f t="shared" si="21"/>
        <v/>
      </c>
      <c r="H23" s="47">
        <f t="shared" si="21"/>
        <v>0</v>
      </c>
      <c r="I23" s="47">
        <f t="shared" si="21"/>
        <v>2</v>
      </c>
      <c r="J23" s="43">
        <f t="shared" si="21"/>
        <v>0</v>
      </c>
      <c r="K23" s="47">
        <f t="shared" si="21"/>
        <v>3</v>
      </c>
      <c r="L23" s="47">
        <f t="shared" si="21"/>
        <v>3</v>
      </c>
      <c r="M23" s="47" t="str">
        <f t="shared" si="21"/>
        <v/>
      </c>
      <c r="N23" s="43">
        <f t="shared" si="21"/>
        <v>3</v>
      </c>
      <c r="O23" s="47">
        <f t="shared" si="21"/>
        <v>4</v>
      </c>
      <c r="P23" s="47">
        <f>IF(P20=0,"",IF(P22=0,P19-P21,0))</f>
        <v>4</v>
      </c>
      <c r="Q23" s="47">
        <f t="shared" si="21"/>
        <v>1</v>
      </c>
      <c r="R23" s="43" t="str">
        <f t="shared" si="21"/>
        <v/>
      </c>
      <c r="S23" s="47">
        <f t="shared" si="21"/>
        <v>4</v>
      </c>
      <c r="T23" s="47">
        <f t="shared" si="21"/>
        <v>4</v>
      </c>
      <c r="U23" s="47">
        <f t="shared" si="21"/>
        <v>4</v>
      </c>
      <c r="V23" s="44">
        <f t="shared" si="21"/>
        <v>4</v>
      </c>
    </row>
    <row r="25" spans="1:22">
      <c r="A25" s="59" t="s">
        <v>1025</v>
      </c>
      <c r="B25" s="34" t="s">
        <v>142</v>
      </c>
      <c r="C25" s="51" t="s">
        <v>155</v>
      </c>
      <c r="D25" s="51">
        <v>0</v>
      </c>
      <c r="E25" s="51" t="s">
        <v>154</v>
      </c>
      <c r="F25" s="43">
        <v>0</v>
      </c>
      <c r="G25" s="51" t="s">
        <v>159</v>
      </c>
      <c r="H25" s="51">
        <v>0</v>
      </c>
      <c r="I25" s="51" t="s">
        <v>160</v>
      </c>
      <c r="J25" s="43">
        <f>SUM(C27:F27)</f>
        <v>0</v>
      </c>
      <c r="K25" s="51" t="s">
        <v>1047</v>
      </c>
      <c r="L25" s="51">
        <v>1</v>
      </c>
      <c r="M25" s="51" t="s">
        <v>158</v>
      </c>
      <c r="N25" s="43"/>
      <c r="O25" s="51" t="s">
        <v>1048</v>
      </c>
      <c r="P25" s="47"/>
      <c r="Q25" s="51" t="s">
        <v>161</v>
      </c>
      <c r="R25" s="43"/>
      <c r="S25" s="51" t="s">
        <v>1049</v>
      </c>
      <c r="T25" s="47"/>
      <c r="U25" s="51" t="s">
        <v>1045</v>
      </c>
      <c r="V25" s="43" t="s">
        <v>1046</v>
      </c>
    </row>
    <row r="26" spans="1:22" s="36" customFormat="1">
      <c r="A26" s="60" t="s">
        <v>181</v>
      </c>
      <c r="B26" s="35" t="s">
        <v>143</v>
      </c>
      <c r="C26" s="52">
        <v>1</v>
      </c>
      <c r="D26" s="52">
        <v>2</v>
      </c>
      <c r="E26" s="52">
        <v>3</v>
      </c>
      <c r="F26" s="43">
        <v>4</v>
      </c>
      <c r="G26" s="52">
        <v>5</v>
      </c>
      <c r="H26" s="52">
        <v>6</v>
      </c>
      <c r="I26" s="52">
        <v>7</v>
      </c>
      <c r="J26" s="43">
        <v>8</v>
      </c>
      <c r="K26" s="52">
        <v>9</v>
      </c>
      <c r="L26" s="52">
        <v>10</v>
      </c>
      <c r="M26" s="52">
        <v>11</v>
      </c>
      <c r="N26" s="43">
        <v>12</v>
      </c>
      <c r="O26" s="52">
        <v>13</v>
      </c>
      <c r="P26" s="52">
        <v>14</v>
      </c>
      <c r="Q26" s="52">
        <v>15</v>
      </c>
      <c r="R26" s="43">
        <v>16</v>
      </c>
      <c r="S26" s="52">
        <v>17</v>
      </c>
      <c r="T26" s="52">
        <v>18</v>
      </c>
      <c r="U26" s="52">
        <v>19</v>
      </c>
      <c r="V26" s="43">
        <v>20</v>
      </c>
    </row>
    <row r="27" spans="1:22" ht="15.75">
      <c r="A27" s="58" t="s">
        <v>144</v>
      </c>
      <c r="B27" s="37">
        <v>0</v>
      </c>
      <c r="C27" s="45">
        <f>C6</f>
        <v>0</v>
      </c>
      <c r="D27" s="45">
        <f t="shared" ref="D27:F27" si="22">D6</f>
        <v>0</v>
      </c>
      <c r="E27" s="45">
        <f t="shared" si="22"/>
        <v>0</v>
      </c>
      <c r="F27" s="46">
        <f t="shared" si="22"/>
        <v>0</v>
      </c>
      <c r="G27" s="41">
        <f>IF(G4&gt;G6,G4,G6)</f>
        <v>0</v>
      </c>
      <c r="H27" s="41">
        <f t="shared" ref="H27:V27" si="23">IF(H4&gt;H6,H4,H6)</f>
        <v>0</v>
      </c>
      <c r="I27" s="41">
        <f t="shared" si="23"/>
        <v>1</v>
      </c>
      <c r="J27" s="53">
        <f t="shared" si="23"/>
        <v>2</v>
      </c>
      <c r="K27" s="41">
        <f t="shared" si="23"/>
        <v>1</v>
      </c>
      <c r="L27" s="41">
        <f t="shared" si="23"/>
        <v>0</v>
      </c>
      <c r="M27" s="41">
        <f t="shared" si="23"/>
        <v>1</v>
      </c>
      <c r="N27" s="53">
        <f t="shared" si="23"/>
        <v>0</v>
      </c>
      <c r="O27" s="41">
        <f>IF(O4&gt;O6,O4,O6)</f>
        <v>1</v>
      </c>
      <c r="P27" s="41">
        <f t="shared" si="23"/>
        <v>0</v>
      </c>
      <c r="Q27" s="41">
        <f t="shared" si="23"/>
        <v>2</v>
      </c>
      <c r="R27" s="53">
        <f>IF(R4&gt;R6,R4,R6)</f>
        <v>0</v>
      </c>
      <c r="S27" s="41">
        <f t="shared" si="23"/>
        <v>1</v>
      </c>
      <c r="T27" s="41">
        <f t="shared" si="23"/>
        <v>0</v>
      </c>
      <c r="U27" s="41">
        <f t="shared" si="23"/>
        <v>1</v>
      </c>
      <c r="V27" s="53">
        <f t="shared" si="23"/>
        <v>0</v>
      </c>
    </row>
    <row r="28" spans="1:22" ht="15.75">
      <c r="A28" s="58" t="s">
        <v>145</v>
      </c>
      <c r="B28" s="37">
        <v>0</v>
      </c>
      <c r="C28" s="51">
        <v>0</v>
      </c>
      <c r="D28" s="51"/>
      <c r="E28" s="51"/>
      <c r="F28" s="43"/>
      <c r="G28" s="51"/>
      <c r="H28" s="51"/>
      <c r="I28" s="51"/>
      <c r="J28" s="43"/>
      <c r="K28" s="51"/>
      <c r="L28" s="51"/>
      <c r="M28" s="51"/>
      <c r="N28" s="43"/>
      <c r="O28" s="51"/>
      <c r="P28" s="51"/>
      <c r="Q28" s="51"/>
      <c r="R28" s="43"/>
      <c r="S28" s="51"/>
      <c r="T28" s="51"/>
      <c r="U28" s="51"/>
      <c r="V28" s="43"/>
    </row>
    <row r="29" spans="1:22" ht="15.75">
      <c r="A29" s="58" t="s">
        <v>146</v>
      </c>
      <c r="B29" s="37"/>
      <c r="C29" s="51">
        <f>F25+C28+B28-C27</f>
        <v>0</v>
      </c>
      <c r="D29" s="51">
        <f>C30+D28-D27</f>
        <v>0</v>
      </c>
      <c r="E29" s="51">
        <f>D30+E28-E27</f>
        <v>0</v>
      </c>
      <c r="F29" s="43">
        <f t="shared" ref="F29" si="24">E30+F28-F27</f>
        <v>0</v>
      </c>
      <c r="G29" s="51">
        <f>J25+G28-G27</f>
        <v>0</v>
      </c>
      <c r="H29" s="51">
        <f>G30+H28-H27</f>
        <v>0</v>
      </c>
      <c r="I29" s="51">
        <f>H30+I28-I27</f>
        <v>-1</v>
      </c>
      <c r="J29" s="43">
        <f t="shared" ref="J29" si="25">I30+J28-J27</f>
        <v>-2</v>
      </c>
      <c r="K29" s="51">
        <f>J30+K28-K27</f>
        <v>-3</v>
      </c>
      <c r="L29" s="51">
        <f>K30+L28-L27</f>
        <v>-2</v>
      </c>
      <c r="M29" s="51">
        <f t="shared" ref="M29:V29" si="26">L30+M28-M27</f>
        <v>-3</v>
      </c>
      <c r="N29" s="43">
        <f t="shared" si="26"/>
        <v>-2</v>
      </c>
      <c r="O29" s="51">
        <f t="shared" si="26"/>
        <v>-3</v>
      </c>
      <c r="P29" s="51">
        <f t="shared" si="26"/>
        <v>-2</v>
      </c>
      <c r="Q29" s="51">
        <f t="shared" si="26"/>
        <v>-4</v>
      </c>
      <c r="R29" s="43">
        <f t="shared" si="26"/>
        <v>-3</v>
      </c>
      <c r="S29" s="51">
        <f t="shared" si="26"/>
        <v>-4</v>
      </c>
      <c r="T29" s="51">
        <f t="shared" si="26"/>
        <v>-3</v>
      </c>
      <c r="U29" s="51">
        <f t="shared" si="26"/>
        <v>-4</v>
      </c>
      <c r="V29" s="43">
        <f t="shared" si="26"/>
        <v>-3</v>
      </c>
    </row>
    <row r="30" spans="1:22" ht="15.75">
      <c r="A30" s="58" t="s">
        <v>147</v>
      </c>
      <c r="B30" s="37"/>
      <c r="C30" s="51">
        <f>C29+C32</f>
        <v>0</v>
      </c>
      <c r="D30" s="51">
        <f t="shared" ref="D30:E30" si="27">D29+D32</f>
        <v>0</v>
      </c>
      <c r="E30" s="51">
        <f t="shared" si="27"/>
        <v>0</v>
      </c>
      <c r="F30" s="43">
        <f>F29+F32</f>
        <v>0</v>
      </c>
      <c r="G30" s="51">
        <f>G29+G32</f>
        <v>0</v>
      </c>
      <c r="H30" s="51">
        <f t="shared" ref="H30:J30" si="28">H29+H32</f>
        <v>0</v>
      </c>
      <c r="I30" s="51">
        <f t="shared" si="28"/>
        <v>0</v>
      </c>
      <c r="J30" s="43">
        <f t="shared" si="28"/>
        <v>-2</v>
      </c>
      <c r="K30" s="51">
        <f>K29+K32</f>
        <v>-2</v>
      </c>
      <c r="L30" s="51">
        <f>L29+L32</f>
        <v>-2</v>
      </c>
      <c r="M30" s="51">
        <f t="shared" ref="M30:V30" si="29">M29+M32</f>
        <v>-2</v>
      </c>
      <c r="N30" s="43">
        <f t="shared" si="29"/>
        <v>-2</v>
      </c>
      <c r="O30" s="51">
        <f t="shared" si="29"/>
        <v>-2</v>
      </c>
      <c r="P30" s="51">
        <f t="shared" si="29"/>
        <v>-2</v>
      </c>
      <c r="Q30" s="51">
        <f t="shared" si="29"/>
        <v>-3</v>
      </c>
      <c r="R30" s="43">
        <f t="shared" si="29"/>
        <v>-3</v>
      </c>
      <c r="S30" s="51">
        <f t="shared" si="29"/>
        <v>-3</v>
      </c>
      <c r="T30" s="51">
        <f t="shared" si="29"/>
        <v>-3</v>
      </c>
      <c r="U30" s="51">
        <f t="shared" si="29"/>
        <v>-3</v>
      </c>
      <c r="V30" s="43">
        <f t="shared" si="29"/>
        <v>-3</v>
      </c>
    </row>
    <row r="31" spans="1:22" ht="15.75">
      <c r="A31" s="58" t="s">
        <v>148</v>
      </c>
      <c r="B31" s="37"/>
      <c r="C31" s="51">
        <f>IF(C29&gt;=$D25,0,$D25-C29)</f>
        <v>0</v>
      </c>
      <c r="D31" s="51">
        <f t="shared" ref="D31" si="30">IF(D29&gt;=$D25,0,$D25-D29)</f>
        <v>0</v>
      </c>
      <c r="E31" s="51">
        <f>IF(E29&gt;=$D25,0,$D25-E29)</f>
        <v>0</v>
      </c>
      <c r="F31" s="43">
        <f t="shared" ref="F31" si="31">IF(F29&gt;=$D25,0,$D25-F29)</f>
        <v>0</v>
      </c>
      <c r="G31" s="51">
        <f>IF(G29&gt;=$H25,0,$H25-G29)</f>
        <v>0</v>
      </c>
      <c r="H31" s="51">
        <f t="shared" ref="H31:J31" si="32">IF(H29&gt;=$H25,0,$H25-H29)</f>
        <v>0</v>
      </c>
      <c r="I31" s="51">
        <f t="shared" si="32"/>
        <v>1</v>
      </c>
      <c r="J31" s="43">
        <f t="shared" si="32"/>
        <v>2</v>
      </c>
      <c r="K31" s="51">
        <f>IF(K29&gt;=$H25,0,$H25-K29)</f>
        <v>3</v>
      </c>
      <c r="L31" s="51">
        <f>IF(L29&gt;=$H25,0,$H25-L29)</f>
        <v>2</v>
      </c>
      <c r="M31" s="51">
        <f t="shared" ref="M31:V31" si="33">IF(M29&gt;=$H25,0,$H25-M29)</f>
        <v>3</v>
      </c>
      <c r="N31" s="43">
        <f t="shared" si="33"/>
        <v>2</v>
      </c>
      <c r="O31" s="51">
        <f t="shared" si="33"/>
        <v>3</v>
      </c>
      <c r="P31" s="51">
        <f t="shared" si="33"/>
        <v>2</v>
      </c>
      <c r="Q31" s="51">
        <f t="shared" si="33"/>
        <v>4</v>
      </c>
      <c r="R31" s="43">
        <f t="shared" si="33"/>
        <v>3</v>
      </c>
      <c r="S31" s="51">
        <f t="shared" si="33"/>
        <v>4</v>
      </c>
      <c r="T31" s="51">
        <f t="shared" si="33"/>
        <v>3</v>
      </c>
      <c r="U31" s="51">
        <f t="shared" si="33"/>
        <v>4</v>
      </c>
      <c r="V31" s="43">
        <f t="shared" si="33"/>
        <v>3</v>
      </c>
    </row>
    <row r="32" spans="1:22" ht="15.75">
      <c r="A32" s="58" t="s">
        <v>149</v>
      </c>
      <c r="B32" s="37"/>
      <c r="C32" s="51">
        <f>IF(C31&gt;0,$L25,0)</f>
        <v>0</v>
      </c>
      <c r="D32" s="51">
        <f t="shared" ref="D32" si="34">IF(D31&gt;0,$L25,0)</f>
        <v>0</v>
      </c>
      <c r="E32" s="51">
        <f>IF(E31&gt;0,$L25,0)</f>
        <v>0</v>
      </c>
      <c r="F32" s="43">
        <f t="shared" ref="F32:H32" si="35">IF(F31&gt;0,$L25,0)</f>
        <v>0</v>
      </c>
      <c r="G32" s="51">
        <f t="shared" si="35"/>
        <v>0</v>
      </c>
      <c r="H32" s="51">
        <f t="shared" si="35"/>
        <v>0</v>
      </c>
      <c r="I32" s="51">
        <f>IF(I31&gt;0,$L25,0)</f>
        <v>1</v>
      </c>
      <c r="J32" s="43">
        <f>IF(I32&gt;0,0,IF(I28&gt;0,0,IF(J28&gt;0,0,$L25)))</f>
        <v>0</v>
      </c>
      <c r="K32" s="43">
        <f t="shared" ref="K32:V32" si="36">IF(J32&gt;0,0,IF(J28&gt;0,0,IF(K28&gt;0,0,$L25)))</f>
        <v>1</v>
      </c>
      <c r="L32" s="43">
        <f t="shared" si="36"/>
        <v>0</v>
      </c>
      <c r="M32" s="43">
        <f t="shared" si="36"/>
        <v>1</v>
      </c>
      <c r="N32" s="43">
        <f t="shared" si="36"/>
        <v>0</v>
      </c>
      <c r="O32" s="43">
        <f t="shared" si="36"/>
        <v>1</v>
      </c>
      <c r="P32" s="43">
        <f t="shared" si="36"/>
        <v>0</v>
      </c>
      <c r="Q32" s="43">
        <f t="shared" si="36"/>
        <v>1</v>
      </c>
      <c r="R32" s="43">
        <f t="shared" si="36"/>
        <v>0</v>
      </c>
      <c r="S32" s="43">
        <f t="shared" si="36"/>
        <v>1</v>
      </c>
      <c r="T32" s="43">
        <f t="shared" si="36"/>
        <v>0</v>
      </c>
      <c r="U32" s="43">
        <f t="shared" si="36"/>
        <v>1</v>
      </c>
      <c r="V32" s="43">
        <f t="shared" si="36"/>
        <v>0</v>
      </c>
    </row>
    <row r="33" spans="1:22" ht="15.75">
      <c r="A33" s="58" t="s">
        <v>150</v>
      </c>
      <c r="B33" s="37">
        <f t="shared" ref="B33" si="37">C32</f>
        <v>0</v>
      </c>
      <c r="C33" s="51">
        <f>E32</f>
        <v>0</v>
      </c>
      <c r="D33" s="51">
        <f>F32</f>
        <v>0</v>
      </c>
      <c r="E33" s="51">
        <f>G32</f>
        <v>0</v>
      </c>
      <c r="F33" s="43">
        <f>H32</f>
        <v>0</v>
      </c>
      <c r="G33" s="51">
        <f>I32</f>
        <v>1</v>
      </c>
      <c r="H33" s="51">
        <f t="shared" ref="H33:V33" si="38">J32</f>
        <v>0</v>
      </c>
      <c r="I33" s="51">
        <f t="shared" si="38"/>
        <v>1</v>
      </c>
      <c r="J33" s="43">
        <f t="shared" si="38"/>
        <v>0</v>
      </c>
      <c r="K33" s="51">
        <f t="shared" si="38"/>
        <v>1</v>
      </c>
      <c r="L33" s="51">
        <f t="shared" si="38"/>
        <v>0</v>
      </c>
      <c r="M33" s="51">
        <f t="shared" si="38"/>
        <v>1</v>
      </c>
      <c r="N33" s="43">
        <f t="shared" si="38"/>
        <v>0</v>
      </c>
      <c r="O33" s="51">
        <f t="shared" si="38"/>
        <v>1</v>
      </c>
      <c r="P33" s="51">
        <f t="shared" si="38"/>
        <v>0</v>
      </c>
      <c r="Q33" s="51">
        <f t="shared" si="38"/>
        <v>1</v>
      </c>
      <c r="R33" s="43">
        <f t="shared" si="38"/>
        <v>0</v>
      </c>
      <c r="S33" s="51">
        <f t="shared" si="38"/>
        <v>1</v>
      </c>
      <c r="T33" s="51">
        <f t="shared" si="38"/>
        <v>0</v>
      </c>
      <c r="U33" s="51">
        <f t="shared" si="38"/>
        <v>0</v>
      </c>
      <c r="V33" s="43">
        <f t="shared" si="38"/>
        <v>0</v>
      </c>
    </row>
    <row r="34" spans="1:22" ht="15.75">
      <c r="A34" s="73" t="s">
        <v>1022</v>
      </c>
      <c r="B34" s="33"/>
      <c r="C34" s="41">
        <f>C4</f>
        <v>0</v>
      </c>
      <c r="D34" s="41">
        <f t="shared" ref="D34:V34" si="39">D4</f>
        <v>0</v>
      </c>
      <c r="E34" s="41">
        <f t="shared" si="39"/>
        <v>0</v>
      </c>
      <c r="F34" s="53">
        <f t="shared" si="39"/>
        <v>0</v>
      </c>
      <c r="G34" s="41">
        <f t="shared" si="39"/>
        <v>0</v>
      </c>
      <c r="H34" s="41">
        <f t="shared" si="39"/>
        <v>0</v>
      </c>
      <c r="I34" s="41">
        <f t="shared" si="39"/>
        <v>0</v>
      </c>
      <c r="J34" s="53">
        <f t="shared" si="39"/>
        <v>2</v>
      </c>
      <c r="K34" s="41">
        <f t="shared" si="39"/>
        <v>0</v>
      </c>
      <c r="L34" s="41">
        <f t="shared" si="39"/>
        <v>0</v>
      </c>
      <c r="M34" s="41">
        <f t="shared" si="39"/>
        <v>0</v>
      </c>
      <c r="N34" s="53">
        <f t="shared" si="39"/>
        <v>0</v>
      </c>
      <c r="O34" s="41">
        <f>O4</f>
        <v>0</v>
      </c>
      <c r="P34" s="41">
        <f t="shared" si="39"/>
        <v>0</v>
      </c>
      <c r="Q34" s="41">
        <f t="shared" si="39"/>
        <v>2</v>
      </c>
      <c r="R34" s="53">
        <f>R4</f>
        <v>0</v>
      </c>
      <c r="S34" s="41">
        <f t="shared" si="39"/>
        <v>0</v>
      </c>
      <c r="T34" s="41">
        <f t="shared" si="39"/>
        <v>0</v>
      </c>
      <c r="U34" s="41">
        <f t="shared" si="39"/>
        <v>0</v>
      </c>
      <c r="V34" s="53">
        <f t="shared" si="39"/>
        <v>0</v>
      </c>
    </row>
    <row r="35" spans="1:22" ht="15.75">
      <c r="A35" s="73" t="s">
        <v>1023</v>
      </c>
      <c r="B35" s="38"/>
      <c r="C35" s="41">
        <f>C28+C32</f>
        <v>0</v>
      </c>
      <c r="D35" s="41">
        <f t="shared" ref="D35:V35" si="40">D28+D32</f>
        <v>0</v>
      </c>
      <c r="E35" s="41">
        <f t="shared" si="40"/>
        <v>0</v>
      </c>
      <c r="F35" s="53">
        <f t="shared" si="40"/>
        <v>0</v>
      </c>
      <c r="G35" s="41">
        <f t="shared" si="40"/>
        <v>0</v>
      </c>
      <c r="H35" s="41">
        <f t="shared" si="40"/>
        <v>0</v>
      </c>
      <c r="I35" s="41">
        <f t="shared" si="40"/>
        <v>1</v>
      </c>
      <c r="J35" s="53">
        <f t="shared" si="40"/>
        <v>0</v>
      </c>
      <c r="K35" s="41">
        <f t="shared" si="40"/>
        <v>1</v>
      </c>
      <c r="L35" s="41">
        <f t="shared" si="40"/>
        <v>0</v>
      </c>
      <c r="M35" s="41">
        <f t="shared" si="40"/>
        <v>1</v>
      </c>
      <c r="N35" s="53">
        <f t="shared" si="40"/>
        <v>0</v>
      </c>
      <c r="O35" s="41">
        <f t="shared" si="40"/>
        <v>1</v>
      </c>
      <c r="P35" s="41">
        <f t="shared" si="40"/>
        <v>0</v>
      </c>
      <c r="Q35" s="41">
        <f t="shared" si="40"/>
        <v>1</v>
      </c>
      <c r="R35" s="53">
        <f t="shared" si="40"/>
        <v>0</v>
      </c>
      <c r="S35" s="41">
        <f t="shared" si="40"/>
        <v>1</v>
      </c>
      <c r="T35" s="41">
        <f t="shared" si="40"/>
        <v>0</v>
      </c>
      <c r="U35" s="41">
        <f t="shared" si="40"/>
        <v>1</v>
      </c>
      <c r="V35" s="53">
        <f t="shared" si="40"/>
        <v>0</v>
      </c>
    </row>
    <row r="36" spans="1:22" ht="15.75">
      <c r="A36" s="59" t="s">
        <v>151</v>
      </c>
      <c r="B36" s="38"/>
      <c r="C36" s="47">
        <f>IF(C35=0,0,1)</f>
        <v>0</v>
      </c>
      <c r="D36" s="47">
        <f t="shared" ref="D36:V36" si="41">IF(D35=0,0,1)</f>
        <v>0</v>
      </c>
      <c r="E36" s="47">
        <f t="shared" si="41"/>
        <v>0</v>
      </c>
      <c r="F36" s="43">
        <f t="shared" si="41"/>
        <v>0</v>
      </c>
      <c r="G36" s="47">
        <f t="shared" si="41"/>
        <v>0</v>
      </c>
      <c r="H36" s="47">
        <f t="shared" si="41"/>
        <v>0</v>
      </c>
      <c r="I36" s="47">
        <f t="shared" si="41"/>
        <v>1</v>
      </c>
      <c r="J36" s="43">
        <f t="shared" si="41"/>
        <v>0</v>
      </c>
      <c r="K36" s="47">
        <f t="shared" si="41"/>
        <v>1</v>
      </c>
      <c r="L36" s="47">
        <f t="shared" si="41"/>
        <v>0</v>
      </c>
      <c r="M36" s="47">
        <f t="shared" si="41"/>
        <v>1</v>
      </c>
      <c r="N36" s="43">
        <f t="shared" si="41"/>
        <v>0</v>
      </c>
      <c r="O36" s="47">
        <f t="shared" si="41"/>
        <v>1</v>
      </c>
      <c r="P36" s="47">
        <f t="shared" si="41"/>
        <v>0</v>
      </c>
      <c r="Q36" s="47">
        <f t="shared" si="41"/>
        <v>1</v>
      </c>
      <c r="R36" s="43">
        <f t="shared" si="41"/>
        <v>0</v>
      </c>
      <c r="S36" s="47">
        <f t="shared" si="41"/>
        <v>1</v>
      </c>
      <c r="T36" s="47">
        <f t="shared" si="41"/>
        <v>0</v>
      </c>
      <c r="U36" s="47">
        <f t="shared" si="41"/>
        <v>1</v>
      </c>
      <c r="V36" s="44">
        <f t="shared" si="41"/>
        <v>0</v>
      </c>
    </row>
    <row r="37" spans="1:22" ht="15.75">
      <c r="A37" s="59" t="s">
        <v>152</v>
      </c>
      <c r="B37" s="38"/>
      <c r="C37" s="47">
        <f>B34+C34+D37*ABS(D36-1)+D38</f>
        <v>1</v>
      </c>
      <c r="D37" s="47">
        <f t="shared" ref="D37:T37" si="42">D34+E37*ABS(E36-1)+E38</f>
        <v>1</v>
      </c>
      <c r="E37" s="47">
        <f t="shared" si="42"/>
        <v>1</v>
      </c>
      <c r="F37" s="43">
        <f t="shared" si="42"/>
        <v>1</v>
      </c>
      <c r="G37" s="47">
        <f t="shared" si="42"/>
        <v>1</v>
      </c>
      <c r="H37" s="47">
        <f t="shared" si="42"/>
        <v>1</v>
      </c>
      <c r="I37" s="47">
        <f t="shared" si="42"/>
        <v>2</v>
      </c>
      <c r="J37" s="43">
        <f t="shared" si="42"/>
        <v>2</v>
      </c>
      <c r="K37" s="47">
        <f t="shared" si="42"/>
        <v>0</v>
      </c>
      <c r="L37" s="47">
        <f t="shared" si="42"/>
        <v>0</v>
      </c>
      <c r="M37" s="47">
        <f t="shared" si="42"/>
        <v>0</v>
      </c>
      <c r="N37" s="43">
        <f t="shared" si="42"/>
        <v>0</v>
      </c>
      <c r="O37" s="47">
        <f t="shared" si="42"/>
        <v>1</v>
      </c>
      <c r="P37" s="47">
        <f t="shared" si="42"/>
        <v>1</v>
      </c>
      <c r="Q37" s="47">
        <f t="shared" si="42"/>
        <v>2</v>
      </c>
      <c r="R37" s="43">
        <f t="shared" si="42"/>
        <v>0</v>
      </c>
      <c r="S37" s="47">
        <f t="shared" si="42"/>
        <v>0</v>
      </c>
      <c r="T37" s="47">
        <f t="shared" si="42"/>
        <v>0</v>
      </c>
      <c r="U37" s="47">
        <f>U34+V37*ABS(V36-1)+V38</f>
        <v>0</v>
      </c>
      <c r="V37" s="44">
        <f>V34</f>
        <v>0</v>
      </c>
    </row>
    <row r="38" spans="1:22" ht="15.75">
      <c r="A38" s="59" t="s">
        <v>153</v>
      </c>
      <c r="B38" s="38"/>
      <c r="C38" s="47">
        <f>IF(C36=0,0,MAX(C37-B35-C35-F25,0))</f>
        <v>0</v>
      </c>
      <c r="D38" s="47">
        <f>IF(D36=0,0,MAX(D37-D35,0))</f>
        <v>0</v>
      </c>
      <c r="E38" s="47">
        <f t="shared" ref="E38:V38" si="43">IF(E36=0,0,MAX(E37-E35,0))</f>
        <v>0</v>
      </c>
      <c r="F38" s="43">
        <f t="shared" si="43"/>
        <v>0</v>
      </c>
      <c r="G38" s="47">
        <f t="shared" si="43"/>
        <v>0</v>
      </c>
      <c r="H38" s="47">
        <f t="shared" si="43"/>
        <v>0</v>
      </c>
      <c r="I38" s="47">
        <f t="shared" si="43"/>
        <v>1</v>
      </c>
      <c r="J38" s="43">
        <f t="shared" si="43"/>
        <v>0</v>
      </c>
      <c r="K38" s="47">
        <f t="shared" si="43"/>
        <v>0</v>
      </c>
      <c r="L38" s="47">
        <f t="shared" si="43"/>
        <v>0</v>
      </c>
      <c r="M38" s="47">
        <f t="shared" si="43"/>
        <v>0</v>
      </c>
      <c r="N38" s="43">
        <f t="shared" si="43"/>
        <v>0</v>
      </c>
      <c r="O38" s="47">
        <f t="shared" si="43"/>
        <v>0</v>
      </c>
      <c r="P38" s="47">
        <f t="shared" si="43"/>
        <v>0</v>
      </c>
      <c r="Q38" s="47">
        <f t="shared" si="43"/>
        <v>1</v>
      </c>
      <c r="R38" s="43">
        <f t="shared" si="43"/>
        <v>0</v>
      </c>
      <c r="S38" s="47">
        <f t="shared" si="43"/>
        <v>0</v>
      </c>
      <c r="T38" s="47">
        <f t="shared" si="43"/>
        <v>0</v>
      </c>
      <c r="U38" s="47">
        <f t="shared" si="43"/>
        <v>0</v>
      </c>
      <c r="V38" s="44">
        <f t="shared" si="43"/>
        <v>0</v>
      </c>
    </row>
    <row r="39" spans="1:22" ht="15.75">
      <c r="A39" s="73" t="s">
        <v>1024</v>
      </c>
      <c r="B39" s="38"/>
      <c r="C39" s="77">
        <f>F25+B35+C35-C37</f>
        <v>-1</v>
      </c>
      <c r="D39" s="47" t="str">
        <f>IF(D36=0,"",IF(D38=0,D35-D37,0))</f>
        <v/>
      </c>
      <c r="E39" s="47" t="str">
        <f t="shared" ref="E39:V39" si="44">IF(E36=0,"",IF(E38=0,E35-E37,0))</f>
        <v/>
      </c>
      <c r="F39" s="43" t="str">
        <f t="shared" si="44"/>
        <v/>
      </c>
      <c r="G39" s="47" t="str">
        <f t="shared" si="44"/>
        <v/>
      </c>
      <c r="H39" s="47" t="str">
        <f t="shared" si="44"/>
        <v/>
      </c>
      <c r="I39" s="47">
        <f t="shared" si="44"/>
        <v>0</v>
      </c>
      <c r="J39" s="43" t="str">
        <f t="shared" si="44"/>
        <v/>
      </c>
      <c r="K39" s="47">
        <f t="shared" si="44"/>
        <v>1</v>
      </c>
      <c r="L39" s="47" t="str">
        <f t="shared" si="44"/>
        <v/>
      </c>
      <c r="M39" s="47">
        <f t="shared" si="44"/>
        <v>1</v>
      </c>
      <c r="N39" s="43" t="str">
        <f t="shared" si="44"/>
        <v/>
      </c>
      <c r="O39" s="47">
        <f t="shared" si="44"/>
        <v>0</v>
      </c>
      <c r="P39" s="47" t="str">
        <f t="shared" si="44"/>
        <v/>
      </c>
      <c r="Q39" s="47">
        <f t="shared" si="44"/>
        <v>0</v>
      </c>
      <c r="R39" s="43" t="str">
        <f t="shared" si="44"/>
        <v/>
      </c>
      <c r="S39" s="47">
        <f t="shared" si="44"/>
        <v>1</v>
      </c>
      <c r="T39" s="47" t="str">
        <f t="shared" si="44"/>
        <v/>
      </c>
      <c r="U39" s="47">
        <f t="shared" si="44"/>
        <v>1</v>
      </c>
      <c r="V39" s="44" t="str">
        <f t="shared" si="44"/>
        <v/>
      </c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R27"/>
  <sheetViews>
    <sheetView showFormulas="1" workbookViewId="0">
      <selection activeCell="N12" sqref="N12"/>
    </sheetView>
  </sheetViews>
  <sheetFormatPr defaultRowHeight="14.25"/>
  <cols>
    <col min="1" max="1" width="7.875" style="74" customWidth="1"/>
    <col min="2" max="2" width="3" style="90" customWidth="1"/>
    <col min="3" max="5" width="3.125" style="90" customWidth="1"/>
    <col min="6" max="6" width="1.375" style="89" customWidth="1"/>
    <col min="7" max="7" width="5.625" style="90" customWidth="1"/>
    <col min="8" max="8" width="6.75" style="90" customWidth="1"/>
    <col min="9" max="9" width="6.625" style="89" customWidth="1"/>
    <col min="10" max="10" width="9.375" style="89" customWidth="1"/>
    <col min="11" max="11" width="6.625" style="89" customWidth="1"/>
    <col min="12" max="12" width="6.5" style="89" customWidth="1"/>
    <col min="13" max="13" width="6.75" style="90" customWidth="1"/>
    <col min="14" max="14" width="4.5" style="90" customWidth="1"/>
    <col min="15" max="15" width="8.25" style="36" customWidth="1"/>
    <col min="16" max="16" width="19.5" style="36" customWidth="1"/>
    <col min="17" max="18" width="8.25" style="36" customWidth="1"/>
    <col min="19" max="241" width="9" style="32"/>
    <col min="242" max="242" width="16.75" style="32" bestFit="1" customWidth="1"/>
    <col min="243" max="243" width="5" style="32" bestFit="1" customWidth="1"/>
    <col min="244" max="244" width="5.125" style="32" customWidth="1"/>
    <col min="245" max="245" width="4.5" style="32" bestFit="1" customWidth="1"/>
    <col min="246" max="247" width="6.375" style="32" bestFit="1" customWidth="1"/>
    <col min="248" max="248" width="4.75" style="32" bestFit="1" customWidth="1"/>
    <col min="249" max="249" width="4.5" style="32" bestFit="1" customWidth="1"/>
    <col min="250" max="250" width="5.625" style="32" bestFit="1" customWidth="1"/>
    <col min="251" max="251" width="5" style="32" bestFit="1" customWidth="1"/>
    <col min="252" max="253" width="4.5" style="32" bestFit="1" customWidth="1"/>
    <col min="254" max="497" width="9" style="32"/>
    <col min="498" max="498" width="16.75" style="32" bestFit="1" customWidth="1"/>
    <col min="499" max="499" width="5" style="32" bestFit="1" customWidth="1"/>
    <col min="500" max="500" width="5.125" style="32" customWidth="1"/>
    <col min="501" max="501" width="4.5" style="32" bestFit="1" customWidth="1"/>
    <col min="502" max="503" width="6.375" style="32" bestFit="1" customWidth="1"/>
    <col min="504" max="504" width="4.75" style="32" bestFit="1" customWidth="1"/>
    <col min="505" max="505" width="4.5" style="32" bestFit="1" customWidth="1"/>
    <col min="506" max="506" width="5.625" style="32" bestFit="1" customWidth="1"/>
    <col min="507" max="507" width="5" style="32" bestFit="1" customWidth="1"/>
    <col min="508" max="509" width="4.5" style="32" bestFit="1" customWidth="1"/>
    <col min="510" max="753" width="9" style="32"/>
    <col min="754" max="754" width="16.75" style="32" bestFit="1" customWidth="1"/>
    <col min="755" max="755" width="5" style="32" bestFit="1" customWidth="1"/>
    <col min="756" max="756" width="5.125" style="32" customWidth="1"/>
    <col min="757" max="757" width="4.5" style="32" bestFit="1" customWidth="1"/>
    <col min="758" max="759" width="6.375" style="32" bestFit="1" customWidth="1"/>
    <col min="760" max="760" width="4.75" style="32" bestFit="1" customWidth="1"/>
    <col min="761" max="761" width="4.5" style="32" bestFit="1" customWidth="1"/>
    <col min="762" max="762" width="5.625" style="32" bestFit="1" customWidth="1"/>
    <col min="763" max="763" width="5" style="32" bestFit="1" customWidth="1"/>
    <col min="764" max="765" width="4.5" style="32" bestFit="1" customWidth="1"/>
    <col min="766" max="1009" width="9" style="32"/>
    <col min="1010" max="1010" width="16.75" style="32" bestFit="1" customWidth="1"/>
    <col min="1011" max="1011" width="5" style="32" bestFit="1" customWidth="1"/>
    <col min="1012" max="1012" width="5.125" style="32" customWidth="1"/>
    <col min="1013" max="1013" width="4.5" style="32" bestFit="1" customWidth="1"/>
    <col min="1014" max="1015" width="6.375" style="32" bestFit="1" customWidth="1"/>
    <col min="1016" max="1016" width="4.75" style="32" bestFit="1" customWidth="1"/>
    <col min="1017" max="1017" width="4.5" style="32" bestFit="1" customWidth="1"/>
    <col min="1018" max="1018" width="5.625" style="32" bestFit="1" customWidth="1"/>
    <col min="1019" max="1019" width="5" style="32" bestFit="1" customWidth="1"/>
    <col min="1020" max="1021" width="4.5" style="32" bestFit="1" customWidth="1"/>
    <col min="1022" max="1265" width="9" style="32"/>
    <col min="1266" max="1266" width="16.75" style="32" bestFit="1" customWidth="1"/>
    <col min="1267" max="1267" width="5" style="32" bestFit="1" customWidth="1"/>
    <col min="1268" max="1268" width="5.125" style="32" customWidth="1"/>
    <col min="1269" max="1269" width="4.5" style="32" bestFit="1" customWidth="1"/>
    <col min="1270" max="1271" width="6.375" style="32" bestFit="1" customWidth="1"/>
    <col min="1272" max="1272" width="4.75" style="32" bestFit="1" customWidth="1"/>
    <col min="1273" max="1273" width="4.5" style="32" bestFit="1" customWidth="1"/>
    <col min="1274" max="1274" width="5.625" style="32" bestFit="1" customWidth="1"/>
    <col min="1275" max="1275" width="5" style="32" bestFit="1" customWidth="1"/>
    <col min="1276" max="1277" width="4.5" style="32" bestFit="1" customWidth="1"/>
    <col min="1278" max="1521" width="9" style="32"/>
    <col min="1522" max="1522" width="16.75" style="32" bestFit="1" customWidth="1"/>
    <col min="1523" max="1523" width="5" style="32" bestFit="1" customWidth="1"/>
    <col min="1524" max="1524" width="5.125" style="32" customWidth="1"/>
    <col min="1525" max="1525" width="4.5" style="32" bestFit="1" customWidth="1"/>
    <col min="1526" max="1527" width="6.375" style="32" bestFit="1" customWidth="1"/>
    <col min="1528" max="1528" width="4.75" style="32" bestFit="1" customWidth="1"/>
    <col min="1529" max="1529" width="4.5" style="32" bestFit="1" customWidth="1"/>
    <col min="1530" max="1530" width="5.625" style="32" bestFit="1" customWidth="1"/>
    <col min="1531" max="1531" width="5" style="32" bestFit="1" customWidth="1"/>
    <col min="1532" max="1533" width="4.5" style="32" bestFit="1" customWidth="1"/>
    <col min="1534" max="1777" width="9" style="32"/>
    <col min="1778" max="1778" width="16.75" style="32" bestFit="1" customWidth="1"/>
    <col min="1779" max="1779" width="5" style="32" bestFit="1" customWidth="1"/>
    <col min="1780" max="1780" width="5.125" style="32" customWidth="1"/>
    <col min="1781" max="1781" width="4.5" style="32" bestFit="1" customWidth="1"/>
    <col min="1782" max="1783" width="6.375" style="32" bestFit="1" customWidth="1"/>
    <col min="1784" max="1784" width="4.75" style="32" bestFit="1" customWidth="1"/>
    <col min="1785" max="1785" width="4.5" style="32" bestFit="1" customWidth="1"/>
    <col min="1786" max="1786" width="5.625" style="32" bestFit="1" customWidth="1"/>
    <col min="1787" max="1787" width="5" style="32" bestFit="1" customWidth="1"/>
    <col min="1788" max="1789" width="4.5" style="32" bestFit="1" customWidth="1"/>
    <col min="1790" max="2033" width="9" style="32"/>
    <col min="2034" max="2034" width="16.75" style="32" bestFit="1" customWidth="1"/>
    <col min="2035" max="2035" width="5" style="32" bestFit="1" customWidth="1"/>
    <col min="2036" max="2036" width="5.125" style="32" customWidth="1"/>
    <col min="2037" max="2037" width="4.5" style="32" bestFit="1" customWidth="1"/>
    <col min="2038" max="2039" width="6.375" style="32" bestFit="1" customWidth="1"/>
    <col min="2040" max="2040" width="4.75" style="32" bestFit="1" customWidth="1"/>
    <col min="2041" max="2041" width="4.5" style="32" bestFit="1" customWidth="1"/>
    <col min="2042" max="2042" width="5.625" style="32" bestFit="1" customWidth="1"/>
    <col min="2043" max="2043" width="5" style="32" bestFit="1" customWidth="1"/>
    <col min="2044" max="2045" width="4.5" style="32" bestFit="1" customWidth="1"/>
    <col min="2046" max="2289" width="9" style="32"/>
    <col min="2290" max="2290" width="16.75" style="32" bestFit="1" customWidth="1"/>
    <col min="2291" max="2291" width="5" style="32" bestFit="1" customWidth="1"/>
    <col min="2292" max="2292" width="5.125" style="32" customWidth="1"/>
    <col min="2293" max="2293" width="4.5" style="32" bestFit="1" customWidth="1"/>
    <col min="2294" max="2295" width="6.375" style="32" bestFit="1" customWidth="1"/>
    <col min="2296" max="2296" width="4.75" style="32" bestFit="1" customWidth="1"/>
    <col min="2297" max="2297" width="4.5" style="32" bestFit="1" customWidth="1"/>
    <col min="2298" max="2298" width="5.625" style="32" bestFit="1" customWidth="1"/>
    <col min="2299" max="2299" width="5" style="32" bestFit="1" customWidth="1"/>
    <col min="2300" max="2301" width="4.5" style="32" bestFit="1" customWidth="1"/>
    <col min="2302" max="2545" width="9" style="32"/>
    <col min="2546" max="2546" width="16.75" style="32" bestFit="1" customWidth="1"/>
    <col min="2547" max="2547" width="5" style="32" bestFit="1" customWidth="1"/>
    <col min="2548" max="2548" width="5.125" style="32" customWidth="1"/>
    <col min="2549" max="2549" width="4.5" style="32" bestFit="1" customWidth="1"/>
    <col min="2550" max="2551" width="6.375" style="32" bestFit="1" customWidth="1"/>
    <col min="2552" max="2552" width="4.75" style="32" bestFit="1" customWidth="1"/>
    <col min="2553" max="2553" width="4.5" style="32" bestFit="1" customWidth="1"/>
    <col min="2554" max="2554" width="5.625" style="32" bestFit="1" customWidth="1"/>
    <col min="2555" max="2555" width="5" style="32" bestFit="1" customWidth="1"/>
    <col min="2556" max="2557" width="4.5" style="32" bestFit="1" customWidth="1"/>
    <col min="2558" max="2801" width="9" style="32"/>
    <col min="2802" max="2802" width="16.75" style="32" bestFit="1" customWidth="1"/>
    <col min="2803" max="2803" width="5" style="32" bestFit="1" customWidth="1"/>
    <col min="2804" max="2804" width="5.125" style="32" customWidth="1"/>
    <col min="2805" max="2805" width="4.5" style="32" bestFit="1" customWidth="1"/>
    <col min="2806" max="2807" width="6.375" style="32" bestFit="1" customWidth="1"/>
    <col min="2808" max="2808" width="4.75" style="32" bestFit="1" customWidth="1"/>
    <col min="2809" max="2809" width="4.5" style="32" bestFit="1" customWidth="1"/>
    <col min="2810" max="2810" width="5.625" style="32" bestFit="1" customWidth="1"/>
    <col min="2811" max="2811" width="5" style="32" bestFit="1" customWidth="1"/>
    <col min="2812" max="2813" width="4.5" style="32" bestFit="1" customWidth="1"/>
    <col min="2814" max="3057" width="9" style="32"/>
    <col min="3058" max="3058" width="16.75" style="32" bestFit="1" customWidth="1"/>
    <col min="3059" max="3059" width="5" style="32" bestFit="1" customWidth="1"/>
    <col min="3060" max="3060" width="5.125" style="32" customWidth="1"/>
    <col min="3061" max="3061" width="4.5" style="32" bestFit="1" customWidth="1"/>
    <col min="3062" max="3063" width="6.375" style="32" bestFit="1" customWidth="1"/>
    <col min="3064" max="3064" width="4.75" style="32" bestFit="1" customWidth="1"/>
    <col min="3065" max="3065" width="4.5" style="32" bestFit="1" customWidth="1"/>
    <col min="3066" max="3066" width="5.625" style="32" bestFit="1" customWidth="1"/>
    <col min="3067" max="3067" width="5" style="32" bestFit="1" customWidth="1"/>
    <col min="3068" max="3069" width="4.5" style="32" bestFit="1" customWidth="1"/>
    <col min="3070" max="3313" width="9" style="32"/>
    <col min="3314" max="3314" width="16.75" style="32" bestFit="1" customWidth="1"/>
    <col min="3315" max="3315" width="5" style="32" bestFit="1" customWidth="1"/>
    <col min="3316" max="3316" width="5.125" style="32" customWidth="1"/>
    <col min="3317" max="3317" width="4.5" style="32" bestFit="1" customWidth="1"/>
    <col min="3318" max="3319" width="6.375" style="32" bestFit="1" customWidth="1"/>
    <col min="3320" max="3320" width="4.75" style="32" bestFit="1" customWidth="1"/>
    <col min="3321" max="3321" width="4.5" style="32" bestFit="1" customWidth="1"/>
    <col min="3322" max="3322" width="5.625" style="32" bestFit="1" customWidth="1"/>
    <col min="3323" max="3323" width="5" style="32" bestFit="1" customWidth="1"/>
    <col min="3324" max="3325" width="4.5" style="32" bestFit="1" customWidth="1"/>
    <col min="3326" max="3569" width="9" style="32"/>
    <col min="3570" max="3570" width="16.75" style="32" bestFit="1" customWidth="1"/>
    <col min="3571" max="3571" width="5" style="32" bestFit="1" customWidth="1"/>
    <col min="3572" max="3572" width="5.125" style="32" customWidth="1"/>
    <col min="3573" max="3573" width="4.5" style="32" bestFit="1" customWidth="1"/>
    <col min="3574" max="3575" width="6.375" style="32" bestFit="1" customWidth="1"/>
    <col min="3576" max="3576" width="4.75" style="32" bestFit="1" customWidth="1"/>
    <col min="3577" max="3577" width="4.5" style="32" bestFit="1" customWidth="1"/>
    <col min="3578" max="3578" width="5.625" style="32" bestFit="1" customWidth="1"/>
    <col min="3579" max="3579" width="5" style="32" bestFit="1" customWidth="1"/>
    <col min="3580" max="3581" width="4.5" style="32" bestFit="1" customWidth="1"/>
    <col min="3582" max="3825" width="9" style="32"/>
    <col min="3826" max="3826" width="16.75" style="32" bestFit="1" customWidth="1"/>
    <col min="3827" max="3827" width="5" style="32" bestFit="1" customWidth="1"/>
    <col min="3828" max="3828" width="5.125" style="32" customWidth="1"/>
    <col min="3829" max="3829" width="4.5" style="32" bestFit="1" customWidth="1"/>
    <col min="3830" max="3831" width="6.375" style="32" bestFit="1" customWidth="1"/>
    <col min="3832" max="3832" width="4.75" style="32" bestFit="1" customWidth="1"/>
    <col min="3833" max="3833" width="4.5" style="32" bestFit="1" customWidth="1"/>
    <col min="3834" max="3834" width="5.625" style="32" bestFit="1" customWidth="1"/>
    <col min="3835" max="3835" width="5" style="32" bestFit="1" customWidth="1"/>
    <col min="3836" max="3837" width="4.5" style="32" bestFit="1" customWidth="1"/>
    <col min="3838" max="4081" width="9" style="32"/>
    <col min="4082" max="4082" width="16.75" style="32" bestFit="1" customWidth="1"/>
    <col min="4083" max="4083" width="5" style="32" bestFit="1" customWidth="1"/>
    <col min="4084" max="4084" width="5.125" style="32" customWidth="1"/>
    <col min="4085" max="4085" width="4.5" style="32" bestFit="1" customWidth="1"/>
    <col min="4086" max="4087" width="6.375" style="32" bestFit="1" customWidth="1"/>
    <col min="4088" max="4088" width="4.75" style="32" bestFit="1" customWidth="1"/>
    <col min="4089" max="4089" width="4.5" style="32" bestFit="1" customWidth="1"/>
    <col min="4090" max="4090" width="5.625" style="32" bestFit="1" customWidth="1"/>
    <col min="4091" max="4091" width="5" style="32" bestFit="1" customWidth="1"/>
    <col min="4092" max="4093" width="4.5" style="32" bestFit="1" customWidth="1"/>
    <col min="4094" max="4337" width="9" style="32"/>
    <col min="4338" max="4338" width="16.75" style="32" bestFit="1" customWidth="1"/>
    <col min="4339" max="4339" width="5" style="32" bestFit="1" customWidth="1"/>
    <col min="4340" max="4340" width="5.125" style="32" customWidth="1"/>
    <col min="4341" max="4341" width="4.5" style="32" bestFit="1" customWidth="1"/>
    <col min="4342" max="4343" width="6.375" style="32" bestFit="1" customWidth="1"/>
    <col min="4344" max="4344" width="4.75" style="32" bestFit="1" customWidth="1"/>
    <col min="4345" max="4345" width="4.5" style="32" bestFit="1" customWidth="1"/>
    <col min="4346" max="4346" width="5.625" style="32" bestFit="1" customWidth="1"/>
    <col min="4347" max="4347" width="5" style="32" bestFit="1" customWidth="1"/>
    <col min="4348" max="4349" width="4.5" style="32" bestFit="1" customWidth="1"/>
    <col min="4350" max="4593" width="9" style="32"/>
    <col min="4594" max="4594" width="16.75" style="32" bestFit="1" customWidth="1"/>
    <col min="4595" max="4595" width="5" style="32" bestFit="1" customWidth="1"/>
    <col min="4596" max="4596" width="5.125" style="32" customWidth="1"/>
    <col min="4597" max="4597" width="4.5" style="32" bestFit="1" customWidth="1"/>
    <col min="4598" max="4599" width="6.375" style="32" bestFit="1" customWidth="1"/>
    <col min="4600" max="4600" width="4.75" style="32" bestFit="1" customWidth="1"/>
    <col min="4601" max="4601" width="4.5" style="32" bestFit="1" customWidth="1"/>
    <col min="4602" max="4602" width="5.625" style="32" bestFit="1" customWidth="1"/>
    <col min="4603" max="4603" width="5" style="32" bestFit="1" customWidth="1"/>
    <col min="4604" max="4605" width="4.5" style="32" bestFit="1" customWidth="1"/>
    <col min="4606" max="4849" width="9" style="32"/>
    <col min="4850" max="4850" width="16.75" style="32" bestFit="1" customWidth="1"/>
    <col min="4851" max="4851" width="5" style="32" bestFit="1" customWidth="1"/>
    <col min="4852" max="4852" width="5.125" style="32" customWidth="1"/>
    <col min="4853" max="4853" width="4.5" style="32" bestFit="1" customWidth="1"/>
    <col min="4854" max="4855" width="6.375" style="32" bestFit="1" customWidth="1"/>
    <col min="4856" max="4856" width="4.75" style="32" bestFit="1" customWidth="1"/>
    <col min="4857" max="4857" width="4.5" style="32" bestFit="1" customWidth="1"/>
    <col min="4858" max="4858" width="5.625" style="32" bestFit="1" customWidth="1"/>
    <col min="4859" max="4859" width="5" style="32" bestFit="1" customWidth="1"/>
    <col min="4860" max="4861" width="4.5" style="32" bestFit="1" customWidth="1"/>
    <col min="4862" max="5105" width="9" style="32"/>
    <col min="5106" max="5106" width="16.75" style="32" bestFit="1" customWidth="1"/>
    <col min="5107" max="5107" width="5" style="32" bestFit="1" customWidth="1"/>
    <col min="5108" max="5108" width="5.125" style="32" customWidth="1"/>
    <col min="5109" max="5109" width="4.5" style="32" bestFit="1" customWidth="1"/>
    <col min="5110" max="5111" width="6.375" style="32" bestFit="1" customWidth="1"/>
    <col min="5112" max="5112" width="4.75" style="32" bestFit="1" customWidth="1"/>
    <col min="5113" max="5113" width="4.5" style="32" bestFit="1" customWidth="1"/>
    <col min="5114" max="5114" width="5.625" style="32" bestFit="1" customWidth="1"/>
    <col min="5115" max="5115" width="5" style="32" bestFit="1" customWidth="1"/>
    <col min="5116" max="5117" width="4.5" style="32" bestFit="1" customWidth="1"/>
    <col min="5118" max="5361" width="9" style="32"/>
    <col min="5362" max="5362" width="16.75" style="32" bestFit="1" customWidth="1"/>
    <col min="5363" max="5363" width="5" style="32" bestFit="1" customWidth="1"/>
    <col min="5364" max="5364" width="5.125" style="32" customWidth="1"/>
    <col min="5365" max="5365" width="4.5" style="32" bestFit="1" customWidth="1"/>
    <col min="5366" max="5367" width="6.375" style="32" bestFit="1" customWidth="1"/>
    <col min="5368" max="5368" width="4.75" style="32" bestFit="1" customWidth="1"/>
    <col min="5369" max="5369" width="4.5" style="32" bestFit="1" customWidth="1"/>
    <col min="5370" max="5370" width="5.625" style="32" bestFit="1" customWidth="1"/>
    <col min="5371" max="5371" width="5" style="32" bestFit="1" customWidth="1"/>
    <col min="5372" max="5373" width="4.5" style="32" bestFit="1" customWidth="1"/>
    <col min="5374" max="5617" width="9" style="32"/>
    <col min="5618" max="5618" width="16.75" style="32" bestFit="1" customWidth="1"/>
    <col min="5619" max="5619" width="5" style="32" bestFit="1" customWidth="1"/>
    <col min="5620" max="5620" width="5.125" style="32" customWidth="1"/>
    <col min="5621" max="5621" width="4.5" style="32" bestFit="1" customWidth="1"/>
    <col min="5622" max="5623" width="6.375" style="32" bestFit="1" customWidth="1"/>
    <col min="5624" max="5624" width="4.75" style="32" bestFit="1" customWidth="1"/>
    <col min="5625" max="5625" width="4.5" style="32" bestFit="1" customWidth="1"/>
    <col min="5626" max="5626" width="5.625" style="32" bestFit="1" customWidth="1"/>
    <col min="5627" max="5627" width="5" style="32" bestFit="1" customWidth="1"/>
    <col min="5628" max="5629" width="4.5" style="32" bestFit="1" customWidth="1"/>
    <col min="5630" max="5873" width="9" style="32"/>
    <col min="5874" max="5874" width="16.75" style="32" bestFit="1" customWidth="1"/>
    <col min="5875" max="5875" width="5" style="32" bestFit="1" customWidth="1"/>
    <col min="5876" max="5876" width="5.125" style="32" customWidth="1"/>
    <col min="5877" max="5877" width="4.5" style="32" bestFit="1" customWidth="1"/>
    <col min="5878" max="5879" width="6.375" style="32" bestFit="1" customWidth="1"/>
    <col min="5880" max="5880" width="4.75" style="32" bestFit="1" customWidth="1"/>
    <col min="5881" max="5881" width="4.5" style="32" bestFit="1" customWidth="1"/>
    <col min="5882" max="5882" width="5.625" style="32" bestFit="1" customWidth="1"/>
    <col min="5883" max="5883" width="5" style="32" bestFit="1" customWidth="1"/>
    <col min="5884" max="5885" width="4.5" style="32" bestFit="1" customWidth="1"/>
    <col min="5886" max="6129" width="9" style="32"/>
    <col min="6130" max="6130" width="16.75" style="32" bestFit="1" customWidth="1"/>
    <col min="6131" max="6131" width="5" style="32" bestFit="1" customWidth="1"/>
    <col min="6132" max="6132" width="5.125" style="32" customWidth="1"/>
    <col min="6133" max="6133" width="4.5" style="32" bestFit="1" customWidth="1"/>
    <col min="6134" max="6135" width="6.375" style="32" bestFit="1" customWidth="1"/>
    <col min="6136" max="6136" width="4.75" style="32" bestFit="1" customWidth="1"/>
    <col min="6137" max="6137" width="4.5" style="32" bestFit="1" customWidth="1"/>
    <col min="6138" max="6138" width="5.625" style="32" bestFit="1" customWidth="1"/>
    <col min="6139" max="6139" width="5" style="32" bestFit="1" customWidth="1"/>
    <col min="6140" max="6141" width="4.5" style="32" bestFit="1" customWidth="1"/>
    <col min="6142" max="6385" width="9" style="32"/>
    <col min="6386" max="6386" width="16.75" style="32" bestFit="1" customWidth="1"/>
    <col min="6387" max="6387" width="5" style="32" bestFit="1" customWidth="1"/>
    <col min="6388" max="6388" width="5.125" style="32" customWidth="1"/>
    <col min="6389" max="6389" width="4.5" style="32" bestFit="1" customWidth="1"/>
    <col min="6390" max="6391" width="6.375" style="32" bestFit="1" customWidth="1"/>
    <col min="6392" max="6392" width="4.75" style="32" bestFit="1" customWidth="1"/>
    <col min="6393" max="6393" width="4.5" style="32" bestFit="1" customWidth="1"/>
    <col min="6394" max="6394" width="5.625" style="32" bestFit="1" customWidth="1"/>
    <col min="6395" max="6395" width="5" style="32" bestFit="1" customWidth="1"/>
    <col min="6396" max="6397" width="4.5" style="32" bestFit="1" customWidth="1"/>
    <col min="6398" max="6641" width="9" style="32"/>
    <col min="6642" max="6642" width="16.75" style="32" bestFit="1" customWidth="1"/>
    <col min="6643" max="6643" width="5" style="32" bestFit="1" customWidth="1"/>
    <col min="6644" max="6644" width="5.125" style="32" customWidth="1"/>
    <col min="6645" max="6645" width="4.5" style="32" bestFit="1" customWidth="1"/>
    <col min="6646" max="6647" width="6.375" style="32" bestFit="1" customWidth="1"/>
    <col min="6648" max="6648" width="4.75" style="32" bestFit="1" customWidth="1"/>
    <col min="6649" max="6649" width="4.5" style="32" bestFit="1" customWidth="1"/>
    <col min="6650" max="6650" width="5.625" style="32" bestFit="1" customWidth="1"/>
    <col min="6651" max="6651" width="5" style="32" bestFit="1" customWidth="1"/>
    <col min="6652" max="6653" width="4.5" style="32" bestFit="1" customWidth="1"/>
    <col min="6654" max="6897" width="9" style="32"/>
    <col min="6898" max="6898" width="16.75" style="32" bestFit="1" customWidth="1"/>
    <col min="6899" max="6899" width="5" style="32" bestFit="1" customWidth="1"/>
    <col min="6900" max="6900" width="5.125" style="32" customWidth="1"/>
    <col min="6901" max="6901" width="4.5" style="32" bestFit="1" customWidth="1"/>
    <col min="6902" max="6903" width="6.375" style="32" bestFit="1" customWidth="1"/>
    <col min="6904" max="6904" width="4.75" style="32" bestFit="1" customWidth="1"/>
    <col min="6905" max="6905" width="4.5" style="32" bestFit="1" customWidth="1"/>
    <col min="6906" max="6906" width="5.625" style="32" bestFit="1" customWidth="1"/>
    <col min="6907" max="6907" width="5" style="32" bestFit="1" customWidth="1"/>
    <col min="6908" max="6909" width="4.5" style="32" bestFit="1" customWidth="1"/>
    <col min="6910" max="7153" width="9" style="32"/>
    <col min="7154" max="7154" width="16.75" style="32" bestFit="1" customWidth="1"/>
    <col min="7155" max="7155" width="5" style="32" bestFit="1" customWidth="1"/>
    <col min="7156" max="7156" width="5.125" style="32" customWidth="1"/>
    <col min="7157" max="7157" width="4.5" style="32" bestFit="1" customWidth="1"/>
    <col min="7158" max="7159" width="6.375" style="32" bestFit="1" customWidth="1"/>
    <col min="7160" max="7160" width="4.75" style="32" bestFit="1" customWidth="1"/>
    <col min="7161" max="7161" width="4.5" style="32" bestFit="1" customWidth="1"/>
    <col min="7162" max="7162" width="5.625" style="32" bestFit="1" customWidth="1"/>
    <col min="7163" max="7163" width="5" style="32" bestFit="1" customWidth="1"/>
    <col min="7164" max="7165" width="4.5" style="32" bestFit="1" customWidth="1"/>
    <col min="7166" max="7409" width="9" style="32"/>
    <col min="7410" max="7410" width="16.75" style="32" bestFit="1" customWidth="1"/>
    <col min="7411" max="7411" width="5" style="32" bestFit="1" customWidth="1"/>
    <col min="7412" max="7412" width="5.125" style="32" customWidth="1"/>
    <col min="7413" max="7413" width="4.5" style="32" bestFit="1" customWidth="1"/>
    <col min="7414" max="7415" width="6.375" style="32" bestFit="1" customWidth="1"/>
    <col min="7416" max="7416" width="4.75" style="32" bestFit="1" customWidth="1"/>
    <col min="7417" max="7417" width="4.5" style="32" bestFit="1" customWidth="1"/>
    <col min="7418" max="7418" width="5.625" style="32" bestFit="1" customWidth="1"/>
    <col min="7419" max="7419" width="5" style="32" bestFit="1" customWidth="1"/>
    <col min="7420" max="7421" width="4.5" style="32" bestFit="1" customWidth="1"/>
    <col min="7422" max="7665" width="9" style="32"/>
    <col min="7666" max="7666" width="16.75" style="32" bestFit="1" customWidth="1"/>
    <col min="7667" max="7667" width="5" style="32" bestFit="1" customWidth="1"/>
    <col min="7668" max="7668" width="5.125" style="32" customWidth="1"/>
    <col min="7669" max="7669" width="4.5" style="32" bestFit="1" customWidth="1"/>
    <col min="7670" max="7671" width="6.375" style="32" bestFit="1" customWidth="1"/>
    <col min="7672" max="7672" width="4.75" style="32" bestFit="1" customWidth="1"/>
    <col min="7673" max="7673" width="4.5" style="32" bestFit="1" customWidth="1"/>
    <col min="7674" max="7674" width="5.625" style="32" bestFit="1" customWidth="1"/>
    <col min="7675" max="7675" width="5" style="32" bestFit="1" customWidth="1"/>
    <col min="7676" max="7677" width="4.5" style="32" bestFit="1" customWidth="1"/>
    <col min="7678" max="7921" width="9" style="32"/>
    <col min="7922" max="7922" width="16.75" style="32" bestFit="1" customWidth="1"/>
    <col min="7923" max="7923" width="5" style="32" bestFit="1" customWidth="1"/>
    <col min="7924" max="7924" width="5.125" style="32" customWidth="1"/>
    <col min="7925" max="7925" width="4.5" style="32" bestFit="1" customWidth="1"/>
    <col min="7926" max="7927" width="6.375" style="32" bestFit="1" customWidth="1"/>
    <col min="7928" max="7928" width="4.75" style="32" bestFit="1" customWidth="1"/>
    <col min="7929" max="7929" width="4.5" style="32" bestFit="1" customWidth="1"/>
    <col min="7930" max="7930" width="5.625" style="32" bestFit="1" customWidth="1"/>
    <col min="7931" max="7931" width="5" style="32" bestFit="1" customWidth="1"/>
    <col min="7932" max="7933" width="4.5" style="32" bestFit="1" customWidth="1"/>
    <col min="7934" max="8177" width="9" style="32"/>
    <col min="8178" max="8178" width="16.75" style="32" bestFit="1" customWidth="1"/>
    <col min="8179" max="8179" width="5" style="32" bestFit="1" customWidth="1"/>
    <col min="8180" max="8180" width="5.125" style="32" customWidth="1"/>
    <col min="8181" max="8181" width="4.5" style="32" bestFit="1" customWidth="1"/>
    <col min="8182" max="8183" width="6.375" style="32" bestFit="1" customWidth="1"/>
    <col min="8184" max="8184" width="4.75" style="32" bestFit="1" customWidth="1"/>
    <col min="8185" max="8185" width="4.5" style="32" bestFit="1" customWidth="1"/>
    <col min="8186" max="8186" width="5.625" style="32" bestFit="1" customWidth="1"/>
    <col min="8187" max="8187" width="5" style="32" bestFit="1" customWidth="1"/>
    <col min="8188" max="8189" width="4.5" style="32" bestFit="1" customWidth="1"/>
    <col min="8190" max="8433" width="9" style="32"/>
    <col min="8434" max="8434" width="16.75" style="32" bestFit="1" customWidth="1"/>
    <col min="8435" max="8435" width="5" style="32" bestFit="1" customWidth="1"/>
    <col min="8436" max="8436" width="5.125" style="32" customWidth="1"/>
    <col min="8437" max="8437" width="4.5" style="32" bestFit="1" customWidth="1"/>
    <col min="8438" max="8439" width="6.375" style="32" bestFit="1" customWidth="1"/>
    <col min="8440" max="8440" width="4.75" style="32" bestFit="1" customWidth="1"/>
    <col min="8441" max="8441" width="4.5" style="32" bestFit="1" customWidth="1"/>
    <col min="8442" max="8442" width="5.625" style="32" bestFit="1" customWidth="1"/>
    <col min="8443" max="8443" width="5" style="32" bestFit="1" customWidth="1"/>
    <col min="8444" max="8445" width="4.5" style="32" bestFit="1" customWidth="1"/>
    <col min="8446" max="8689" width="9" style="32"/>
    <col min="8690" max="8690" width="16.75" style="32" bestFit="1" customWidth="1"/>
    <col min="8691" max="8691" width="5" style="32" bestFit="1" customWidth="1"/>
    <col min="8692" max="8692" width="5.125" style="32" customWidth="1"/>
    <col min="8693" max="8693" width="4.5" style="32" bestFit="1" customWidth="1"/>
    <col min="8694" max="8695" width="6.375" style="32" bestFit="1" customWidth="1"/>
    <col min="8696" max="8696" width="4.75" style="32" bestFit="1" customWidth="1"/>
    <col min="8697" max="8697" width="4.5" style="32" bestFit="1" customWidth="1"/>
    <col min="8698" max="8698" width="5.625" style="32" bestFit="1" customWidth="1"/>
    <col min="8699" max="8699" width="5" style="32" bestFit="1" customWidth="1"/>
    <col min="8700" max="8701" width="4.5" style="32" bestFit="1" customWidth="1"/>
    <col min="8702" max="8945" width="9" style="32"/>
    <col min="8946" max="8946" width="16.75" style="32" bestFit="1" customWidth="1"/>
    <col min="8947" max="8947" width="5" style="32" bestFit="1" customWidth="1"/>
    <col min="8948" max="8948" width="5.125" style="32" customWidth="1"/>
    <col min="8949" max="8949" width="4.5" style="32" bestFit="1" customWidth="1"/>
    <col min="8950" max="8951" width="6.375" style="32" bestFit="1" customWidth="1"/>
    <col min="8952" max="8952" width="4.75" style="32" bestFit="1" customWidth="1"/>
    <col min="8953" max="8953" width="4.5" style="32" bestFit="1" customWidth="1"/>
    <col min="8954" max="8954" width="5.625" style="32" bestFit="1" customWidth="1"/>
    <col min="8955" max="8955" width="5" style="32" bestFit="1" customWidth="1"/>
    <col min="8956" max="8957" width="4.5" style="32" bestFit="1" customWidth="1"/>
    <col min="8958" max="9201" width="9" style="32"/>
    <col min="9202" max="9202" width="16.75" style="32" bestFit="1" customWidth="1"/>
    <col min="9203" max="9203" width="5" style="32" bestFit="1" customWidth="1"/>
    <col min="9204" max="9204" width="5.125" style="32" customWidth="1"/>
    <col min="9205" max="9205" width="4.5" style="32" bestFit="1" customWidth="1"/>
    <col min="9206" max="9207" width="6.375" style="32" bestFit="1" customWidth="1"/>
    <col min="9208" max="9208" width="4.75" style="32" bestFit="1" customWidth="1"/>
    <col min="9209" max="9209" width="4.5" style="32" bestFit="1" customWidth="1"/>
    <col min="9210" max="9210" width="5.625" style="32" bestFit="1" customWidth="1"/>
    <col min="9211" max="9211" width="5" style="32" bestFit="1" customWidth="1"/>
    <col min="9212" max="9213" width="4.5" style="32" bestFit="1" customWidth="1"/>
    <col min="9214" max="9457" width="9" style="32"/>
    <col min="9458" max="9458" width="16.75" style="32" bestFit="1" customWidth="1"/>
    <col min="9459" max="9459" width="5" style="32" bestFit="1" customWidth="1"/>
    <col min="9460" max="9460" width="5.125" style="32" customWidth="1"/>
    <col min="9461" max="9461" width="4.5" style="32" bestFit="1" customWidth="1"/>
    <col min="9462" max="9463" width="6.375" style="32" bestFit="1" customWidth="1"/>
    <col min="9464" max="9464" width="4.75" style="32" bestFit="1" customWidth="1"/>
    <col min="9465" max="9465" width="4.5" style="32" bestFit="1" customWidth="1"/>
    <col min="9466" max="9466" width="5.625" style="32" bestFit="1" customWidth="1"/>
    <col min="9467" max="9467" width="5" style="32" bestFit="1" customWidth="1"/>
    <col min="9468" max="9469" width="4.5" style="32" bestFit="1" customWidth="1"/>
    <col min="9470" max="9713" width="9" style="32"/>
    <col min="9714" max="9714" width="16.75" style="32" bestFit="1" customWidth="1"/>
    <col min="9715" max="9715" width="5" style="32" bestFit="1" customWidth="1"/>
    <col min="9716" max="9716" width="5.125" style="32" customWidth="1"/>
    <col min="9717" max="9717" width="4.5" style="32" bestFit="1" customWidth="1"/>
    <col min="9718" max="9719" width="6.375" style="32" bestFit="1" customWidth="1"/>
    <col min="9720" max="9720" width="4.75" style="32" bestFit="1" customWidth="1"/>
    <col min="9721" max="9721" width="4.5" style="32" bestFit="1" customWidth="1"/>
    <col min="9722" max="9722" width="5.625" style="32" bestFit="1" customWidth="1"/>
    <col min="9723" max="9723" width="5" style="32" bestFit="1" customWidth="1"/>
    <col min="9724" max="9725" width="4.5" style="32" bestFit="1" customWidth="1"/>
    <col min="9726" max="9969" width="9" style="32"/>
    <col min="9970" max="9970" width="16.75" style="32" bestFit="1" customWidth="1"/>
    <col min="9971" max="9971" width="5" style="32" bestFit="1" customWidth="1"/>
    <col min="9972" max="9972" width="5.125" style="32" customWidth="1"/>
    <col min="9973" max="9973" width="4.5" style="32" bestFit="1" customWidth="1"/>
    <col min="9974" max="9975" width="6.375" style="32" bestFit="1" customWidth="1"/>
    <col min="9976" max="9976" width="4.75" style="32" bestFit="1" customWidth="1"/>
    <col min="9977" max="9977" width="4.5" style="32" bestFit="1" customWidth="1"/>
    <col min="9978" max="9978" width="5.625" style="32" bestFit="1" customWidth="1"/>
    <col min="9979" max="9979" width="5" style="32" bestFit="1" customWidth="1"/>
    <col min="9980" max="9981" width="4.5" style="32" bestFit="1" customWidth="1"/>
    <col min="9982" max="10225" width="9" style="32"/>
    <col min="10226" max="10226" width="16.75" style="32" bestFit="1" customWidth="1"/>
    <col min="10227" max="10227" width="5" style="32" bestFit="1" customWidth="1"/>
    <col min="10228" max="10228" width="5.125" style="32" customWidth="1"/>
    <col min="10229" max="10229" width="4.5" style="32" bestFit="1" customWidth="1"/>
    <col min="10230" max="10231" width="6.375" style="32" bestFit="1" customWidth="1"/>
    <col min="10232" max="10232" width="4.75" style="32" bestFit="1" customWidth="1"/>
    <col min="10233" max="10233" width="4.5" style="32" bestFit="1" customWidth="1"/>
    <col min="10234" max="10234" width="5.625" style="32" bestFit="1" customWidth="1"/>
    <col min="10235" max="10235" width="5" style="32" bestFit="1" customWidth="1"/>
    <col min="10236" max="10237" width="4.5" style="32" bestFit="1" customWidth="1"/>
    <col min="10238" max="10481" width="9" style="32"/>
    <col min="10482" max="10482" width="16.75" style="32" bestFit="1" customWidth="1"/>
    <col min="10483" max="10483" width="5" style="32" bestFit="1" customWidth="1"/>
    <col min="10484" max="10484" width="5.125" style="32" customWidth="1"/>
    <col min="10485" max="10485" width="4.5" style="32" bestFit="1" customWidth="1"/>
    <col min="10486" max="10487" width="6.375" style="32" bestFit="1" customWidth="1"/>
    <col min="10488" max="10488" width="4.75" style="32" bestFit="1" customWidth="1"/>
    <col min="10489" max="10489" width="4.5" style="32" bestFit="1" customWidth="1"/>
    <col min="10490" max="10490" width="5.625" style="32" bestFit="1" customWidth="1"/>
    <col min="10491" max="10491" width="5" style="32" bestFit="1" customWidth="1"/>
    <col min="10492" max="10493" width="4.5" style="32" bestFit="1" customWidth="1"/>
    <col min="10494" max="10737" width="9" style="32"/>
    <col min="10738" max="10738" width="16.75" style="32" bestFit="1" customWidth="1"/>
    <col min="10739" max="10739" width="5" style="32" bestFit="1" customWidth="1"/>
    <col min="10740" max="10740" width="5.125" style="32" customWidth="1"/>
    <col min="10741" max="10741" width="4.5" style="32" bestFit="1" customWidth="1"/>
    <col min="10742" max="10743" width="6.375" style="32" bestFit="1" customWidth="1"/>
    <col min="10744" max="10744" width="4.75" style="32" bestFit="1" customWidth="1"/>
    <col min="10745" max="10745" width="4.5" style="32" bestFit="1" customWidth="1"/>
    <col min="10746" max="10746" width="5.625" style="32" bestFit="1" customWidth="1"/>
    <col min="10747" max="10747" width="5" style="32" bestFit="1" customWidth="1"/>
    <col min="10748" max="10749" width="4.5" style="32" bestFit="1" customWidth="1"/>
    <col min="10750" max="10993" width="9" style="32"/>
    <col min="10994" max="10994" width="16.75" style="32" bestFit="1" customWidth="1"/>
    <col min="10995" max="10995" width="5" style="32" bestFit="1" customWidth="1"/>
    <col min="10996" max="10996" width="5.125" style="32" customWidth="1"/>
    <col min="10997" max="10997" width="4.5" style="32" bestFit="1" customWidth="1"/>
    <col min="10998" max="10999" width="6.375" style="32" bestFit="1" customWidth="1"/>
    <col min="11000" max="11000" width="4.75" style="32" bestFit="1" customWidth="1"/>
    <col min="11001" max="11001" width="4.5" style="32" bestFit="1" customWidth="1"/>
    <col min="11002" max="11002" width="5.625" style="32" bestFit="1" customWidth="1"/>
    <col min="11003" max="11003" width="5" style="32" bestFit="1" customWidth="1"/>
    <col min="11004" max="11005" width="4.5" style="32" bestFit="1" customWidth="1"/>
    <col min="11006" max="11249" width="9" style="32"/>
    <col min="11250" max="11250" width="16.75" style="32" bestFit="1" customWidth="1"/>
    <col min="11251" max="11251" width="5" style="32" bestFit="1" customWidth="1"/>
    <col min="11252" max="11252" width="5.125" style="32" customWidth="1"/>
    <col min="11253" max="11253" width="4.5" style="32" bestFit="1" customWidth="1"/>
    <col min="11254" max="11255" width="6.375" style="32" bestFit="1" customWidth="1"/>
    <col min="11256" max="11256" width="4.75" style="32" bestFit="1" customWidth="1"/>
    <col min="11257" max="11257" width="4.5" style="32" bestFit="1" customWidth="1"/>
    <col min="11258" max="11258" width="5.625" style="32" bestFit="1" customWidth="1"/>
    <col min="11259" max="11259" width="5" style="32" bestFit="1" customWidth="1"/>
    <col min="11260" max="11261" width="4.5" style="32" bestFit="1" customWidth="1"/>
    <col min="11262" max="11505" width="9" style="32"/>
    <col min="11506" max="11506" width="16.75" style="32" bestFit="1" customWidth="1"/>
    <col min="11507" max="11507" width="5" style="32" bestFit="1" customWidth="1"/>
    <col min="11508" max="11508" width="5.125" style="32" customWidth="1"/>
    <col min="11509" max="11509" width="4.5" style="32" bestFit="1" customWidth="1"/>
    <col min="11510" max="11511" width="6.375" style="32" bestFit="1" customWidth="1"/>
    <col min="11512" max="11512" width="4.75" style="32" bestFit="1" customWidth="1"/>
    <col min="11513" max="11513" width="4.5" style="32" bestFit="1" customWidth="1"/>
    <col min="11514" max="11514" width="5.625" style="32" bestFit="1" customWidth="1"/>
    <col min="11515" max="11515" width="5" style="32" bestFit="1" customWidth="1"/>
    <col min="11516" max="11517" width="4.5" style="32" bestFit="1" customWidth="1"/>
    <col min="11518" max="11761" width="9" style="32"/>
    <col min="11762" max="11762" width="16.75" style="32" bestFit="1" customWidth="1"/>
    <col min="11763" max="11763" width="5" style="32" bestFit="1" customWidth="1"/>
    <col min="11764" max="11764" width="5.125" style="32" customWidth="1"/>
    <col min="11765" max="11765" width="4.5" style="32" bestFit="1" customWidth="1"/>
    <col min="11766" max="11767" width="6.375" style="32" bestFit="1" customWidth="1"/>
    <col min="11768" max="11768" width="4.75" style="32" bestFit="1" customWidth="1"/>
    <col min="11769" max="11769" width="4.5" style="32" bestFit="1" customWidth="1"/>
    <col min="11770" max="11770" width="5.625" style="32" bestFit="1" customWidth="1"/>
    <col min="11771" max="11771" width="5" style="32" bestFit="1" customWidth="1"/>
    <col min="11772" max="11773" width="4.5" style="32" bestFit="1" customWidth="1"/>
    <col min="11774" max="12017" width="9" style="32"/>
    <col min="12018" max="12018" width="16.75" style="32" bestFit="1" customWidth="1"/>
    <col min="12019" max="12019" width="5" style="32" bestFit="1" customWidth="1"/>
    <col min="12020" max="12020" width="5.125" style="32" customWidth="1"/>
    <col min="12021" max="12021" width="4.5" style="32" bestFit="1" customWidth="1"/>
    <col min="12022" max="12023" width="6.375" style="32" bestFit="1" customWidth="1"/>
    <col min="12024" max="12024" width="4.75" style="32" bestFit="1" customWidth="1"/>
    <col min="12025" max="12025" width="4.5" style="32" bestFit="1" customWidth="1"/>
    <col min="12026" max="12026" width="5.625" style="32" bestFit="1" customWidth="1"/>
    <col min="12027" max="12027" width="5" style="32" bestFit="1" customWidth="1"/>
    <col min="12028" max="12029" width="4.5" style="32" bestFit="1" customWidth="1"/>
    <col min="12030" max="12273" width="9" style="32"/>
    <col min="12274" max="12274" width="16.75" style="32" bestFit="1" customWidth="1"/>
    <col min="12275" max="12275" width="5" style="32" bestFit="1" customWidth="1"/>
    <col min="12276" max="12276" width="5.125" style="32" customWidth="1"/>
    <col min="12277" max="12277" width="4.5" style="32" bestFit="1" customWidth="1"/>
    <col min="12278" max="12279" width="6.375" style="32" bestFit="1" customWidth="1"/>
    <col min="12280" max="12280" width="4.75" style="32" bestFit="1" customWidth="1"/>
    <col min="12281" max="12281" width="4.5" style="32" bestFit="1" customWidth="1"/>
    <col min="12282" max="12282" width="5.625" style="32" bestFit="1" customWidth="1"/>
    <col min="12283" max="12283" width="5" style="32" bestFit="1" customWidth="1"/>
    <col min="12284" max="12285" width="4.5" style="32" bestFit="1" customWidth="1"/>
    <col min="12286" max="12529" width="9" style="32"/>
    <col min="12530" max="12530" width="16.75" style="32" bestFit="1" customWidth="1"/>
    <col min="12531" max="12531" width="5" style="32" bestFit="1" customWidth="1"/>
    <col min="12532" max="12532" width="5.125" style="32" customWidth="1"/>
    <col min="12533" max="12533" width="4.5" style="32" bestFit="1" customWidth="1"/>
    <col min="12534" max="12535" width="6.375" style="32" bestFit="1" customWidth="1"/>
    <col min="12536" max="12536" width="4.75" style="32" bestFit="1" customWidth="1"/>
    <col min="12537" max="12537" width="4.5" style="32" bestFit="1" customWidth="1"/>
    <col min="12538" max="12538" width="5.625" style="32" bestFit="1" customWidth="1"/>
    <col min="12539" max="12539" width="5" style="32" bestFit="1" customWidth="1"/>
    <col min="12540" max="12541" width="4.5" style="32" bestFit="1" customWidth="1"/>
    <col min="12542" max="12785" width="9" style="32"/>
    <col min="12786" max="12786" width="16.75" style="32" bestFit="1" customWidth="1"/>
    <col min="12787" max="12787" width="5" style="32" bestFit="1" customWidth="1"/>
    <col min="12788" max="12788" width="5.125" style="32" customWidth="1"/>
    <col min="12789" max="12789" width="4.5" style="32" bestFit="1" customWidth="1"/>
    <col min="12790" max="12791" width="6.375" style="32" bestFit="1" customWidth="1"/>
    <col min="12792" max="12792" width="4.75" style="32" bestFit="1" customWidth="1"/>
    <col min="12793" max="12793" width="4.5" style="32" bestFit="1" customWidth="1"/>
    <col min="12794" max="12794" width="5.625" style="32" bestFit="1" customWidth="1"/>
    <col min="12795" max="12795" width="5" style="32" bestFit="1" customWidth="1"/>
    <col min="12796" max="12797" width="4.5" style="32" bestFit="1" customWidth="1"/>
    <col min="12798" max="13041" width="9" style="32"/>
    <col min="13042" max="13042" width="16.75" style="32" bestFit="1" customWidth="1"/>
    <col min="13043" max="13043" width="5" style="32" bestFit="1" customWidth="1"/>
    <col min="13044" max="13044" width="5.125" style="32" customWidth="1"/>
    <col min="13045" max="13045" width="4.5" style="32" bestFit="1" customWidth="1"/>
    <col min="13046" max="13047" width="6.375" style="32" bestFit="1" customWidth="1"/>
    <col min="13048" max="13048" width="4.75" style="32" bestFit="1" customWidth="1"/>
    <col min="13049" max="13049" width="4.5" style="32" bestFit="1" customWidth="1"/>
    <col min="13050" max="13050" width="5.625" style="32" bestFit="1" customWidth="1"/>
    <col min="13051" max="13051" width="5" style="32" bestFit="1" customWidth="1"/>
    <col min="13052" max="13053" width="4.5" style="32" bestFit="1" customWidth="1"/>
    <col min="13054" max="13297" width="9" style="32"/>
    <col min="13298" max="13298" width="16.75" style="32" bestFit="1" customWidth="1"/>
    <col min="13299" max="13299" width="5" style="32" bestFit="1" customWidth="1"/>
    <col min="13300" max="13300" width="5.125" style="32" customWidth="1"/>
    <col min="13301" max="13301" width="4.5" style="32" bestFit="1" customWidth="1"/>
    <col min="13302" max="13303" width="6.375" style="32" bestFit="1" customWidth="1"/>
    <col min="13304" max="13304" width="4.75" style="32" bestFit="1" customWidth="1"/>
    <col min="13305" max="13305" width="4.5" style="32" bestFit="1" customWidth="1"/>
    <col min="13306" max="13306" width="5.625" style="32" bestFit="1" customWidth="1"/>
    <col min="13307" max="13307" width="5" style="32" bestFit="1" customWidth="1"/>
    <col min="13308" max="13309" width="4.5" style="32" bestFit="1" customWidth="1"/>
    <col min="13310" max="13553" width="9" style="32"/>
    <col min="13554" max="13554" width="16.75" style="32" bestFit="1" customWidth="1"/>
    <col min="13555" max="13555" width="5" style="32" bestFit="1" customWidth="1"/>
    <col min="13556" max="13556" width="5.125" style="32" customWidth="1"/>
    <col min="13557" max="13557" width="4.5" style="32" bestFit="1" customWidth="1"/>
    <col min="13558" max="13559" width="6.375" style="32" bestFit="1" customWidth="1"/>
    <col min="13560" max="13560" width="4.75" style="32" bestFit="1" customWidth="1"/>
    <col min="13561" max="13561" width="4.5" style="32" bestFit="1" customWidth="1"/>
    <col min="13562" max="13562" width="5.625" style="32" bestFit="1" customWidth="1"/>
    <col min="13563" max="13563" width="5" style="32" bestFit="1" customWidth="1"/>
    <col min="13564" max="13565" width="4.5" style="32" bestFit="1" customWidth="1"/>
    <col min="13566" max="13809" width="9" style="32"/>
    <col min="13810" max="13810" width="16.75" style="32" bestFit="1" customWidth="1"/>
    <col min="13811" max="13811" width="5" style="32" bestFit="1" customWidth="1"/>
    <col min="13812" max="13812" width="5.125" style="32" customWidth="1"/>
    <col min="13813" max="13813" width="4.5" style="32" bestFit="1" customWidth="1"/>
    <col min="13814" max="13815" width="6.375" style="32" bestFit="1" customWidth="1"/>
    <col min="13816" max="13816" width="4.75" style="32" bestFit="1" customWidth="1"/>
    <col min="13817" max="13817" width="4.5" style="32" bestFit="1" customWidth="1"/>
    <col min="13818" max="13818" width="5.625" style="32" bestFit="1" customWidth="1"/>
    <col min="13819" max="13819" width="5" style="32" bestFit="1" customWidth="1"/>
    <col min="13820" max="13821" width="4.5" style="32" bestFit="1" customWidth="1"/>
    <col min="13822" max="14065" width="9" style="32"/>
    <col min="14066" max="14066" width="16.75" style="32" bestFit="1" customWidth="1"/>
    <col min="14067" max="14067" width="5" style="32" bestFit="1" customWidth="1"/>
    <col min="14068" max="14068" width="5.125" style="32" customWidth="1"/>
    <col min="14069" max="14069" width="4.5" style="32" bestFit="1" customWidth="1"/>
    <col min="14070" max="14071" width="6.375" style="32" bestFit="1" customWidth="1"/>
    <col min="14072" max="14072" width="4.75" style="32" bestFit="1" customWidth="1"/>
    <col min="14073" max="14073" width="4.5" style="32" bestFit="1" customWidth="1"/>
    <col min="14074" max="14074" width="5.625" style="32" bestFit="1" customWidth="1"/>
    <col min="14075" max="14075" width="5" style="32" bestFit="1" customWidth="1"/>
    <col min="14076" max="14077" width="4.5" style="32" bestFit="1" customWidth="1"/>
    <col min="14078" max="14321" width="9" style="32"/>
    <col min="14322" max="14322" width="16.75" style="32" bestFit="1" customWidth="1"/>
    <col min="14323" max="14323" width="5" style="32" bestFit="1" customWidth="1"/>
    <col min="14324" max="14324" width="5.125" style="32" customWidth="1"/>
    <col min="14325" max="14325" width="4.5" style="32" bestFit="1" customWidth="1"/>
    <col min="14326" max="14327" width="6.375" style="32" bestFit="1" customWidth="1"/>
    <col min="14328" max="14328" width="4.75" style="32" bestFit="1" customWidth="1"/>
    <col min="14329" max="14329" width="4.5" style="32" bestFit="1" customWidth="1"/>
    <col min="14330" max="14330" width="5.625" style="32" bestFit="1" customWidth="1"/>
    <col min="14331" max="14331" width="5" style="32" bestFit="1" customWidth="1"/>
    <col min="14332" max="14333" width="4.5" style="32" bestFit="1" customWidth="1"/>
    <col min="14334" max="14577" width="9" style="32"/>
    <col min="14578" max="14578" width="16.75" style="32" bestFit="1" customWidth="1"/>
    <col min="14579" max="14579" width="5" style="32" bestFit="1" customWidth="1"/>
    <col min="14580" max="14580" width="5.125" style="32" customWidth="1"/>
    <col min="14581" max="14581" width="4.5" style="32" bestFit="1" customWidth="1"/>
    <col min="14582" max="14583" width="6.375" style="32" bestFit="1" customWidth="1"/>
    <col min="14584" max="14584" width="4.75" style="32" bestFit="1" customWidth="1"/>
    <col min="14585" max="14585" width="4.5" style="32" bestFit="1" customWidth="1"/>
    <col min="14586" max="14586" width="5.625" style="32" bestFit="1" customWidth="1"/>
    <col min="14587" max="14587" width="5" style="32" bestFit="1" customWidth="1"/>
    <col min="14588" max="14589" width="4.5" style="32" bestFit="1" customWidth="1"/>
    <col min="14590" max="14833" width="9" style="32"/>
    <col min="14834" max="14834" width="16.75" style="32" bestFit="1" customWidth="1"/>
    <col min="14835" max="14835" width="5" style="32" bestFit="1" customWidth="1"/>
    <col min="14836" max="14836" width="5.125" style="32" customWidth="1"/>
    <col min="14837" max="14837" width="4.5" style="32" bestFit="1" customWidth="1"/>
    <col min="14838" max="14839" width="6.375" style="32" bestFit="1" customWidth="1"/>
    <col min="14840" max="14840" width="4.75" style="32" bestFit="1" customWidth="1"/>
    <col min="14841" max="14841" width="4.5" style="32" bestFit="1" customWidth="1"/>
    <col min="14842" max="14842" width="5.625" style="32" bestFit="1" customWidth="1"/>
    <col min="14843" max="14843" width="5" style="32" bestFit="1" customWidth="1"/>
    <col min="14844" max="14845" width="4.5" style="32" bestFit="1" customWidth="1"/>
    <col min="14846" max="15089" width="9" style="32"/>
    <col min="15090" max="15090" width="16.75" style="32" bestFit="1" customWidth="1"/>
    <col min="15091" max="15091" width="5" style="32" bestFit="1" customWidth="1"/>
    <col min="15092" max="15092" width="5.125" style="32" customWidth="1"/>
    <col min="15093" max="15093" width="4.5" style="32" bestFit="1" customWidth="1"/>
    <col min="15094" max="15095" width="6.375" style="32" bestFit="1" customWidth="1"/>
    <col min="15096" max="15096" width="4.75" style="32" bestFit="1" customWidth="1"/>
    <col min="15097" max="15097" width="4.5" style="32" bestFit="1" customWidth="1"/>
    <col min="15098" max="15098" width="5.625" style="32" bestFit="1" customWidth="1"/>
    <col min="15099" max="15099" width="5" style="32" bestFit="1" customWidth="1"/>
    <col min="15100" max="15101" width="4.5" style="32" bestFit="1" customWidth="1"/>
    <col min="15102" max="15345" width="9" style="32"/>
    <col min="15346" max="15346" width="16.75" style="32" bestFit="1" customWidth="1"/>
    <col min="15347" max="15347" width="5" style="32" bestFit="1" customWidth="1"/>
    <col min="15348" max="15348" width="5.125" style="32" customWidth="1"/>
    <col min="15349" max="15349" width="4.5" style="32" bestFit="1" customWidth="1"/>
    <col min="15350" max="15351" width="6.375" style="32" bestFit="1" customWidth="1"/>
    <col min="15352" max="15352" width="4.75" style="32" bestFit="1" customWidth="1"/>
    <col min="15353" max="15353" width="4.5" style="32" bestFit="1" customWidth="1"/>
    <col min="15354" max="15354" width="5.625" style="32" bestFit="1" customWidth="1"/>
    <col min="15355" max="15355" width="5" style="32" bestFit="1" customWidth="1"/>
    <col min="15356" max="15357" width="4.5" style="32" bestFit="1" customWidth="1"/>
    <col min="15358" max="15601" width="9" style="32"/>
    <col min="15602" max="15602" width="16.75" style="32" bestFit="1" customWidth="1"/>
    <col min="15603" max="15603" width="5" style="32" bestFit="1" customWidth="1"/>
    <col min="15604" max="15604" width="5.125" style="32" customWidth="1"/>
    <col min="15605" max="15605" width="4.5" style="32" bestFit="1" customWidth="1"/>
    <col min="15606" max="15607" width="6.375" style="32" bestFit="1" customWidth="1"/>
    <col min="15608" max="15608" width="4.75" style="32" bestFit="1" customWidth="1"/>
    <col min="15609" max="15609" width="4.5" style="32" bestFit="1" customWidth="1"/>
    <col min="15610" max="15610" width="5.625" style="32" bestFit="1" customWidth="1"/>
    <col min="15611" max="15611" width="5" style="32" bestFit="1" customWidth="1"/>
    <col min="15612" max="15613" width="4.5" style="32" bestFit="1" customWidth="1"/>
    <col min="15614" max="15857" width="9" style="32"/>
    <col min="15858" max="15858" width="16.75" style="32" bestFit="1" customWidth="1"/>
    <col min="15859" max="15859" width="5" style="32" bestFit="1" customWidth="1"/>
    <col min="15860" max="15860" width="5.125" style="32" customWidth="1"/>
    <col min="15861" max="15861" width="4.5" style="32" bestFit="1" customWidth="1"/>
    <col min="15862" max="15863" width="6.375" style="32" bestFit="1" customWidth="1"/>
    <col min="15864" max="15864" width="4.75" style="32" bestFit="1" customWidth="1"/>
    <col min="15865" max="15865" width="4.5" style="32" bestFit="1" customWidth="1"/>
    <col min="15866" max="15866" width="5.625" style="32" bestFit="1" customWidth="1"/>
    <col min="15867" max="15867" width="5" style="32" bestFit="1" customWidth="1"/>
    <col min="15868" max="15869" width="4.5" style="32" bestFit="1" customWidth="1"/>
    <col min="15870" max="16113" width="9" style="32"/>
    <col min="16114" max="16114" width="16.75" style="32" bestFit="1" customWidth="1"/>
    <col min="16115" max="16115" width="5" style="32" bestFit="1" customWidth="1"/>
    <col min="16116" max="16116" width="5.125" style="32" customWidth="1"/>
    <col min="16117" max="16117" width="4.5" style="32" bestFit="1" customWidth="1"/>
    <col min="16118" max="16119" width="6.375" style="32" bestFit="1" customWidth="1"/>
    <col min="16120" max="16120" width="4.75" style="32" bestFit="1" customWidth="1"/>
    <col min="16121" max="16121" width="4.5" style="32" bestFit="1" customWidth="1"/>
    <col min="16122" max="16122" width="5.625" style="32" bestFit="1" customWidth="1"/>
    <col min="16123" max="16123" width="5" style="32" bestFit="1" customWidth="1"/>
    <col min="16124" max="16125" width="4.5" style="32" bestFit="1" customWidth="1"/>
    <col min="16126" max="16384" width="9" style="32"/>
  </cols>
  <sheetData>
    <row r="1" spans="1:18" ht="13.5" customHeight="1">
      <c r="A1" s="85" t="s">
        <v>1105</v>
      </c>
      <c r="B1" s="107" t="s">
        <v>1165</v>
      </c>
      <c r="C1" s="106">
        <v>50</v>
      </c>
      <c r="D1" s="107" t="s">
        <v>1166</v>
      </c>
      <c r="E1" s="86">
        <v>100</v>
      </c>
      <c r="G1" s="123" t="s">
        <v>1244</v>
      </c>
      <c r="H1" s="123"/>
      <c r="J1" s="123" t="s">
        <v>1146</v>
      </c>
      <c r="K1" s="123"/>
      <c r="M1" s="123" t="s">
        <v>1147</v>
      </c>
      <c r="N1" s="123"/>
    </row>
    <row r="2" spans="1:18" ht="13.5" customHeight="1">
      <c r="A2" s="84" t="s">
        <v>1084</v>
      </c>
      <c r="B2" s="87">
        <f>规则!B43</f>
        <v>675</v>
      </c>
      <c r="C2" s="133"/>
      <c r="D2" s="134"/>
      <c r="E2" s="135"/>
      <c r="G2" s="87"/>
      <c r="H2" s="87" t="s">
        <v>1107</v>
      </c>
      <c r="J2" s="87" t="s">
        <v>1106</v>
      </c>
      <c r="K2" s="87" t="s">
        <v>1107</v>
      </c>
      <c r="M2" s="87" t="s">
        <v>1106</v>
      </c>
      <c r="N2" s="87" t="s">
        <v>1107</v>
      </c>
    </row>
    <row r="3" spans="1:18" ht="13.5" customHeight="1">
      <c r="A3" s="84" t="s">
        <v>1103</v>
      </c>
      <c r="B3" s="87" t="s">
        <v>1212</v>
      </c>
      <c r="C3" s="87" t="s">
        <v>1213</v>
      </c>
      <c r="D3" s="87" t="s">
        <v>1214</v>
      </c>
      <c r="E3" s="88" t="s">
        <v>1215</v>
      </c>
      <c r="G3" s="87" t="s">
        <v>1184</v>
      </c>
      <c r="H3" s="87"/>
      <c r="J3" s="87" t="s">
        <v>1108</v>
      </c>
      <c r="K3" s="87">
        <f>SUM(B14:E14)</f>
        <v>56</v>
      </c>
      <c r="M3" s="87" t="s">
        <v>1135</v>
      </c>
      <c r="N3" s="105"/>
    </row>
    <row r="4" spans="1:18" ht="13.5" customHeight="1">
      <c r="A4" s="84" t="s">
        <v>1085</v>
      </c>
      <c r="B4" s="87">
        <f>B2</f>
        <v>675</v>
      </c>
      <c r="C4" s="124"/>
      <c r="D4" s="125"/>
      <c r="E4" s="126"/>
      <c r="G4" s="87" t="s">
        <v>1185</v>
      </c>
      <c r="H4" s="87"/>
      <c r="J4" s="87" t="s">
        <v>1143</v>
      </c>
      <c r="K4" s="105"/>
      <c r="M4" s="87" t="s">
        <v>1112</v>
      </c>
      <c r="N4" s="105"/>
    </row>
    <row r="5" spans="1:18" ht="13.5" customHeight="1">
      <c r="A5" s="84" t="s">
        <v>1088</v>
      </c>
      <c r="B5" s="87"/>
      <c r="C5" s="130"/>
      <c r="D5" s="131"/>
      <c r="E5" s="132"/>
      <c r="G5" s="87" t="s">
        <v>1186</v>
      </c>
      <c r="H5" s="87"/>
      <c r="J5" s="87" t="s">
        <v>1109</v>
      </c>
      <c r="K5" s="87">
        <f>E18</f>
        <v>0</v>
      </c>
      <c r="M5" s="87" t="s">
        <v>1136</v>
      </c>
      <c r="N5" s="87">
        <f>N3-N4</f>
        <v>0</v>
      </c>
    </row>
    <row r="6" spans="1:18" ht="13.5" customHeight="1">
      <c r="A6" s="84" t="s">
        <v>1089</v>
      </c>
      <c r="B6" s="87">
        <f>B4+B5</f>
        <v>675</v>
      </c>
      <c r="C6" s="87">
        <f>B15</f>
        <v>661</v>
      </c>
      <c r="D6" s="87">
        <f t="shared" ref="D6:E6" si="0">C15</f>
        <v>647</v>
      </c>
      <c r="E6" s="87">
        <f t="shared" si="0"/>
        <v>633</v>
      </c>
      <c r="G6" s="87" t="s">
        <v>1187</v>
      </c>
      <c r="H6" s="87"/>
      <c r="J6" s="87" t="s">
        <v>1110</v>
      </c>
      <c r="K6" s="87"/>
      <c r="M6" s="87" t="s">
        <v>1113</v>
      </c>
      <c r="N6" s="87">
        <f>K13</f>
        <v>56</v>
      </c>
    </row>
    <row r="7" spans="1:18" ht="13.5" customHeight="1">
      <c r="A7" s="84" t="s">
        <v>1090</v>
      </c>
      <c r="B7" s="87"/>
      <c r="C7" s="87"/>
      <c r="D7" s="87"/>
      <c r="E7" s="87"/>
      <c r="G7" s="87" t="s">
        <v>1188</v>
      </c>
      <c r="H7" s="87"/>
      <c r="J7" s="87" t="s">
        <v>1144</v>
      </c>
      <c r="K7" s="105"/>
      <c r="M7" s="87" t="s">
        <v>1114</v>
      </c>
      <c r="N7" s="87">
        <f>N5-N6</f>
        <v>-56</v>
      </c>
    </row>
    <row r="8" spans="1:18" ht="13.5" customHeight="1">
      <c r="A8" s="84" t="s">
        <v>1091</v>
      </c>
      <c r="B8" s="87">
        <f>R系列原料的MRP!C13*规则!$J26+R系列原料的MRP!C24*规则!$J27+R系列原料的MRP!C35*规则!$J28+R系列原料的MRP!C46*规则!$J29</f>
        <v>0</v>
      </c>
      <c r="C8" s="87">
        <f>R系列原料的MRP!D13*规则!$J26+R系列原料的MRP!D24*规则!$J27+R系列原料的MRP!D35*规则!$J28+R系列原料的MRP!D46*规则!$J29</f>
        <v>0</v>
      </c>
      <c r="D8" s="87">
        <f>R系列原料的MRP!E13*规则!$J26+R系列原料的MRP!E24*规则!$J27+R系列原料的MRP!E35*规则!$J28+R系列原料的MRP!E46*规则!$J29</f>
        <v>0</v>
      </c>
      <c r="E8" s="87">
        <f>R系列原料的MRP!F13*规则!$J26+R系列原料的MRP!F24*规则!$J27+R系列原料的MRP!F35*规则!$J28+R系列原料的MRP!F46*规则!$J29</f>
        <v>0</v>
      </c>
      <c r="G8" s="87" t="s">
        <v>1197</v>
      </c>
      <c r="H8" s="87"/>
      <c r="J8" s="87" t="s">
        <v>1148</v>
      </c>
      <c r="K8" s="87"/>
      <c r="M8" s="87" t="s">
        <v>1137</v>
      </c>
      <c r="N8" s="105"/>
    </row>
    <row r="9" spans="1:18" ht="13.5" customHeight="1">
      <c r="A9" s="84" t="s">
        <v>1092</v>
      </c>
      <c r="B9" s="87"/>
      <c r="C9" s="87"/>
      <c r="D9" s="87"/>
      <c r="E9" s="87"/>
      <c r="G9" s="87" t="s">
        <v>1198</v>
      </c>
      <c r="H9" s="87"/>
      <c r="J9" s="87" t="s">
        <v>1149</v>
      </c>
      <c r="K9" s="87">
        <f>SUM(H3:H7)</f>
        <v>0</v>
      </c>
      <c r="M9" s="87" t="s">
        <v>1138</v>
      </c>
      <c r="N9" s="87">
        <f>N7-N8</f>
        <v>-56</v>
      </c>
    </row>
    <row r="10" spans="1:18" ht="13.5" customHeight="1">
      <c r="A10" s="84" t="s">
        <v>1093</v>
      </c>
      <c r="B10" s="87"/>
      <c r="C10" s="87"/>
      <c r="D10" s="87"/>
      <c r="E10" s="87"/>
      <c r="J10" s="87" t="s">
        <v>1150</v>
      </c>
      <c r="K10" s="87">
        <f>SUM(B13:E13)</f>
        <v>0</v>
      </c>
      <c r="M10" s="87" t="s">
        <v>1139</v>
      </c>
      <c r="N10" s="105"/>
    </row>
    <row r="11" spans="1:18" ht="13.5" customHeight="1">
      <c r="A11" s="84" t="s">
        <v>1094</v>
      </c>
      <c r="B11" s="87"/>
      <c r="C11" s="87"/>
      <c r="D11" s="87"/>
      <c r="E11" s="87"/>
      <c r="J11" s="87" t="s">
        <v>1151</v>
      </c>
      <c r="K11" s="87">
        <f>H8+H9</f>
        <v>0</v>
      </c>
      <c r="M11" s="87" t="s">
        <v>1140</v>
      </c>
      <c r="N11" s="87">
        <f>N9-N10</f>
        <v>-56</v>
      </c>
    </row>
    <row r="12" spans="1:18" ht="13.5" customHeight="1">
      <c r="A12" s="84" t="s">
        <v>1095</v>
      </c>
      <c r="B12" s="87"/>
      <c r="C12" s="87"/>
      <c r="D12" s="87"/>
      <c r="E12" s="87"/>
      <c r="J12" s="87" t="s">
        <v>1145</v>
      </c>
      <c r="K12" s="87"/>
      <c r="M12" s="87" t="s">
        <v>1141</v>
      </c>
      <c r="N12" s="87">
        <f>ROUND(MAX(N11*规则!$H$43,0),0)</f>
        <v>0</v>
      </c>
    </row>
    <row r="13" spans="1:18" ht="13.5" customHeight="1">
      <c r="A13" s="84" t="s">
        <v>1096</v>
      </c>
      <c r="B13" s="87"/>
      <c r="C13" s="87"/>
      <c r="D13" s="87"/>
      <c r="E13" s="87"/>
      <c r="J13" s="87" t="s">
        <v>1111</v>
      </c>
      <c r="K13" s="87">
        <f>SUM(K3:K12)</f>
        <v>56</v>
      </c>
      <c r="M13" s="87" t="s">
        <v>1142</v>
      </c>
      <c r="N13" s="87">
        <f>N11-N12</f>
        <v>-56</v>
      </c>
    </row>
    <row r="14" spans="1:18" ht="13.5" customHeight="1">
      <c r="A14" s="84" t="s">
        <v>1101</v>
      </c>
      <c r="B14" s="87">
        <f>规则!$D43</f>
        <v>14</v>
      </c>
      <c r="C14" s="87">
        <f>规则!$D43</f>
        <v>14</v>
      </c>
      <c r="D14" s="87">
        <f>规则!$D43</f>
        <v>14</v>
      </c>
      <c r="E14" s="87">
        <f>规则!$D43</f>
        <v>14</v>
      </c>
      <c r="G14" s="92"/>
      <c r="H14" s="92"/>
      <c r="J14" s="92"/>
      <c r="K14" s="92"/>
      <c r="M14" s="92"/>
      <c r="N14" s="92"/>
      <c r="O14" s="92"/>
      <c r="P14" s="92"/>
      <c r="Q14" s="92"/>
      <c r="R14" s="92"/>
    </row>
    <row r="15" spans="1:18" ht="13.5" customHeight="1">
      <c r="A15" s="84" t="s">
        <v>1102</v>
      </c>
      <c r="B15" s="87">
        <f>B6+B7-B8-B9-B10-B11-B12-B13-B14</f>
        <v>661</v>
      </c>
      <c r="C15" s="87">
        <f t="shared" ref="C15:E15" si="1">C6+C7-C8-C9-C10-C11-C12-C13-C14</f>
        <v>647</v>
      </c>
      <c r="D15" s="87">
        <f t="shared" si="1"/>
        <v>633</v>
      </c>
      <c r="E15" s="87">
        <f t="shared" si="1"/>
        <v>619</v>
      </c>
      <c r="G15" s="120" t="s">
        <v>1126</v>
      </c>
      <c r="H15" s="121"/>
      <c r="I15" s="121"/>
      <c r="J15" s="121"/>
      <c r="K15" s="121"/>
      <c r="L15" s="122"/>
    </row>
    <row r="16" spans="1:18" ht="13.5" customHeight="1">
      <c r="A16" s="84" t="s">
        <v>1097</v>
      </c>
      <c r="B16" s="124"/>
      <c r="C16" s="125"/>
      <c r="D16" s="126"/>
      <c r="E16" s="87">
        <f>SUM(H3:H7)</f>
        <v>0</v>
      </c>
      <c r="G16" s="87" t="s">
        <v>1106</v>
      </c>
      <c r="H16" s="87" t="s">
        <v>1124</v>
      </c>
      <c r="I16" s="87" t="s">
        <v>1123</v>
      </c>
      <c r="J16" s="87" t="s">
        <v>1106</v>
      </c>
      <c r="K16" s="87" t="s">
        <v>1124</v>
      </c>
      <c r="L16" s="87" t="s">
        <v>1123</v>
      </c>
    </row>
    <row r="17" spans="1:12" ht="13.5" customHeight="1">
      <c r="A17" s="83" t="s">
        <v>1098</v>
      </c>
      <c r="B17" s="127"/>
      <c r="C17" s="128"/>
      <c r="D17" s="129"/>
      <c r="E17" s="87">
        <f>H8+H9</f>
        <v>0</v>
      </c>
      <c r="G17" s="87" t="s">
        <v>1115</v>
      </c>
      <c r="H17" s="87">
        <f>B2</f>
        <v>675</v>
      </c>
      <c r="I17" s="87">
        <f>E19</f>
        <v>619</v>
      </c>
      <c r="J17" s="87" t="s">
        <v>1127</v>
      </c>
      <c r="K17" s="105"/>
      <c r="L17" s="87">
        <f>B5</f>
        <v>0</v>
      </c>
    </row>
    <row r="18" spans="1:12" ht="13.5" customHeight="1">
      <c r="A18" s="84" t="s">
        <v>1100</v>
      </c>
      <c r="B18" s="127"/>
      <c r="C18" s="128"/>
      <c r="D18" s="129"/>
      <c r="E18" s="87"/>
      <c r="G18" s="87" t="s">
        <v>1125</v>
      </c>
      <c r="H18" s="105"/>
      <c r="I18" s="87"/>
      <c r="J18" s="87" t="s">
        <v>1128</v>
      </c>
      <c r="K18" s="105"/>
      <c r="L18" s="87">
        <f>SUM(B7:E7)</f>
        <v>0</v>
      </c>
    </row>
    <row r="19" spans="1:12" ht="13.5" customHeight="1">
      <c r="A19" s="84" t="s">
        <v>1164</v>
      </c>
      <c r="B19" s="130"/>
      <c r="C19" s="131"/>
      <c r="D19" s="132"/>
      <c r="E19" s="87">
        <f>E15-E16-E17-E18</f>
        <v>619</v>
      </c>
      <c r="G19" s="87" t="s">
        <v>1116</v>
      </c>
      <c r="H19" s="105"/>
      <c r="I19" s="87"/>
      <c r="J19" s="87" t="s">
        <v>1154</v>
      </c>
      <c r="K19" s="105"/>
      <c r="L19" s="87"/>
    </row>
    <row r="20" spans="1:12" ht="13.5" customHeight="1">
      <c r="A20" s="84" t="s">
        <v>1104</v>
      </c>
      <c r="B20" s="87" t="str">
        <f>IF(B15&lt;=$C1,"警告","")</f>
        <v/>
      </c>
      <c r="C20" s="87" t="str">
        <f>IF(C15&lt;=$C1,"警告","")</f>
        <v/>
      </c>
      <c r="D20" s="87" t="str">
        <f t="shared" ref="D20" si="2">IF(D15&lt;=$C1,"警告","")</f>
        <v/>
      </c>
      <c r="E20" s="87" t="str">
        <f>IF(E19&lt;=$E1,"警告","")</f>
        <v/>
      </c>
      <c r="G20" s="87" t="s">
        <v>1117</v>
      </c>
      <c r="H20" s="105"/>
      <c r="I20" s="87"/>
      <c r="J20" s="87" t="s">
        <v>1141</v>
      </c>
      <c r="K20" s="105"/>
      <c r="L20" s="87">
        <f>N12</f>
        <v>0</v>
      </c>
    </row>
    <row r="21" spans="1:12" ht="13.5" customHeight="1">
      <c r="A21" s="84" t="s">
        <v>1178</v>
      </c>
      <c r="B21" s="87">
        <f>MAX($B$2*规则!$D$41,10)</f>
        <v>2025</v>
      </c>
      <c r="C21" s="119"/>
      <c r="D21" s="119"/>
      <c r="E21" s="119"/>
      <c r="G21" s="87" t="s">
        <v>1152</v>
      </c>
      <c r="H21" s="105"/>
      <c r="I21" s="87"/>
      <c r="J21" s="105"/>
      <c r="K21" s="105"/>
      <c r="L21" s="105"/>
    </row>
    <row r="22" spans="1:12" ht="13.5" customHeight="1">
      <c r="A22" s="84" t="s">
        <v>1177</v>
      </c>
      <c r="B22" s="87">
        <f>MAX($B$2*规则!$D$41-$B$5,10)</f>
        <v>2025</v>
      </c>
      <c r="C22" s="87">
        <f>MAX($B$2*规则!$D$41-$B$5-SUM($B7:B7),10)</f>
        <v>2025</v>
      </c>
      <c r="D22" s="87">
        <f>MAX($B$2*规则!$D$41-$B$5-SUM($B7:C7),10)</f>
        <v>2025</v>
      </c>
      <c r="E22" s="87">
        <f>MAX($B$2*规则!$D$41-$B$5-SUM($B7:D7),10)</f>
        <v>2025</v>
      </c>
      <c r="G22" s="87" t="s">
        <v>1118</v>
      </c>
      <c r="H22" s="87">
        <f>SUM(H17:H21)</f>
        <v>675</v>
      </c>
      <c r="I22" s="87">
        <f>SUM(I17:I21)</f>
        <v>619</v>
      </c>
      <c r="J22" s="87" t="s">
        <v>1129</v>
      </c>
      <c r="K22" s="87">
        <f>SUM(K17:K20)</f>
        <v>0</v>
      </c>
      <c r="L22" s="87">
        <f>SUM(L17:L20)</f>
        <v>0</v>
      </c>
    </row>
    <row r="23" spans="1:12" ht="12.75" customHeight="1">
      <c r="G23" s="87" t="s">
        <v>1119</v>
      </c>
      <c r="H23" s="105"/>
      <c r="I23" s="87"/>
      <c r="J23" s="87" t="s">
        <v>1130</v>
      </c>
      <c r="K23" s="87">
        <f>$B$2</f>
        <v>675</v>
      </c>
      <c r="L23" s="87">
        <f>$B$2</f>
        <v>675</v>
      </c>
    </row>
    <row r="24" spans="1:12" ht="12.75" customHeight="1">
      <c r="G24" s="87" t="s">
        <v>1153</v>
      </c>
      <c r="H24" s="105"/>
      <c r="I24" s="87"/>
      <c r="J24" s="87" t="s">
        <v>1131</v>
      </c>
      <c r="K24" s="105"/>
      <c r="L24" s="87">
        <f>K24+K25</f>
        <v>0</v>
      </c>
    </row>
    <row r="25" spans="1:12" ht="12.75" customHeight="1">
      <c r="G25" s="87" t="s">
        <v>1120</v>
      </c>
      <c r="H25" s="105"/>
      <c r="I25" s="87"/>
      <c r="J25" s="87" t="s">
        <v>1132</v>
      </c>
      <c r="K25" s="105"/>
      <c r="L25" s="87">
        <f>N13</f>
        <v>-56</v>
      </c>
    </row>
    <row r="26" spans="1:12" ht="12.75" customHeight="1">
      <c r="G26" s="87" t="s">
        <v>1121</v>
      </c>
      <c r="H26" s="87">
        <f>SUM(H23:H25)</f>
        <v>0</v>
      </c>
      <c r="I26" s="87">
        <f>SUM(I23:I25)</f>
        <v>0</v>
      </c>
      <c r="J26" s="87" t="s">
        <v>1133</v>
      </c>
      <c r="K26" s="87">
        <f>SUM(K23:K25)</f>
        <v>675</v>
      </c>
      <c r="L26" s="88">
        <f>SUM(L23:L25)</f>
        <v>619</v>
      </c>
    </row>
    <row r="27" spans="1:12" ht="12.75" customHeight="1">
      <c r="G27" s="87" t="s">
        <v>1122</v>
      </c>
      <c r="H27" s="87">
        <f>H22+H26</f>
        <v>675</v>
      </c>
      <c r="I27" s="87">
        <f>I22+I26</f>
        <v>619</v>
      </c>
      <c r="J27" s="87" t="s">
        <v>1134</v>
      </c>
      <c r="K27" s="87">
        <f t="shared" ref="K27" si="3">K22+K26</f>
        <v>675</v>
      </c>
      <c r="L27" s="87">
        <f>L22+L26</f>
        <v>619</v>
      </c>
    </row>
  </sheetData>
  <mergeCells count="8">
    <mergeCell ref="B16:D19"/>
    <mergeCell ref="C21:E21"/>
    <mergeCell ref="G1:H1"/>
    <mergeCell ref="J1:K1"/>
    <mergeCell ref="M1:N1"/>
    <mergeCell ref="C2:E2"/>
    <mergeCell ref="C4:E5"/>
    <mergeCell ref="G15:L15"/>
  </mergeCells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S63"/>
  <sheetViews>
    <sheetView topLeftCell="A49" zoomScale="75" zoomScaleNormal="75" workbookViewId="0">
      <selection activeCell="R20" sqref="R20"/>
    </sheetView>
  </sheetViews>
  <sheetFormatPr defaultColWidth="9" defaultRowHeight="13.5"/>
  <cols>
    <col min="1" max="1" width="9.25" style="29" bestFit="1" customWidth="1"/>
    <col min="2" max="3" width="9" style="29"/>
    <col min="4" max="7" width="10.5" style="29" bestFit="1" customWidth="1"/>
    <col min="8" max="8" width="9.25" style="29" bestFit="1" customWidth="1"/>
    <col min="9" max="9" width="11" style="26" customWidth="1"/>
    <col min="10" max="10" width="9.25" style="26" bestFit="1" customWidth="1"/>
    <col min="11" max="12" width="9" style="26"/>
    <col min="13" max="13" width="9.875" style="26" customWidth="1"/>
    <col min="14" max="17" width="9.25" style="26" bestFit="1" customWidth="1"/>
    <col min="18" max="18" width="11" style="26" customWidth="1"/>
    <col min="19" max="19" width="9.25" style="26" bestFit="1" customWidth="1"/>
    <col min="20" max="16384" width="9" style="26"/>
  </cols>
  <sheetData>
    <row r="1" spans="1:17" ht="18.75">
      <c r="A1" s="114" t="s">
        <v>127</v>
      </c>
      <c r="B1" s="114"/>
      <c r="C1" s="114"/>
      <c r="D1" s="114"/>
      <c r="E1" s="114"/>
      <c r="F1" s="114"/>
      <c r="G1" s="114"/>
      <c r="H1" s="114"/>
      <c r="J1" s="114" t="s">
        <v>135</v>
      </c>
      <c r="K1" s="114"/>
      <c r="L1" s="114"/>
      <c r="M1" s="114"/>
      <c r="N1" s="114"/>
      <c r="O1" s="114"/>
      <c r="P1" s="114"/>
      <c r="Q1" s="114"/>
    </row>
    <row r="2" spans="1:17" ht="18.75">
      <c r="A2" s="27" t="s">
        <v>128</v>
      </c>
      <c r="B2" s="27" t="s">
        <v>129</v>
      </c>
      <c r="C2" s="27" t="s">
        <v>130</v>
      </c>
      <c r="D2" s="27" t="s">
        <v>13</v>
      </c>
      <c r="E2" s="27" t="s">
        <v>14</v>
      </c>
      <c r="F2" s="27" t="s">
        <v>15</v>
      </c>
      <c r="G2" s="27" t="s">
        <v>16</v>
      </c>
      <c r="H2" s="27" t="s">
        <v>17</v>
      </c>
      <c r="J2" s="27" t="s">
        <v>128</v>
      </c>
      <c r="K2" s="27" t="s">
        <v>129</v>
      </c>
      <c r="L2" s="27" t="s">
        <v>130</v>
      </c>
      <c r="M2" s="27" t="s">
        <v>13</v>
      </c>
      <c r="N2" s="27" t="s">
        <v>14</v>
      </c>
      <c r="O2" s="27" t="s">
        <v>15</v>
      </c>
      <c r="P2" s="27" t="s">
        <v>16</v>
      </c>
      <c r="Q2" s="27" t="s">
        <v>17</v>
      </c>
    </row>
    <row r="3" spans="1:17" ht="18.75">
      <c r="A3" s="28">
        <v>1</v>
      </c>
      <c r="B3" s="28" t="s">
        <v>131</v>
      </c>
      <c r="C3" s="28" t="s">
        <v>50</v>
      </c>
      <c r="D3" s="28">
        <v>41.22</v>
      </c>
      <c r="E3" s="28">
        <v>39.549999999999997</v>
      </c>
      <c r="F3" s="28">
        <v>50.51</v>
      </c>
      <c r="G3" s="28">
        <v>0</v>
      </c>
      <c r="H3" s="28">
        <v>0</v>
      </c>
      <c r="J3" s="28">
        <v>1</v>
      </c>
      <c r="K3" s="28" t="s">
        <v>131</v>
      </c>
      <c r="L3" s="28" t="s">
        <v>50</v>
      </c>
      <c r="M3" s="28">
        <f>IF(D3=0,0,IF($C3="P1",D3-规则!$E$26,IF($C3="P2",D3-规则!$E$27,IF($C3="P3",D3-规则!$E$28,IF($C3="P4",D3-规则!$E$29,IF($C3="P5",D3-规则!$E$30,0))))))</f>
        <v>25.22</v>
      </c>
      <c r="N3" s="28">
        <f>IF(E3=0,0,IF($C3="P1",E3-规则!$E$26,IF($C3="P2",E3-规则!$E$27,IF($C3="P3",E3-规则!$E$28,IF($C3="P4",E3-规则!$E$29,IF($C3="P5",E3-规则!$E$30,0))))))</f>
        <v>23.549999999999997</v>
      </c>
      <c r="O3" s="28">
        <f>IF(F3=0,0,IF($C3="P1",F3-规则!$E$26,IF($C3="P2",F3-规则!$E$27,IF($C3="P3",F3-规则!$E$28,IF($C3="P4",F3-规则!$E$29,IF($C3="P5",F3-规则!$E$30,0))))))</f>
        <v>34.51</v>
      </c>
      <c r="P3" s="28">
        <f>IF(G3=0,0,IF($C3="P1",G3-规则!$E$26,IF($C3="P2",G3-规则!$E$27,IF($C3="P3",G3-规则!$E$28,IF($C3="P4",G3-规则!$E$29,IF($C3="P5",G3-规则!$E$30,0))))))</f>
        <v>0</v>
      </c>
      <c r="Q3" s="28">
        <f>IF(H3=0,0,IF($C3="P1",H3-规则!$E$26,IF($C3="P2",H3-规则!$E$27,IF($C3="P3",H3-规则!$E$28,IF($C3="P4",H3-规则!$E$29,IF($C3="P5",H3-规则!$E$30,0))))))</f>
        <v>0</v>
      </c>
    </row>
    <row r="4" spans="1:17" ht="18.75">
      <c r="A4" s="28">
        <v>2</v>
      </c>
      <c r="B4" s="28" t="s">
        <v>131</v>
      </c>
      <c r="C4" s="28" t="s">
        <v>51</v>
      </c>
      <c r="D4" s="28">
        <v>63.19</v>
      </c>
      <c r="E4" s="28">
        <v>64</v>
      </c>
      <c r="F4" s="28">
        <v>68.83</v>
      </c>
      <c r="G4" s="28">
        <v>0</v>
      </c>
      <c r="H4" s="28">
        <v>0</v>
      </c>
      <c r="J4" s="28">
        <v>2</v>
      </c>
      <c r="K4" s="28" t="s">
        <v>131</v>
      </c>
      <c r="L4" s="28" t="s">
        <v>51</v>
      </c>
      <c r="M4" s="28">
        <f>IF(D4=0,0,IF($C4="P1",D4-规则!$E$26,IF($C4="P2",D4-规则!$E$27,IF($C4="P3",D4-规则!$E$28,IF($C4="P4",D4-规则!$E$29,IF($C4="P5",D4-规则!$E$30,0))))))</f>
        <v>36.19</v>
      </c>
      <c r="N4" s="28">
        <f>IF(E4=0,0,IF($C4="P1",E4-规则!$E$26,IF($C4="P2",E4-规则!$E$27,IF($C4="P3",E4-规则!$E$28,IF($C4="P4",E4-规则!$E$29,IF($C4="P5",E4-规则!$E$30,0))))))</f>
        <v>37</v>
      </c>
      <c r="O4" s="28">
        <f>IF(F4=0,0,IF($C4="P1",F4-规则!$E$26,IF($C4="P2",F4-规则!$E$27,IF($C4="P3",F4-规则!$E$28,IF($C4="P4",F4-规则!$E$29,IF($C4="P5",F4-规则!$E$30,0))))))</f>
        <v>41.83</v>
      </c>
      <c r="P4" s="28">
        <f>IF(G4=0,0,IF($C4="P1",G4-规则!$E$26,IF($C4="P2",G4-规则!$E$27,IF($C4="P3",G4-规则!$E$28,IF($C4="P4",G4-规则!$E$29,IF($C4="P5",G4-规则!$E$30,0))))))</f>
        <v>0</v>
      </c>
      <c r="Q4" s="28">
        <f>IF(H4=0,0,IF($C4="P1",H4-规则!$E$26,IF($C4="P2",H4-规则!$E$27,IF($C4="P3",H4-规则!$E$28,IF($C4="P4",H4-规则!$E$29,IF($C4="P5",H4-规则!$E$30,0))))))</f>
        <v>0</v>
      </c>
    </row>
    <row r="5" spans="1:17" ht="18.75">
      <c r="A5" s="28">
        <v>3</v>
      </c>
      <c r="B5" s="28" t="s">
        <v>131</v>
      </c>
      <c r="C5" s="28" t="s">
        <v>53</v>
      </c>
      <c r="D5" s="28">
        <v>71.5</v>
      </c>
      <c r="E5" s="28">
        <v>70.760000000000005</v>
      </c>
      <c r="F5" s="28">
        <v>78.08</v>
      </c>
      <c r="G5" s="28">
        <v>0</v>
      </c>
      <c r="H5" s="28">
        <v>0</v>
      </c>
      <c r="J5" s="28">
        <v>3</v>
      </c>
      <c r="K5" s="28" t="s">
        <v>131</v>
      </c>
      <c r="L5" s="28" t="s">
        <v>53</v>
      </c>
      <c r="M5" s="28">
        <f>IF(D5=0,0,IF($C5="P1",D5-规则!$E$26,IF($C5="P2",D5-规则!$E$27,IF($C5="P3",D5-规则!$E$28,IF($C5="P4",D5-规则!$E$29,IF($C5="P5",D5-规则!$E$30,0))))))</f>
        <v>35.5</v>
      </c>
      <c r="N5" s="28">
        <f>IF(E5=0,0,IF($C5="P1",E5-规则!$E$26,IF($C5="P2",E5-规则!$E$27,IF($C5="P3",E5-规则!$E$28,IF($C5="P4",E5-规则!$E$29,IF($C5="P5",E5-规则!$E$30,0))))))</f>
        <v>34.760000000000005</v>
      </c>
      <c r="O5" s="28">
        <f>IF(F5=0,0,IF($C5="P1",F5-规则!$E$26,IF($C5="P2",F5-规则!$E$27,IF($C5="P3",F5-规则!$E$28,IF($C5="P4",F5-规则!$E$29,IF($C5="P5",F5-规则!$E$30,0))))))</f>
        <v>42.08</v>
      </c>
      <c r="P5" s="28">
        <f>IF(G5=0,0,IF($C5="P1",G5-规则!$E$26,IF($C5="P2",G5-规则!$E$27,IF($C5="P3",G5-规则!$E$28,IF($C5="P4",G5-规则!$E$29,IF($C5="P5",G5-规则!$E$30,0))))))</f>
        <v>0</v>
      </c>
      <c r="Q5" s="28">
        <f>IF(H5=0,0,IF($C5="P1",H5-规则!$E$26,IF($C5="P2",H5-规则!$E$27,IF($C5="P3",H5-规则!$E$28,IF($C5="P4",H5-规则!$E$29,IF($C5="P5",H5-规则!$E$30,0))))))</f>
        <v>0</v>
      </c>
    </row>
    <row r="6" spans="1:17" ht="18.75">
      <c r="A6" s="28">
        <v>4</v>
      </c>
      <c r="B6" s="28" t="s">
        <v>131</v>
      </c>
      <c r="C6" s="28" t="s">
        <v>55</v>
      </c>
      <c r="D6" s="28">
        <v>0</v>
      </c>
      <c r="E6" s="28">
        <v>102.12</v>
      </c>
      <c r="F6" s="28">
        <v>113.32</v>
      </c>
      <c r="G6" s="28">
        <v>0</v>
      </c>
      <c r="H6" s="28">
        <v>0</v>
      </c>
      <c r="J6" s="28">
        <v>4</v>
      </c>
      <c r="K6" s="28" t="s">
        <v>131</v>
      </c>
      <c r="L6" s="28" t="s">
        <v>55</v>
      </c>
      <c r="M6" s="28">
        <f>IF(D6=0,0,IF($C6="P1",D6-规则!$E$26,IF($C6="P2",D6-规则!$E$27,IF($C6="P3",D6-规则!$E$28,IF($C6="P4",D6-规则!$E$29,IF($C6="P5",D6-规则!$E$30,0))))))</f>
        <v>0</v>
      </c>
      <c r="N6" s="28">
        <f>IF(E6=0,0,IF($C6="P1",E6-规则!$E$26,IF($C6="P2",E6-规则!$E$27,IF($C6="P3",E6-规则!$E$28,IF($C6="P4",E6-规则!$E$29,IF($C6="P5",E6-规则!$E$30,0))))))</f>
        <v>54.120000000000005</v>
      </c>
      <c r="O6" s="28">
        <f>IF(F6=0,0,IF($C6="P1",F6-规则!$E$26,IF($C6="P2",F6-规则!$E$27,IF($C6="P3",F6-规则!$E$28,IF($C6="P4",F6-规则!$E$29,IF($C6="P5",F6-规则!$E$30,0))))))</f>
        <v>65.319999999999993</v>
      </c>
      <c r="P6" s="28">
        <f>IF(G6=0,0,IF($C6="P1",G6-规则!$E$26,IF($C6="P2",G6-规则!$E$27,IF($C6="P3",G6-规则!$E$28,IF($C6="P4",G6-规则!$E$29,IF($C6="P5",G6-规则!$E$30,0))))))</f>
        <v>0</v>
      </c>
      <c r="Q6" s="28">
        <f>IF(H6=0,0,IF($C6="P1",H6-规则!$E$26,IF($C6="P2",H6-规则!$E$27,IF($C6="P3",H6-规则!$E$28,IF($C6="P4",H6-规则!$E$29,IF($C6="P5",H6-规则!$E$30,0))))))</f>
        <v>0</v>
      </c>
    </row>
    <row r="7" spans="1:17" ht="18.75">
      <c r="A7" s="28">
        <v>6</v>
      </c>
      <c r="B7" s="28" t="s">
        <v>132</v>
      </c>
      <c r="C7" s="28" t="s">
        <v>50</v>
      </c>
      <c r="D7" s="28">
        <v>45.12</v>
      </c>
      <c r="E7" s="28">
        <v>42.82</v>
      </c>
      <c r="F7" s="28">
        <v>50.45</v>
      </c>
      <c r="G7" s="28">
        <v>0</v>
      </c>
      <c r="H7" s="28">
        <v>0</v>
      </c>
      <c r="J7" s="28">
        <v>6</v>
      </c>
      <c r="K7" s="28" t="s">
        <v>132</v>
      </c>
      <c r="L7" s="28" t="s">
        <v>50</v>
      </c>
      <c r="M7" s="28">
        <f>IF(D7=0,0,IF($C7="P1",D7-规则!$E$26,IF($C7="P2",D7-规则!$E$27,IF($C7="P3",D7-规则!$E$28,IF($C7="P4",D7-规则!$E$29,IF($C7="P5",D7-规则!$E$30,0))))))</f>
        <v>29.119999999999997</v>
      </c>
      <c r="N7" s="28">
        <f>IF(E7=0,0,IF($C7="P1",E7-规则!$E$26,IF($C7="P2",E7-规则!$E$27,IF($C7="P3",E7-规则!$E$28,IF($C7="P4",E7-规则!$E$29,IF($C7="P5",E7-规则!$E$30,0))))))</f>
        <v>26.82</v>
      </c>
      <c r="O7" s="28">
        <f>IF(F7=0,0,IF($C7="P1",F7-规则!$E$26,IF($C7="P2",F7-规则!$E$27,IF($C7="P3",F7-规则!$E$28,IF($C7="P4",F7-规则!$E$29,IF($C7="P5",F7-规则!$E$30,0))))))</f>
        <v>34.450000000000003</v>
      </c>
      <c r="P7" s="28">
        <f>IF(G7=0,0,IF($C7="P1",G7-规则!$E$26,IF($C7="P2",G7-规则!$E$27,IF($C7="P3",G7-规则!$E$28,IF($C7="P4",G7-规则!$E$29,IF($C7="P5",G7-规则!$E$30,0))))))</f>
        <v>0</v>
      </c>
      <c r="Q7" s="28">
        <f>IF(H7=0,0,IF($C7="P1",H7-规则!$E$26,IF($C7="P2",H7-规则!$E$27,IF($C7="P3",H7-规则!$E$28,IF($C7="P4",H7-规则!$E$29,IF($C7="P5",H7-规则!$E$30,0))))))</f>
        <v>0</v>
      </c>
    </row>
    <row r="8" spans="1:17" ht="18.75">
      <c r="A8" s="28">
        <v>7</v>
      </c>
      <c r="B8" s="28" t="s">
        <v>132</v>
      </c>
      <c r="C8" s="28" t="s">
        <v>51</v>
      </c>
      <c r="D8" s="28">
        <v>66.97</v>
      </c>
      <c r="E8" s="28">
        <v>64.73</v>
      </c>
      <c r="F8" s="28">
        <v>70.260000000000005</v>
      </c>
      <c r="G8" s="28">
        <v>0</v>
      </c>
      <c r="H8" s="28">
        <v>0</v>
      </c>
      <c r="J8" s="28">
        <v>7</v>
      </c>
      <c r="K8" s="28" t="s">
        <v>132</v>
      </c>
      <c r="L8" s="28" t="s">
        <v>51</v>
      </c>
      <c r="M8" s="28">
        <f>IF(D8=0,0,IF($C8="P1",D8-规则!$E$26,IF($C8="P2",D8-规则!$E$27,IF($C8="P3",D8-规则!$E$28,IF($C8="P4",D8-规则!$E$29,IF($C8="P5",D8-规则!$E$30,0))))))</f>
        <v>39.97</v>
      </c>
      <c r="N8" s="28">
        <f>IF(E8=0,0,IF($C8="P1",E8-规则!$E$26,IF($C8="P2",E8-规则!$E$27,IF($C8="P3",E8-规则!$E$28,IF($C8="P4",E8-规则!$E$29,IF($C8="P5",E8-规则!$E$30,0))))))</f>
        <v>37.730000000000004</v>
      </c>
      <c r="O8" s="28">
        <f>IF(F8=0,0,IF($C8="P1",F8-规则!$E$26,IF($C8="P2",F8-规则!$E$27,IF($C8="P3",F8-规则!$E$28,IF($C8="P4",F8-规则!$E$29,IF($C8="P5",F8-规则!$E$30,0))))))</f>
        <v>43.260000000000005</v>
      </c>
      <c r="P8" s="28">
        <f>IF(G8=0,0,IF($C8="P1",G8-规则!$E$26,IF($C8="P2",G8-规则!$E$27,IF($C8="P3",G8-规则!$E$28,IF($C8="P4",G8-规则!$E$29,IF($C8="P5",G8-规则!$E$30,0))))))</f>
        <v>0</v>
      </c>
      <c r="Q8" s="28">
        <f>IF(H8=0,0,IF($C8="P1",H8-规则!$E$26,IF($C8="P2",H8-规则!$E$27,IF($C8="P3",H8-规则!$E$28,IF($C8="P4",H8-规则!$E$29,IF($C8="P5",H8-规则!$E$30,0))))))</f>
        <v>0</v>
      </c>
    </row>
    <row r="9" spans="1:17" ht="18.75">
      <c r="A9" s="28">
        <v>8</v>
      </c>
      <c r="B9" s="28" t="s">
        <v>132</v>
      </c>
      <c r="C9" s="28" t="s">
        <v>53</v>
      </c>
      <c r="D9" s="28">
        <v>73.209999999999994</v>
      </c>
      <c r="E9" s="28">
        <v>71.510000000000005</v>
      </c>
      <c r="F9" s="28">
        <v>76.150000000000006</v>
      </c>
      <c r="G9" s="28">
        <v>0</v>
      </c>
      <c r="H9" s="28">
        <v>0</v>
      </c>
      <c r="J9" s="28">
        <v>8</v>
      </c>
      <c r="K9" s="28" t="s">
        <v>132</v>
      </c>
      <c r="L9" s="28" t="s">
        <v>53</v>
      </c>
      <c r="M9" s="28">
        <f>IF(D9=0,0,IF($C9="P1",D9-规则!$E$26,IF($C9="P2",D9-规则!$E$27,IF($C9="P3",D9-规则!$E$28,IF($C9="P4",D9-规则!$E$29,IF($C9="P5",D9-规则!$E$30,0))))))</f>
        <v>37.209999999999994</v>
      </c>
      <c r="N9" s="28">
        <f>IF(E9=0,0,IF($C9="P1",E9-规则!$E$26,IF($C9="P2",E9-规则!$E$27,IF($C9="P3",E9-规则!$E$28,IF($C9="P4",E9-规则!$E$29,IF($C9="P5",E9-规则!$E$30,0))))))</f>
        <v>35.510000000000005</v>
      </c>
      <c r="O9" s="28">
        <f>IF(F9=0,0,IF($C9="P1",F9-规则!$E$26,IF($C9="P2",F9-规则!$E$27,IF($C9="P3",F9-规则!$E$28,IF($C9="P4",F9-规则!$E$29,IF($C9="P5",F9-规则!$E$30,0))))))</f>
        <v>40.150000000000006</v>
      </c>
      <c r="P9" s="28">
        <f>IF(G9=0,0,IF($C9="P1",G9-规则!$E$26,IF($C9="P2",G9-规则!$E$27,IF($C9="P3",G9-规则!$E$28,IF($C9="P4",G9-规则!$E$29,IF($C9="P5",G9-规则!$E$30,0))))))</f>
        <v>0</v>
      </c>
      <c r="Q9" s="28">
        <f>IF(H9=0,0,IF($C9="P1",H9-规则!$E$26,IF($C9="P2",H9-规则!$E$27,IF($C9="P3",H9-规则!$E$28,IF($C9="P4",H9-规则!$E$29,IF($C9="P5",H9-规则!$E$30,0))))))</f>
        <v>0</v>
      </c>
    </row>
    <row r="10" spans="1:17" ht="18.75">
      <c r="A10" s="28">
        <v>9</v>
      </c>
      <c r="B10" s="28" t="s">
        <v>132</v>
      </c>
      <c r="C10" s="28" t="s">
        <v>55</v>
      </c>
      <c r="D10" s="28">
        <v>0</v>
      </c>
      <c r="E10" s="28">
        <v>96.22</v>
      </c>
      <c r="F10" s="28">
        <v>105.48</v>
      </c>
      <c r="G10" s="28">
        <v>0</v>
      </c>
      <c r="H10" s="28">
        <v>0</v>
      </c>
      <c r="J10" s="28">
        <v>9</v>
      </c>
      <c r="K10" s="28" t="s">
        <v>132</v>
      </c>
      <c r="L10" s="28" t="s">
        <v>55</v>
      </c>
      <c r="M10" s="28">
        <f>IF(D10=0,0,IF($C10="P1",D10-规则!$E$26,IF($C10="P2",D10-规则!$E$27,IF($C10="P3",D10-规则!$E$28,IF($C10="P4",D10-规则!$E$29,IF($C10="P5",D10-规则!$E$30,0))))))</f>
        <v>0</v>
      </c>
      <c r="N10" s="28">
        <f>IF(E10=0,0,IF($C10="P1",E10-规则!$E$26,IF($C10="P2",E10-规则!$E$27,IF($C10="P3",E10-规则!$E$28,IF($C10="P4",E10-规则!$E$29,IF($C10="P5",E10-规则!$E$30,0))))))</f>
        <v>48.22</v>
      </c>
      <c r="O10" s="28">
        <f>IF(F10=0,0,IF($C10="P1",F10-规则!$E$26,IF($C10="P2",F10-规则!$E$27,IF($C10="P3",F10-规则!$E$28,IF($C10="P4",F10-规则!$E$29,IF($C10="P5",F10-规则!$E$30,0))))))</f>
        <v>57.480000000000004</v>
      </c>
      <c r="P10" s="28">
        <f>IF(G10=0,0,IF($C10="P1",G10-规则!$E$26,IF($C10="P2",G10-规则!$E$27,IF($C10="P3",G10-规则!$E$28,IF($C10="P4",G10-规则!$E$29,IF($C10="P5",G10-规则!$E$30,0))))))</f>
        <v>0</v>
      </c>
      <c r="Q10" s="28">
        <f>IF(H10=0,0,IF($C10="P1",H10-规则!$E$26,IF($C10="P2",H10-规则!$E$27,IF($C10="P3",H10-规则!$E$28,IF($C10="P4",H10-规则!$E$29,IF($C10="P5",H10-规则!$E$30,0))))))</f>
        <v>0</v>
      </c>
    </row>
    <row r="11" spans="1:17" ht="18.75">
      <c r="A11" s="28">
        <v>10</v>
      </c>
      <c r="B11" s="28" t="s">
        <v>132</v>
      </c>
      <c r="C11" s="28" t="s">
        <v>57</v>
      </c>
      <c r="D11" s="28">
        <v>111.62</v>
      </c>
      <c r="E11" s="28">
        <v>0</v>
      </c>
      <c r="F11" s="28">
        <v>123.42</v>
      </c>
      <c r="G11" s="28">
        <v>0</v>
      </c>
      <c r="H11" s="28">
        <v>0</v>
      </c>
      <c r="J11" s="28">
        <v>10</v>
      </c>
      <c r="K11" s="28" t="s">
        <v>132</v>
      </c>
      <c r="L11" s="28" t="s">
        <v>57</v>
      </c>
      <c r="M11" s="28">
        <f>IF(D11=0,0,IF($C11="P1",D11-规则!$E$26,IF($C11="P2",D11-规则!$E$27,IF($C11="P3",D11-规则!$E$28,IF($C11="P4",D11-规则!$E$29,IF($C11="P5",D11-规则!$E$30,0))))))</f>
        <v>55.620000000000005</v>
      </c>
      <c r="N11" s="28">
        <f>IF(E11=0,0,IF($C11="P1",E11-规则!$E$26,IF($C11="P2",E11-规则!$E$27,IF($C11="P3",E11-规则!$E$28,IF($C11="P4",E11-规则!$E$29,IF($C11="P5",E11-规则!$E$30,0))))))</f>
        <v>0</v>
      </c>
      <c r="O11" s="28">
        <f>IF(F11=0,0,IF($C11="P1",F11-规则!$E$26,IF($C11="P2",F11-规则!$E$27,IF($C11="P3",F11-规则!$E$28,IF($C11="P4",F11-规则!$E$29,IF($C11="P5",F11-规则!$E$30,0))))))</f>
        <v>67.42</v>
      </c>
      <c r="P11" s="28">
        <f>IF(G11=0,0,IF($C11="P1",G11-规则!$E$26,IF($C11="P2",G11-规则!$E$27,IF($C11="P3",G11-规则!$E$28,IF($C11="P4",G11-规则!$E$29,IF($C11="P5",G11-规则!$E$30,0))))))</f>
        <v>0</v>
      </c>
      <c r="Q11" s="28">
        <f>IF(H11=0,0,IF($C11="P1",H11-规则!$E$26,IF($C11="P2",H11-规则!$E$27,IF($C11="P3",H11-规则!$E$28,IF($C11="P4",H11-规则!$E$29,IF($C11="P5",H11-规则!$E$30,0))))))</f>
        <v>0</v>
      </c>
    </row>
    <row r="12" spans="1:17" ht="18.75">
      <c r="A12" s="28">
        <v>11</v>
      </c>
      <c r="B12" s="28" t="s">
        <v>133</v>
      </c>
      <c r="C12" s="28" t="s">
        <v>50</v>
      </c>
      <c r="D12" s="28">
        <v>40.130000000000003</v>
      </c>
      <c r="E12" s="28">
        <v>0</v>
      </c>
      <c r="F12" s="28">
        <v>42.06</v>
      </c>
      <c r="G12" s="28">
        <v>0</v>
      </c>
      <c r="H12" s="28">
        <v>45.04</v>
      </c>
      <c r="J12" s="28">
        <v>11</v>
      </c>
      <c r="K12" s="28" t="s">
        <v>133</v>
      </c>
      <c r="L12" s="28" t="s">
        <v>50</v>
      </c>
      <c r="M12" s="28">
        <f>IF(D12=0,0,IF($C12="P1",D12-规则!$E$26,IF($C12="P2",D12-规则!$E$27,IF($C12="P3",D12-规则!$E$28,IF($C12="P4",D12-规则!$E$29,IF($C12="P5",D12-规则!$E$30,0))))))</f>
        <v>24.130000000000003</v>
      </c>
      <c r="N12" s="28">
        <f>IF(E12=0,0,IF($C12="P1",E12-规则!$E$26,IF($C12="P2",E12-规则!$E$27,IF($C12="P3",E12-规则!$E$28,IF($C12="P4",E12-规则!$E$29,IF($C12="P5",E12-规则!$E$30,0))))))</f>
        <v>0</v>
      </c>
      <c r="O12" s="28">
        <f>IF(F12=0,0,IF($C12="P1",F12-规则!$E$26,IF($C12="P2",F12-规则!$E$27,IF($C12="P3",F12-规则!$E$28,IF($C12="P4",F12-规则!$E$29,IF($C12="P5",F12-规则!$E$30,0))))))</f>
        <v>26.060000000000002</v>
      </c>
      <c r="P12" s="28">
        <f>IF(G12=0,0,IF($C12="P1",G12-规则!$E$26,IF($C12="P2",G12-规则!$E$27,IF($C12="P3",G12-规则!$E$28,IF($C12="P4",G12-规则!$E$29,IF($C12="P5",G12-规则!$E$30,0))))))</f>
        <v>0</v>
      </c>
      <c r="Q12" s="28">
        <f>IF(H12=0,0,IF($C12="P1",H12-规则!$E$26,IF($C12="P2",H12-规则!$E$27,IF($C12="P3",H12-规则!$E$28,IF($C12="P4",H12-规则!$E$29,IF($C12="P5",H12-规则!$E$30,0))))))</f>
        <v>29.04</v>
      </c>
    </row>
    <row r="13" spans="1:17" ht="18.75">
      <c r="A13" s="28">
        <v>12</v>
      </c>
      <c r="B13" s="28" t="s">
        <v>133</v>
      </c>
      <c r="C13" s="28" t="s">
        <v>51</v>
      </c>
      <c r="D13" s="28">
        <v>0</v>
      </c>
      <c r="E13" s="28">
        <v>61.63</v>
      </c>
      <c r="F13" s="28">
        <v>64.680000000000007</v>
      </c>
      <c r="G13" s="28">
        <v>63.61</v>
      </c>
      <c r="H13" s="28">
        <v>68.97</v>
      </c>
      <c r="J13" s="28">
        <v>12</v>
      </c>
      <c r="K13" s="28" t="s">
        <v>133</v>
      </c>
      <c r="L13" s="28" t="s">
        <v>51</v>
      </c>
      <c r="M13" s="28">
        <f>IF(D13=0,0,IF($C13="P1",D13-规则!$E$26,IF($C13="P2",D13-规则!$E$27,IF($C13="P3",D13-规则!$E$28,IF($C13="P4",D13-规则!$E$29,IF($C13="P5",D13-规则!$E$30,0))))))</f>
        <v>0</v>
      </c>
      <c r="N13" s="28">
        <f>IF(E13=0,0,IF($C13="P1",E13-规则!$E$26,IF($C13="P2",E13-规则!$E$27,IF($C13="P3",E13-规则!$E$28,IF($C13="P4",E13-规则!$E$29,IF($C13="P5",E13-规则!$E$30,0))))))</f>
        <v>34.630000000000003</v>
      </c>
      <c r="O13" s="28">
        <f>IF(F13=0,0,IF($C13="P1",F13-规则!$E$26,IF($C13="P2",F13-规则!$E$27,IF($C13="P3",F13-规则!$E$28,IF($C13="P4",F13-规则!$E$29,IF($C13="P5",F13-规则!$E$30,0))))))</f>
        <v>37.680000000000007</v>
      </c>
      <c r="P13" s="28">
        <f>IF(G13=0,0,IF($C13="P1",G13-规则!$E$26,IF($C13="P2",G13-规则!$E$27,IF($C13="P3",G13-规则!$E$28,IF($C13="P4",G13-规则!$E$29,IF($C13="P5",G13-规则!$E$30,0))))))</f>
        <v>36.61</v>
      </c>
      <c r="Q13" s="28">
        <f>IF(H13=0,0,IF($C13="P1",H13-规则!$E$26,IF($C13="P2",H13-规则!$E$27,IF($C13="P3",H13-规则!$E$28,IF($C13="P4",H13-规则!$E$29,IF($C13="P5",H13-规则!$E$30,0))))))</f>
        <v>41.97</v>
      </c>
    </row>
    <row r="14" spans="1:17" ht="18.75">
      <c r="A14" s="28">
        <v>13</v>
      </c>
      <c r="B14" s="28" t="s">
        <v>133</v>
      </c>
      <c r="C14" s="28" t="s">
        <v>53</v>
      </c>
      <c r="D14" s="28">
        <v>71.569999999999993</v>
      </c>
      <c r="E14" s="28">
        <v>0</v>
      </c>
      <c r="F14" s="28">
        <v>74.17</v>
      </c>
      <c r="G14" s="28">
        <v>72.25</v>
      </c>
      <c r="H14" s="28">
        <v>80.31</v>
      </c>
      <c r="J14" s="28">
        <v>13</v>
      </c>
      <c r="K14" s="28" t="s">
        <v>133</v>
      </c>
      <c r="L14" s="28" t="s">
        <v>53</v>
      </c>
      <c r="M14" s="28">
        <f>IF(D14=0,0,IF($C14="P1",D14-规则!$E$26,IF($C14="P2",D14-规则!$E$27,IF($C14="P3",D14-规则!$E$28,IF($C14="P4",D14-规则!$E$29,IF($C14="P5",D14-规则!$E$30,0))))))</f>
        <v>35.569999999999993</v>
      </c>
      <c r="N14" s="28">
        <f>IF(E14=0,0,IF($C14="P1",E14-规则!$E$26,IF($C14="P2",E14-规则!$E$27,IF($C14="P3",E14-规则!$E$28,IF($C14="P4",E14-规则!$E$29,IF($C14="P5",E14-规则!$E$30,0))))))</f>
        <v>0</v>
      </c>
      <c r="O14" s="28">
        <f>IF(F14=0,0,IF($C14="P1",F14-规则!$E$26,IF($C14="P2",F14-规则!$E$27,IF($C14="P3",F14-规则!$E$28,IF($C14="P4",F14-规则!$E$29,IF($C14="P5",F14-规则!$E$30,0))))))</f>
        <v>38.17</v>
      </c>
      <c r="P14" s="28">
        <f>IF(G14=0,0,IF($C14="P1",G14-规则!$E$26,IF($C14="P2",G14-规则!$E$27,IF($C14="P3",G14-规则!$E$28,IF($C14="P4",G14-规则!$E$29,IF($C14="P5",G14-规则!$E$30,0))))))</f>
        <v>36.25</v>
      </c>
      <c r="Q14" s="28">
        <f>IF(H14=0,0,IF($C14="P1",H14-规则!$E$26,IF($C14="P2",H14-规则!$E$27,IF($C14="P3",H14-规则!$E$28,IF($C14="P4",H14-规则!$E$29,IF($C14="P5",H14-规则!$E$30,0))))))</f>
        <v>44.31</v>
      </c>
    </row>
    <row r="15" spans="1:17" ht="18.75">
      <c r="A15" s="28">
        <v>14</v>
      </c>
      <c r="B15" s="28" t="s">
        <v>133</v>
      </c>
      <c r="C15" s="28" t="s">
        <v>55</v>
      </c>
      <c r="D15" s="28">
        <v>100.27</v>
      </c>
      <c r="E15" s="28">
        <v>103.15</v>
      </c>
      <c r="F15" s="28">
        <v>0</v>
      </c>
      <c r="G15" s="28">
        <v>109.56</v>
      </c>
      <c r="H15" s="28">
        <v>0</v>
      </c>
      <c r="J15" s="28">
        <v>14</v>
      </c>
      <c r="K15" s="28" t="s">
        <v>133</v>
      </c>
      <c r="L15" s="28" t="s">
        <v>55</v>
      </c>
      <c r="M15" s="28">
        <f>IF(D15=0,0,IF($C15="P1",D15-规则!$E$26,IF($C15="P2",D15-规则!$E$27,IF($C15="P3",D15-规则!$E$28,IF($C15="P4",D15-规则!$E$29,IF($C15="P5",D15-规则!$E$30,0))))))</f>
        <v>52.269999999999996</v>
      </c>
      <c r="N15" s="28">
        <f>IF(E15=0,0,IF($C15="P1",E15-规则!$E$26,IF($C15="P2",E15-规则!$E$27,IF($C15="P3",E15-规则!$E$28,IF($C15="P4",E15-规则!$E$29,IF($C15="P5",E15-规则!$E$30,0))))))</f>
        <v>55.150000000000006</v>
      </c>
      <c r="O15" s="28">
        <f>IF(F15=0,0,IF($C15="P1",F15-规则!$E$26,IF($C15="P2",F15-规则!$E$27,IF($C15="P3",F15-规则!$E$28,IF($C15="P4",F15-规则!$E$29,IF($C15="P5",F15-规则!$E$30,0))))))</f>
        <v>0</v>
      </c>
      <c r="P15" s="28">
        <f>IF(G15=0,0,IF($C15="P1",G15-规则!$E$26,IF($C15="P2",G15-规则!$E$27,IF($C15="P3",G15-规则!$E$28,IF($C15="P4",G15-规则!$E$29,IF($C15="P5",G15-规则!$E$30,0))))))</f>
        <v>61.56</v>
      </c>
      <c r="Q15" s="28">
        <f>IF(H15=0,0,IF($C15="P1",H15-规则!$E$26,IF($C15="P2",H15-规则!$E$27,IF($C15="P3",H15-规则!$E$28,IF($C15="P4",H15-规则!$E$29,IF($C15="P5",H15-规则!$E$30,0))))))</f>
        <v>0</v>
      </c>
    </row>
    <row r="16" spans="1:17" ht="18.75">
      <c r="A16" s="28">
        <v>15</v>
      </c>
      <c r="B16" s="28" t="s">
        <v>133</v>
      </c>
      <c r="C16" s="28" t="s">
        <v>57</v>
      </c>
      <c r="D16" s="28">
        <v>0</v>
      </c>
      <c r="E16" s="28">
        <v>112.26</v>
      </c>
      <c r="F16" s="28">
        <v>117.54</v>
      </c>
      <c r="G16" s="28">
        <v>0</v>
      </c>
      <c r="H16" s="28">
        <v>0</v>
      </c>
      <c r="J16" s="28">
        <v>15</v>
      </c>
      <c r="K16" s="28" t="s">
        <v>133</v>
      </c>
      <c r="L16" s="28" t="s">
        <v>57</v>
      </c>
      <c r="M16" s="28">
        <f>IF(D16=0,0,IF($C16="P1",D16-规则!$E$26,IF($C16="P2",D16-规则!$E$27,IF($C16="P3",D16-规则!$E$28,IF($C16="P4",D16-规则!$E$29,IF($C16="P5",D16-规则!$E$30,0))))))</f>
        <v>0</v>
      </c>
      <c r="N16" s="28">
        <f>IF(E16=0,0,IF($C16="P1",E16-规则!$E$26,IF($C16="P2",E16-规则!$E$27,IF($C16="P3",E16-规则!$E$28,IF($C16="P4",E16-规则!$E$29,IF($C16="P5",E16-规则!$E$30,0))))))</f>
        <v>56.260000000000005</v>
      </c>
      <c r="O16" s="28">
        <f>IF(F16=0,0,IF($C16="P1",F16-规则!$E$26,IF($C16="P2",F16-规则!$E$27,IF($C16="P3",F16-规则!$E$28,IF($C16="P4",F16-规则!$E$29,IF($C16="P5",F16-规则!$E$30,0))))))</f>
        <v>61.540000000000006</v>
      </c>
      <c r="P16" s="28">
        <f>IF(G16=0,0,IF($C16="P1",G16-规则!$E$26,IF($C16="P2",G16-规则!$E$27,IF($C16="P3",G16-规则!$E$28,IF($C16="P4",G16-规则!$E$29,IF($C16="P5",G16-规则!$E$30,0))))))</f>
        <v>0</v>
      </c>
      <c r="Q16" s="28">
        <f>IF(H16=0,0,IF($C16="P1",H16-规则!$E$26,IF($C16="P2",H16-规则!$E$27,IF($C16="P3",H16-规则!$E$28,IF($C16="P4",H16-规则!$E$29,IF($C16="P5",H16-规则!$E$30,0))))))</f>
        <v>0</v>
      </c>
    </row>
    <row r="17" spans="1:19" ht="18.75">
      <c r="A17" s="28">
        <v>16</v>
      </c>
      <c r="B17" s="28" t="s">
        <v>134</v>
      </c>
      <c r="C17" s="28" t="s">
        <v>50</v>
      </c>
      <c r="D17" s="28">
        <v>0</v>
      </c>
      <c r="E17" s="28">
        <v>44.54</v>
      </c>
      <c r="F17" s="28">
        <v>46.57</v>
      </c>
      <c r="G17" s="28">
        <v>48</v>
      </c>
      <c r="H17" s="28">
        <v>53.7</v>
      </c>
      <c r="J17" s="28">
        <v>16</v>
      </c>
      <c r="K17" s="28" t="s">
        <v>134</v>
      </c>
      <c r="L17" s="28" t="s">
        <v>50</v>
      </c>
      <c r="M17" s="28">
        <f>IF(D17=0,0,IF($C17="P1",D17-规则!$E$26,IF($C17="P2",D17-规则!$E$27,IF($C17="P3",D17-规则!$E$28,IF($C17="P4",D17-规则!$E$29,IF($C17="P5",D17-规则!$E$30,0))))))</f>
        <v>0</v>
      </c>
      <c r="N17" s="28">
        <f>IF(E17=0,0,IF($C17="P1",E17-规则!$E$26,IF($C17="P2",E17-规则!$E$27,IF($C17="P3",E17-规则!$E$28,IF($C17="P4",E17-规则!$E$29,IF($C17="P5",E17-规则!$E$30,0))))))</f>
        <v>28.54</v>
      </c>
      <c r="O17" s="28">
        <f>IF(F17=0,0,IF($C17="P1",F17-规则!$E$26,IF($C17="P2",F17-规则!$E$27,IF($C17="P3",F17-规则!$E$28,IF($C17="P4",F17-规则!$E$29,IF($C17="P5",F17-规则!$E$30,0))))))</f>
        <v>30.57</v>
      </c>
      <c r="P17" s="28">
        <f>IF(G17=0,0,IF($C17="P1",G17-规则!$E$26,IF($C17="P2",G17-规则!$E$27,IF($C17="P3",G17-规则!$E$28,IF($C17="P4",G17-规则!$E$29,IF($C17="P5",G17-规则!$E$30,0))))))</f>
        <v>32</v>
      </c>
      <c r="Q17" s="28">
        <f>IF(H17=0,0,IF($C17="P1",H17-规则!$E$26,IF($C17="P2",H17-规则!$E$27,IF($C17="P3",H17-规则!$E$28,IF($C17="P4",H17-规则!$E$29,IF($C17="P5",H17-规则!$E$30,0))))))</f>
        <v>37.700000000000003</v>
      </c>
    </row>
    <row r="18" spans="1:19" ht="18.75">
      <c r="A18" s="28">
        <v>17</v>
      </c>
      <c r="B18" s="28" t="s">
        <v>134</v>
      </c>
      <c r="C18" s="28" t="s">
        <v>51</v>
      </c>
      <c r="D18" s="28">
        <v>62.94</v>
      </c>
      <c r="E18" s="28">
        <v>63.39</v>
      </c>
      <c r="F18" s="28">
        <v>0</v>
      </c>
      <c r="G18" s="28">
        <v>68.88</v>
      </c>
      <c r="H18" s="28">
        <v>69.650000000000006</v>
      </c>
      <c r="J18" s="28">
        <v>17</v>
      </c>
      <c r="K18" s="28" t="s">
        <v>134</v>
      </c>
      <c r="L18" s="28" t="s">
        <v>51</v>
      </c>
      <c r="M18" s="28">
        <f>IF(D18=0,0,IF($C18="P1",D18-规则!$E$26,IF($C18="P2",D18-规则!$E$27,IF($C18="P3",D18-规则!$E$28,IF($C18="P4",D18-规则!$E$29,IF($C18="P5",D18-规则!$E$30,0))))))</f>
        <v>35.94</v>
      </c>
      <c r="N18" s="28">
        <f>IF(E18=0,0,IF($C18="P1",E18-规则!$E$26,IF($C18="P2",E18-规则!$E$27,IF($C18="P3",E18-规则!$E$28,IF($C18="P4",E18-规则!$E$29,IF($C18="P5",E18-规则!$E$30,0))))))</f>
        <v>36.39</v>
      </c>
      <c r="O18" s="28">
        <f>IF(F18=0,0,IF($C18="P1",F18-规则!$E$26,IF($C18="P2",F18-规则!$E$27,IF($C18="P3",F18-规则!$E$28,IF($C18="P4",F18-规则!$E$29,IF($C18="P5",F18-规则!$E$30,0))))))</f>
        <v>0</v>
      </c>
      <c r="P18" s="28">
        <f>IF(G18=0,0,IF($C18="P1",G18-规则!$E$26,IF($C18="P2",G18-规则!$E$27,IF($C18="P3",G18-规则!$E$28,IF($C18="P4",G18-规则!$E$29,IF($C18="P5",G18-规则!$E$30,0))))))</f>
        <v>41.879999999999995</v>
      </c>
      <c r="Q18" s="28">
        <f>IF(H18=0,0,IF($C18="P1",H18-规则!$E$26,IF($C18="P2",H18-规则!$E$27,IF($C18="P3",H18-规则!$E$28,IF($C18="P4",H18-规则!$E$29,IF($C18="P5",H18-规则!$E$30,0))))))</f>
        <v>42.650000000000006</v>
      </c>
    </row>
    <row r="19" spans="1:19" ht="18.75">
      <c r="A19" s="28">
        <v>18</v>
      </c>
      <c r="B19" s="28" t="s">
        <v>134</v>
      </c>
      <c r="C19" s="28" t="s">
        <v>53</v>
      </c>
      <c r="D19" s="28">
        <v>75.28</v>
      </c>
      <c r="E19" s="28">
        <v>78.78</v>
      </c>
      <c r="F19" s="28">
        <v>0</v>
      </c>
      <c r="G19" s="28">
        <v>77.260000000000005</v>
      </c>
      <c r="H19" s="28">
        <v>76.88</v>
      </c>
      <c r="J19" s="28">
        <v>18</v>
      </c>
      <c r="K19" s="28" t="s">
        <v>134</v>
      </c>
      <c r="L19" s="28" t="s">
        <v>53</v>
      </c>
      <c r="M19" s="28">
        <f>IF(D19=0,0,IF($C19="P1",D19-规则!$E$26,IF($C19="P2",D19-规则!$E$27,IF($C19="P3",D19-规则!$E$28,IF($C19="P4",D19-规则!$E$29,IF($C19="P5",D19-规则!$E$30,0))))))</f>
        <v>39.28</v>
      </c>
      <c r="N19" s="28">
        <f>IF(E19=0,0,IF($C19="P1",E19-规则!$E$26,IF($C19="P2",E19-规则!$E$27,IF($C19="P3",E19-规则!$E$28,IF($C19="P4",E19-规则!$E$29,IF($C19="P5",E19-规则!$E$30,0))))))</f>
        <v>42.78</v>
      </c>
      <c r="O19" s="28">
        <f>IF(F19=0,0,IF($C19="P1",F19-规则!$E$26,IF($C19="P2",F19-规则!$E$27,IF($C19="P3",F19-规则!$E$28,IF($C19="P4",F19-规则!$E$29,IF($C19="P5",F19-规则!$E$30,0))))))</f>
        <v>0</v>
      </c>
      <c r="P19" s="28">
        <f>IF(G19=0,0,IF($C19="P1",G19-规则!$E$26,IF($C19="P2",G19-规则!$E$27,IF($C19="P3",G19-规则!$E$28,IF($C19="P4",G19-规则!$E$29,IF($C19="P5",G19-规则!$E$30,0))))))</f>
        <v>41.260000000000005</v>
      </c>
      <c r="Q19" s="28">
        <f>IF(H19=0,0,IF($C19="P1",H19-规则!$E$26,IF($C19="P2",H19-规则!$E$27,IF($C19="P3",H19-规则!$E$28,IF($C19="P4",H19-规则!$E$29,IF($C19="P5",H19-规则!$E$30,0))))))</f>
        <v>40.879999999999995</v>
      </c>
    </row>
    <row r="20" spans="1:19" ht="18.75">
      <c r="A20" s="28">
        <v>19</v>
      </c>
      <c r="B20" s="28" t="s">
        <v>134</v>
      </c>
      <c r="C20" s="28" t="s">
        <v>55</v>
      </c>
      <c r="D20" s="28">
        <v>98.6</v>
      </c>
      <c r="E20" s="28">
        <v>103.65</v>
      </c>
      <c r="F20" s="28">
        <v>108</v>
      </c>
      <c r="G20" s="28">
        <v>0</v>
      </c>
      <c r="H20" s="28">
        <v>0</v>
      </c>
      <c r="J20" s="28">
        <v>19</v>
      </c>
      <c r="K20" s="28" t="s">
        <v>134</v>
      </c>
      <c r="L20" s="28" t="s">
        <v>55</v>
      </c>
      <c r="M20" s="28">
        <f>IF(D20=0,0,IF($C20="P1",D20-规则!$E$26,IF($C20="P2",D20-规则!$E$27,IF($C20="P3",D20-规则!$E$28,IF($C20="P4",D20-规则!$E$29,IF($C20="P5",D20-规则!$E$30,0))))))</f>
        <v>50.599999999999994</v>
      </c>
      <c r="N20" s="28">
        <f>IF(E20=0,0,IF($C20="P1",E20-规则!$E$26,IF($C20="P2",E20-规则!$E$27,IF($C20="P3",E20-规则!$E$28,IF($C20="P4",E20-规则!$E$29,IF($C20="P5",E20-规则!$E$30,0))))))</f>
        <v>55.650000000000006</v>
      </c>
      <c r="O20" s="28">
        <f>IF(F20=0,0,IF($C20="P1",F20-规则!$E$26,IF($C20="P2",F20-规则!$E$27,IF($C20="P3",F20-规则!$E$28,IF($C20="P4",F20-规则!$E$29,IF($C20="P5",F20-规则!$E$30,0))))))</f>
        <v>60</v>
      </c>
      <c r="P20" s="28">
        <f>IF(G20=0,0,IF($C20="P1",G20-规则!$E$26,IF($C20="P2",G20-规则!$E$27,IF($C20="P3",G20-规则!$E$28,IF($C20="P4",G20-规则!$E$29,IF($C20="P5",G20-规则!$E$30,0))))))</f>
        <v>0</v>
      </c>
      <c r="Q20" s="28">
        <f>IF(H20=0,0,IF($C20="P1",H20-规则!$E$26,IF($C20="P2",H20-规则!$E$27,IF($C20="P3",H20-规则!$E$28,IF($C20="P4",H20-规则!$E$29,IF($C20="P5",H20-规则!$E$30,0))))))</f>
        <v>0</v>
      </c>
    </row>
    <row r="21" spans="1:19" ht="18.75">
      <c r="A21" s="28">
        <v>20</v>
      </c>
      <c r="B21" s="28" t="s">
        <v>134</v>
      </c>
      <c r="C21" s="28" t="s">
        <v>57</v>
      </c>
      <c r="D21" s="28">
        <v>111.19</v>
      </c>
      <c r="E21" s="28">
        <v>0</v>
      </c>
      <c r="F21" s="28">
        <v>116.44</v>
      </c>
      <c r="G21" s="28">
        <v>119.71</v>
      </c>
      <c r="H21" s="28">
        <v>0</v>
      </c>
      <c r="J21" s="28">
        <v>20</v>
      </c>
      <c r="K21" s="28" t="s">
        <v>134</v>
      </c>
      <c r="L21" s="28" t="s">
        <v>57</v>
      </c>
      <c r="M21" s="28">
        <f>IF(D21=0,0,IF($C21="P1",D21-规则!$E$26,IF($C21="P2",D21-规则!$E$27,IF($C21="P3",D21-规则!$E$28,IF($C21="P4",D21-规则!$E$29,IF($C21="P5",D21-规则!$E$30,0))))))</f>
        <v>55.19</v>
      </c>
      <c r="N21" s="28">
        <f>IF(E21=0,0,IF($C21="P1",E21-规则!$E$26,IF($C21="P2",E21-规则!$E$27,IF($C21="P3",E21-规则!$E$28,IF($C21="P4",E21-规则!$E$29,IF($C21="P5",E21-规则!$E$30,0))))))</f>
        <v>0</v>
      </c>
      <c r="O21" s="28">
        <f>IF(F21=0,0,IF($C21="P1",F21-规则!$E$26,IF($C21="P2",F21-规则!$E$27,IF($C21="P3",F21-规则!$E$28,IF($C21="P4",F21-规则!$E$29,IF($C21="P5",F21-规则!$E$30,0))))))</f>
        <v>60.44</v>
      </c>
      <c r="P21" s="28">
        <f>IF(G21=0,0,IF($C21="P1",G21-规则!$E$26,IF($C21="P2",G21-规则!$E$27,IF($C21="P3",G21-规则!$E$28,IF($C21="P4",G21-规则!$E$29,IF($C21="P5",G21-规则!$E$30,0))))))</f>
        <v>63.709999999999994</v>
      </c>
      <c r="Q21" s="28">
        <f>IF(H21=0,0,IF($C21="P1",H21-规则!$E$26,IF($C21="P2",H21-规则!$E$27,IF($C21="P3",H21-规则!$E$28,IF($C21="P4",H21-规则!$E$29,IF($C21="P5",H21-规则!$E$30,0))))))</f>
        <v>0</v>
      </c>
    </row>
    <row r="22" spans="1:19" ht="18.75">
      <c r="A22" s="114" t="s">
        <v>138</v>
      </c>
      <c r="B22" s="114"/>
      <c r="C22" s="114"/>
      <c r="D22" s="114"/>
      <c r="E22" s="114"/>
      <c r="F22" s="114"/>
      <c r="G22" s="114"/>
      <c r="H22" s="114"/>
      <c r="J22" s="115" t="s">
        <v>139</v>
      </c>
      <c r="K22" s="115"/>
      <c r="L22" s="115"/>
      <c r="M22" s="115"/>
      <c r="N22" s="115"/>
      <c r="O22" s="115"/>
      <c r="P22" s="115"/>
      <c r="Q22" s="115"/>
      <c r="R22" s="116"/>
      <c r="S22" s="116"/>
    </row>
    <row r="23" spans="1:19" ht="18.75">
      <c r="A23" s="27" t="s">
        <v>128</v>
      </c>
      <c r="B23" s="27" t="s">
        <v>129</v>
      </c>
      <c r="C23" s="27" t="s">
        <v>130</v>
      </c>
      <c r="D23" s="27" t="s">
        <v>13</v>
      </c>
      <c r="E23" s="27" t="s">
        <v>14</v>
      </c>
      <c r="F23" s="27" t="s">
        <v>15</v>
      </c>
      <c r="G23" s="27" t="s">
        <v>16</v>
      </c>
      <c r="H23" s="27" t="s">
        <v>17</v>
      </c>
      <c r="I23" s="27"/>
      <c r="J23" s="27" t="s">
        <v>128</v>
      </c>
      <c r="K23" s="27" t="s">
        <v>129</v>
      </c>
      <c r="L23" s="27" t="s">
        <v>130</v>
      </c>
      <c r="M23" s="27" t="s">
        <v>13</v>
      </c>
      <c r="N23" s="27" t="s">
        <v>14</v>
      </c>
      <c r="O23" s="27" t="s">
        <v>15</v>
      </c>
      <c r="P23" s="27" t="s">
        <v>16</v>
      </c>
      <c r="Q23" s="27" t="s">
        <v>17</v>
      </c>
      <c r="R23" s="27" t="s">
        <v>136</v>
      </c>
      <c r="S23" s="27" t="s">
        <v>137</v>
      </c>
    </row>
    <row r="24" spans="1:19" ht="18.75">
      <c r="A24" s="28">
        <v>1</v>
      </c>
      <c r="B24" s="28" t="s">
        <v>131</v>
      </c>
      <c r="C24" s="28" t="s">
        <v>50</v>
      </c>
      <c r="D24" s="28">
        <v>45</v>
      </c>
      <c r="E24" s="28">
        <v>77</v>
      </c>
      <c r="F24" s="28">
        <v>43</v>
      </c>
      <c r="G24" s="28">
        <v>0</v>
      </c>
      <c r="H24" s="28">
        <v>0</v>
      </c>
      <c r="J24" s="28">
        <v>1</v>
      </c>
      <c r="K24" s="28" t="s">
        <v>131</v>
      </c>
      <c r="L24" s="28" t="s">
        <v>50</v>
      </c>
      <c r="M24" s="30">
        <f>D24/27</f>
        <v>1.6666666666666667</v>
      </c>
      <c r="N24" s="30">
        <f t="shared" ref="N24:Q24" si="0">E24/27</f>
        <v>2.8518518518518516</v>
      </c>
      <c r="O24" s="30">
        <f t="shared" si="0"/>
        <v>1.5925925925925926</v>
      </c>
      <c r="P24" s="30">
        <f t="shared" si="0"/>
        <v>0</v>
      </c>
      <c r="Q24" s="30">
        <f t="shared" si="0"/>
        <v>0</v>
      </c>
      <c r="R24" s="30">
        <f>SUM(M24:Q24)</f>
        <v>6.1111111111111107</v>
      </c>
      <c r="S24" s="30"/>
    </row>
    <row r="25" spans="1:19" ht="18.75">
      <c r="A25" s="28">
        <v>2</v>
      </c>
      <c r="B25" s="28" t="s">
        <v>131</v>
      </c>
      <c r="C25" s="28" t="s">
        <v>51</v>
      </c>
      <c r="D25" s="28">
        <v>67</v>
      </c>
      <c r="E25" s="28">
        <v>44</v>
      </c>
      <c r="F25" s="28">
        <v>42</v>
      </c>
      <c r="G25" s="28">
        <v>0</v>
      </c>
      <c r="H25" s="28">
        <v>0</v>
      </c>
      <c r="J25" s="28">
        <v>2</v>
      </c>
      <c r="K25" s="28" t="s">
        <v>131</v>
      </c>
      <c r="L25" s="28" t="s">
        <v>51</v>
      </c>
      <c r="M25" s="30">
        <f t="shared" ref="M25:M42" si="1">D25/27</f>
        <v>2.4814814814814814</v>
      </c>
      <c r="N25" s="30">
        <f t="shared" ref="N25:N42" si="2">E25/27</f>
        <v>1.6296296296296295</v>
      </c>
      <c r="O25" s="30">
        <f t="shared" ref="O25:O42" si="3">F25/27</f>
        <v>1.5555555555555556</v>
      </c>
      <c r="P25" s="30">
        <f t="shared" ref="P25:P42" si="4">G25/27</f>
        <v>0</v>
      </c>
      <c r="Q25" s="30">
        <f t="shared" ref="Q25:Q42" si="5">H25/27</f>
        <v>0</v>
      </c>
      <c r="R25" s="30">
        <f t="shared" ref="R25:R42" si="6">SUM(M25:Q25)</f>
        <v>5.6666666666666661</v>
      </c>
      <c r="S25" s="30"/>
    </row>
    <row r="26" spans="1:19" ht="18.75">
      <c r="A26" s="28">
        <v>3</v>
      </c>
      <c r="B26" s="28" t="s">
        <v>131</v>
      </c>
      <c r="C26" s="28" t="s">
        <v>53</v>
      </c>
      <c r="D26" s="28">
        <v>44</v>
      </c>
      <c r="E26" s="28">
        <v>51</v>
      </c>
      <c r="F26" s="28">
        <v>37</v>
      </c>
      <c r="G26" s="28">
        <v>0</v>
      </c>
      <c r="H26" s="28">
        <v>0</v>
      </c>
      <c r="J26" s="28">
        <v>3</v>
      </c>
      <c r="K26" s="28" t="s">
        <v>131</v>
      </c>
      <c r="L26" s="28" t="s">
        <v>53</v>
      </c>
      <c r="M26" s="30">
        <f t="shared" si="1"/>
        <v>1.6296296296296295</v>
      </c>
      <c r="N26" s="30">
        <f t="shared" si="2"/>
        <v>1.8888888888888888</v>
      </c>
      <c r="O26" s="30">
        <f t="shared" si="3"/>
        <v>1.3703703703703705</v>
      </c>
      <c r="P26" s="30">
        <f t="shared" si="4"/>
        <v>0</v>
      </c>
      <c r="Q26" s="30">
        <f t="shared" si="5"/>
        <v>0</v>
      </c>
      <c r="R26" s="30">
        <f t="shared" si="6"/>
        <v>4.8888888888888884</v>
      </c>
      <c r="S26" s="30"/>
    </row>
    <row r="27" spans="1:19" ht="18.75">
      <c r="A27" s="28">
        <v>4</v>
      </c>
      <c r="B27" s="28" t="s">
        <v>131</v>
      </c>
      <c r="C27" s="28" t="s">
        <v>55</v>
      </c>
      <c r="D27" s="28">
        <v>0</v>
      </c>
      <c r="E27" s="28">
        <v>34</v>
      </c>
      <c r="F27" s="28">
        <v>28</v>
      </c>
      <c r="G27" s="28">
        <v>0</v>
      </c>
      <c r="H27" s="28">
        <v>0</v>
      </c>
      <c r="J27" s="28">
        <v>4</v>
      </c>
      <c r="K27" s="28" t="s">
        <v>131</v>
      </c>
      <c r="L27" s="28" t="s">
        <v>55</v>
      </c>
      <c r="M27" s="30">
        <f t="shared" si="1"/>
        <v>0</v>
      </c>
      <c r="N27" s="30">
        <f t="shared" si="2"/>
        <v>1.2592592592592593</v>
      </c>
      <c r="O27" s="30">
        <f t="shared" si="3"/>
        <v>1.037037037037037</v>
      </c>
      <c r="P27" s="30">
        <f t="shared" si="4"/>
        <v>0</v>
      </c>
      <c r="Q27" s="30">
        <f t="shared" si="5"/>
        <v>0</v>
      </c>
      <c r="R27" s="30">
        <f t="shared" si="6"/>
        <v>2.2962962962962963</v>
      </c>
      <c r="S27" s="30">
        <f>SUM(R24:R27)</f>
        <v>18.962962962962962</v>
      </c>
    </row>
    <row r="28" spans="1:19" ht="18.75">
      <c r="A28" s="28">
        <v>6</v>
      </c>
      <c r="B28" s="28" t="s">
        <v>132</v>
      </c>
      <c r="C28" s="28" t="s">
        <v>50</v>
      </c>
      <c r="D28" s="28">
        <v>52</v>
      </c>
      <c r="E28" s="28">
        <v>60</v>
      </c>
      <c r="F28" s="28">
        <v>33</v>
      </c>
      <c r="G28" s="28">
        <v>0</v>
      </c>
      <c r="H28" s="28">
        <v>0</v>
      </c>
      <c r="J28" s="28">
        <v>6</v>
      </c>
      <c r="K28" s="28" t="s">
        <v>132</v>
      </c>
      <c r="L28" s="28" t="s">
        <v>50</v>
      </c>
      <c r="M28" s="30">
        <f t="shared" si="1"/>
        <v>1.9259259259259258</v>
      </c>
      <c r="N28" s="30">
        <f t="shared" si="2"/>
        <v>2.2222222222222223</v>
      </c>
      <c r="O28" s="30">
        <f t="shared" si="3"/>
        <v>1.2222222222222223</v>
      </c>
      <c r="P28" s="30">
        <f t="shared" si="4"/>
        <v>0</v>
      </c>
      <c r="Q28" s="30">
        <f t="shared" si="5"/>
        <v>0</v>
      </c>
      <c r="R28" s="30">
        <f t="shared" si="6"/>
        <v>5.3703703703703702</v>
      </c>
      <c r="S28" s="30"/>
    </row>
    <row r="29" spans="1:19" ht="18.75">
      <c r="A29" s="28">
        <v>7</v>
      </c>
      <c r="B29" s="28" t="s">
        <v>132</v>
      </c>
      <c r="C29" s="28" t="s">
        <v>51</v>
      </c>
      <c r="D29" s="28">
        <v>36</v>
      </c>
      <c r="E29" s="28">
        <v>59</v>
      </c>
      <c r="F29" s="28">
        <v>43</v>
      </c>
      <c r="G29" s="28">
        <v>0</v>
      </c>
      <c r="H29" s="28">
        <v>0</v>
      </c>
      <c r="J29" s="28">
        <v>7</v>
      </c>
      <c r="K29" s="28" t="s">
        <v>132</v>
      </c>
      <c r="L29" s="28" t="s">
        <v>51</v>
      </c>
      <c r="M29" s="30">
        <f t="shared" si="1"/>
        <v>1.3333333333333333</v>
      </c>
      <c r="N29" s="30">
        <f t="shared" si="2"/>
        <v>2.1851851851851851</v>
      </c>
      <c r="O29" s="30">
        <f t="shared" si="3"/>
        <v>1.5925925925925926</v>
      </c>
      <c r="P29" s="30">
        <f t="shared" si="4"/>
        <v>0</v>
      </c>
      <c r="Q29" s="30">
        <f t="shared" si="5"/>
        <v>0</v>
      </c>
      <c r="R29" s="30">
        <f t="shared" si="6"/>
        <v>5.1111111111111107</v>
      </c>
      <c r="S29" s="30"/>
    </row>
    <row r="30" spans="1:19" ht="18.75">
      <c r="A30" s="28">
        <v>8</v>
      </c>
      <c r="B30" s="28" t="s">
        <v>132</v>
      </c>
      <c r="C30" s="28" t="s">
        <v>53</v>
      </c>
      <c r="D30" s="28">
        <v>47</v>
      </c>
      <c r="E30" s="28">
        <v>39</v>
      </c>
      <c r="F30" s="28">
        <v>26</v>
      </c>
      <c r="G30" s="28">
        <v>0</v>
      </c>
      <c r="H30" s="28">
        <v>0</v>
      </c>
      <c r="J30" s="28">
        <v>8</v>
      </c>
      <c r="K30" s="28" t="s">
        <v>132</v>
      </c>
      <c r="L30" s="28" t="s">
        <v>53</v>
      </c>
      <c r="M30" s="30">
        <f t="shared" si="1"/>
        <v>1.7407407407407407</v>
      </c>
      <c r="N30" s="30">
        <f t="shared" si="2"/>
        <v>1.4444444444444444</v>
      </c>
      <c r="O30" s="30">
        <f t="shared" si="3"/>
        <v>0.96296296296296291</v>
      </c>
      <c r="P30" s="30">
        <f t="shared" si="4"/>
        <v>0</v>
      </c>
      <c r="Q30" s="30">
        <f t="shared" si="5"/>
        <v>0</v>
      </c>
      <c r="R30" s="30">
        <f t="shared" si="6"/>
        <v>4.1481481481481479</v>
      </c>
      <c r="S30" s="30"/>
    </row>
    <row r="31" spans="1:19" ht="18.75">
      <c r="A31" s="28">
        <v>9</v>
      </c>
      <c r="B31" s="28" t="s">
        <v>132</v>
      </c>
      <c r="C31" s="28" t="s">
        <v>55</v>
      </c>
      <c r="D31" s="28">
        <v>0</v>
      </c>
      <c r="E31" s="28">
        <v>40</v>
      </c>
      <c r="F31" s="28">
        <v>25</v>
      </c>
      <c r="G31" s="28">
        <v>0</v>
      </c>
      <c r="H31" s="28">
        <v>0</v>
      </c>
      <c r="J31" s="28">
        <v>9</v>
      </c>
      <c r="K31" s="28" t="s">
        <v>132</v>
      </c>
      <c r="L31" s="28" t="s">
        <v>55</v>
      </c>
      <c r="M31" s="30">
        <f t="shared" si="1"/>
        <v>0</v>
      </c>
      <c r="N31" s="30">
        <f t="shared" si="2"/>
        <v>1.4814814814814814</v>
      </c>
      <c r="O31" s="30">
        <f t="shared" si="3"/>
        <v>0.92592592592592593</v>
      </c>
      <c r="P31" s="30">
        <f t="shared" si="4"/>
        <v>0</v>
      </c>
      <c r="Q31" s="30">
        <f t="shared" si="5"/>
        <v>0</v>
      </c>
      <c r="R31" s="30">
        <f t="shared" si="6"/>
        <v>2.4074074074074074</v>
      </c>
      <c r="S31" s="30"/>
    </row>
    <row r="32" spans="1:19" ht="18.75">
      <c r="A32" s="28">
        <v>10</v>
      </c>
      <c r="B32" s="28" t="s">
        <v>132</v>
      </c>
      <c r="C32" s="28" t="s">
        <v>57</v>
      </c>
      <c r="D32" s="28">
        <v>26</v>
      </c>
      <c r="E32" s="28">
        <v>0</v>
      </c>
      <c r="F32" s="28">
        <v>12</v>
      </c>
      <c r="G32" s="28">
        <v>0</v>
      </c>
      <c r="H32" s="28">
        <v>0</v>
      </c>
      <c r="J32" s="28">
        <v>10</v>
      </c>
      <c r="K32" s="28" t="s">
        <v>132</v>
      </c>
      <c r="L32" s="28" t="s">
        <v>57</v>
      </c>
      <c r="M32" s="30">
        <f t="shared" si="1"/>
        <v>0.96296296296296291</v>
      </c>
      <c r="N32" s="30">
        <f t="shared" si="2"/>
        <v>0</v>
      </c>
      <c r="O32" s="30">
        <f t="shared" si="3"/>
        <v>0.44444444444444442</v>
      </c>
      <c r="P32" s="30">
        <f t="shared" si="4"/>
        <v>0</v>
      </c>
      <c r="Q32" s="30">
        <f t="shared" si="5"/>
        <v>0</v>
      </c>
      <c r="R32" s="30">
        <f t="shared" si="6"/>
        <v>1.4074074074074074</v>
      </c>
      <c r="S32" s="30">
        <f>SUM(R28:R32)</f>
        <v>18.444444444444446</v>
      </c>
    </row>
    <row r="33" spans="1:19" ht="18.75">
      <c r="A33" s="28">
        <v>11</v>
      </c>
      <c r="B33" s="28" t="s">
        <v>133</v>
      </c>
      <c r="C33" s="28" t="s">
        <v>50</v>
      </c>
      <c r="D33" s="28">
        <v>46</v>
      </c>
      <c r="E33" s="28">
        <v>0</v>
      </c>
      <c r="F33" s="28">
        <v>33</v>
      </c>
      <c r="G33" s="28">
        <v>0</v>
      </c>
      <c r="H33" s="28">
        <v>23</v>
      </c>
      <c r="J33" s="28">
        <v>11</v>
      </c>
      <c r="K33" s="28" t="s">
        <v>133</v>
      </c>
      <c r="L33" s="28" t="s">
        <v>50</v>
      </c>
      <c r="M33" s="30">
        <f t="shared" si="1"/>
        <v>1.7037037037037037</v>
      </c>
      <c r="N33" s="30">
        <f t="shared" si="2"/>
        <v>0</v>
      </c>
      <c r="O33" s="30">
        <f t="shared" si="3"/>
        <v>1.2222222222222223</v>
      </c>
      <c r="P33" s="30">
        <f t="shared" si="4"/>
        <v>0</v>
      </c>
      <c r="Q33" s="30">
        <f t="shared" si="5"/>
        <v>0.85185185185185186</v>
      </c>
      <c r="R33" s="30">
        <f t="shared" si="6"/>
        <v>3.7777777777777777</v>
      </c>
      <c r="S33" s="30"/>
    </row>
    <row r="34" spans="1:19" ht="18.75">
      <c r="A34" s="28">
        <v>12</v>
      </c>
      <c r="B34" s="28" t="s">
        <v>133</v>
      </c>
      <c r="C34" s="28" t="s">
        <v>51</v>
      </c>
      <c r="D34" s="28">
        <v>0</v>
      </c>
      <c r="E34" s="28">
        <v>54</v>
      </c>
      <c r="F34" s="28">
        <v>47</v>
      </c>
      <c r="G34" s="28">
        <v>33</v>
      </c>
      <c r="H34" s="28">
        <v>37</v>
      </c>
      <c r="J34" s="28">
        <v>12</v>
      </c>
      <c r="K34" s="28" t="s">
        <v>133</v>
      </c>
      <c r="L34" s="28" t="s">
        <v>51</v>
      </c>
      <c r="M34" s="30">
        <f t="shared" si="1"/>
        <v>0</v>
      </c>
      <c r="N34" s="30">
        <f t="shared" si="2"/>
        <v>2</v>
      </c>
      <c r="O34" s="30">
        <f t="shared" si="3"/>
        <v>1.7407407407407407</v>
      </c>
      <c r="P34" s="30">
        <f t="shared" si="4"/>
        <v>1.2222222222222223</v>
      </c>
      <c r="Q34" s="30">
        <f t="shared" si="5"/>
        <v>1.3703703703703705</v>
      </c>
      <c r="R34" s="30">
        <f t="shared" si="6"/>
        <v>6.333333333333333</v>
      </c>
      <c r="S34" s="30"/>
    </row>
    <row r="35" spans="1:19" ht="18.75">
      <c r="A35" s="28">
        <v>13</v>
      </c>
      <c r="B35" s="28" t="s">
        <v>133</v>
      </c>
      <c r="C35" s="28" t="s">
        <v>53</v>
      </c>
      <c r="D35" s="28">
        <v>51</v>
      </c>
      <c r="E35" s="28">
        <v>0</v>
      </c>
      <c r="F35" s="28">
        <v>47</v>
      </c>
      <c r="G35" s="28">
        <v>40</v>
      </c>
      <c r="H35" s="28">
        <v>35</v>
      </c>
      <c r="J35" s="28">
        <v>13</v>
      </c>
      <c r="K35" s="28" t="s">
        <v>133</v>
      </c>
      <c r="L35" s="28" t="s">
        <v>53</v>
      </c>
      <c r="M35" s="30">
        <f t="shared" si="1"/>
        <v>1.8888888888888888</v>
      </c>
      <c r="N35" s="30">
        <f t="shared" si="2"/>
        <v>0</v>
      </c>
      <c r="O35" s="30">
        <f t="shared" si="3"/>
        <v>1.7407407407407407</v>
      </c>
      <c r="P35" s="30">
        <f t="shared" si="4"/>
        <v>1.4814814814814814</v>
      </c>
      <c r="Q35" s="30">
        <f t="shared" si="5"/>
        <v>1.2962962962962963</v>
      </c>
      <c r="R35" s="30">
        <f t="shared" si="6"/>
        <v>6.4074074074074066</v>
      </c>
      <c r="S35" s="30"/>
    </row>
    <row r="36" spans="1:19" ht="18.75">
      <c r="A36" s="28">
        <v>14</v>
      </c>
      <c r="B36" s="28" t="s">
        <v>133</v>
      </c>
      <c r="C36" s="28" t="s">
        <v>55</v>
      </c>
      <c r="D36" s="28">
        <v>48</v>
      </c>
      <c r="E36" s="28">
        <v>48</v>
      </c>
      <c r="F36" s="28">
        <v>0</v>
      </c>
      <c r="G36" s="28">
        <v>25</v>
      </c>
      <c r="H36" s="28">
        <v>0</v>
      </c>
      <c r="J36" s="28">
        <v>14</v>
      </c>
      <c r="K36" s="28" t="s">
        <v>133</v>
      </c>
      <c r="L36" s="28" t="s">
        <v>55</v>
      </c>
      <c r="M36" s="30">
        <f t="shared" si="1"/>
        <v>1.7777777777777777</v>
      </c>
      <c r="N36" s="30">
        <f t="shared" si="2"/>
        <v>1.7777777777777777</v>
      </c>
      <c r="O36" s="30">
        <f t="shared" si="3"/>
        <v>0</v>
      </c>
      <c r="P36" s="30">
        <f t="shared" si="4"/>
        <v>0.92592592592592593</v>
      </c>
      <c r="Q36" s="30">
        <f t="shared" si="5"/>
        <v>0</v>
      </c>
      <c r="R36" s="30">
        <f t="shared" si="6"/>
        <v>4.481481481481481</v>
      </c>
      <c r="S36" s="30"/>
    </row>
    <row r="37" spans="1:19" ht="18.75">
      <c r="A37" s="28">
        <v>15</v>
      </c>
      <c r="B37" s="28" t="s">
        <v>133</v>
      </c>
      <c r="C37" s="28" t="s">
        <v>57</v>
      </c>
      <c r="D37" s="28">
        <v>0</v>
      </c>
      <c r="E37" s="28">
        <v>38</v>
      </c>
      <c r="F37" s="28">
        <v>26</v>
      </c>
      <c r="G37" s="28">
        <v>0</v>
      </c>
      <c r="H37" s="28">
        <v>0</v>
      </c>
      <c r="J37" s="28">
        <v>15</v>
      </c>
      <c r="K37" s="28" t="s">
        <v>133</v>
      </c>
      <c r="L37" s="28" t="s">
        <v>57</v>
      </c>
      <c r="M37" s="30">
        <f t="shared" si="1"/>
        <v>0</v>
      </c>
      <c r="N37" s="30">
        <f t="shared" si="2"/>
        <v>1.4074074074074074</v>
      </c>
      <c r="O37" s="30">
        <f t="shared" si="3"/>
        <v>0.96296296296296291</v>
      </c>
      <c r="P37" s="30">
        <f t="shared" si="4"/>
        <v>0</v>
      </c>
      <c r="Q37" s="30">
        <f t="shared" si="5"/>
        <v>0</v>
      </c>
      <c r="R37" s="30">
        <f t="shared" si="6"/>
        <v>2.3703703703703702</v>
      </c>
      <c r="S37" s="30">
        <f t="shared" ref="S37:S42" si="7">SUM(R33:R37)</f>
        <v>23.37037037037037</v>
      </c>
    </row>
    <row r="38" spans="1:19" ht="18.75">
      <c r="A38" s="28">
        <v>16</v>
      </c>
      <c r="B38" s="28" t="s">
        <v>134</v>
      </c>
      <c r="C38" s="28" t="s">
        <v>50</v>
      </c>
      <c r="D38" s="28">
        <v>0</v>
      </c>
      <c r="E38" s="28">
        <v>50</v>
      </c>
      <c r="F38" s="28">
        <v>49</v>
      </c>
      <c r="G38" s="28">
        <v>36</v>
      </c>
      <c r="H38" s="28">
        <v>23</v>
      </c>
      <c r="J38" s="28">
        <v>16</v>
      </c>
      <c r="K38" s="28" t="s">
        <v>134</v>
      </c>
      <c r="L38" s="28" t="s">
        <v>50</v>
      </c>
      <c r="M38" s="30">
        <f t="shared" si="1"/>
        <v>0</v>
      </c>
      <c r="N38" s="30">
        <f t="shared" si="2"/>
        <v>1.8518518518518519</v>
      </c>
      <c r="O38" s="30">
        <f t="shared" si="3"/>
        <v>1.8148148148148149</v>
      </c>
      <c r="P38" s="30">
        <f t="shared" si="4"/>
        <v>1.3333333333333333</v>
      </c>
      <c r="Q38" s="30">
        <f t="shared" si="5"/>
        <v>0.85185185185185186</v>
      </c>
      <c r="R38" s="30">
        <f t="shared" si="6"/>
        <v>5.8518518518518521</v>
      </c>
      <c r="S38" s="30"/>
    </row>
    <row r="39" spans="1:19" ht="18.75">
      <c r="A39" s="28">
        <v>17</v>
      </c>
      <c r="B39" s="28" t="s">
        <v>134</v>
      </c>
      <c r="C39" s="28" t="s">
        <v>51</v>
      </c>
      <c r="D39" s="28">
        <v>53</v>
      </c>
      <c r="E39" s="28">
        <v>54</v>
      </c>
      <c r="F39" s="28">
        <v>0</v>
      </c>
      <c r="G39" s="28">
        <v>48</v>
      </c>
      <c r="H39" s="28">
        <v>31</v>
      </c>
      <c r="J39" s="28">
        <v>17</v>
      </c>
      <c r="K39" s="28" t="s">
        <v>134</v>
      </c>
      <c r="L39" s="28" t="s">
        <v>51</v>
      </c>
      <c r="M39" s="30">
        <f t="shared" si="1"/>
        <v>1.962962962962963</v>
      </c>
      <c r="N39" s="30">
        <f t="shared" si="2"/>
        <v>2</v>
      </c>
      <c r="O39" s="30">
        <f t="shared" si="3"/>
        <v>0</v>
      </c>
      <c r="P39" s="30">
        <f t="shared" si="4"/>
        <v>1.7777777777777777</v>
      </c>
      <c r="Q39" s="30">
        <f t="shared" si="5"/>
        <v>1.1481481481481481</v>
      </c>
      <c r="R39" s="30">
        <f t="shared" si="6"/>
        <v>6.8888888888888884</v>
      </c>
      <c r="S39" s="30"/>
    </row>
    <row r="40" spans="1:19" ht="18.75">
      <c r="A40" s="28">
        <v>18</v>
      </c>
      <c r="B40" s="28" t="s">
        <v>134</v>
      </c>
      <c r="C40" s="28" t="s">
        <v>53</v>
      </c>
      <c r="D40" s="28">
        <v>39</v>
      </c>
      <c r="E40" s="28">
        <v>37</v>
      </c>
      <c r="F40" s="28">
        <v>0</v>
      </c>
      <c r="G40" s="28">
        <v>34</v>
      </c>
      <c r="H40" s="28">
        <v>33</v>
      </c>
      <c r="J40" s="28">
        <v>18</v>
      </c>
      <c r="K40" s="28" t="s">
        <v>134</v>
      </c>
      <c r="L40" s="28" t="s">
        <v>53</v>
      </c>
      <c r="M40" s="30">
        <f t="shared" si="1"/>
        <v>1.4444444444444444</v>
      </c>
      <c r="N40" s="30">
        <f t="shared" si="2"/>
        <v>1.3703703703703705</v>
      </c>
      <c r="O40" s="30">
        <f t="shared" si="3"/>
        <v>0</v>
      </c>
      <c r="P40" s="30">
        <f t="shared" si="4"/>
        <v>1.2592592592592593</v>
      </c>
      <c r="Q40" s="30">
        <f t="shared" si="5"/>
        <v>1.2222222222222223</v>
      </c>
      <c r="R40" s="30">
        <f t="shared" si="6"/>
        <v>5.2962962962962967</v>
      </c>
      <c r="S40" s="30"/>
    </row>
    <row r="41" spans="1:19" ht="18.75">
      <c r="A41" s="28">
        <v>19</v>
      </c>
      <c r="B41" s="28" t="s">
        <v>134</v>
      </c>
      <c r="C41" s="28" t="s">
        <v>55</v>
      </c>
      <c r="D41" s="28">
        <v>42</v>
      </c>
      <c r="E41" s="28">
        <v>34</v>
      </c>
      <c r="F41" s="28">
        <v>32</v>
      </c>
      <c r="G41" s="28">
        <v>0</v>
      </c>
      <c r="H41" s="28">
        <v>0</v>
      </c>
      <c r="J41" s="28">
        <v>19</v>
      </c>
      <c r="K41" s="28" t="s">
        <v>134</v>
      </c>
      <c r="L41" s="28" t="s">
        <v>55</v>
      </c>
      <c r="M41" s="30">
        <f t="shared" si="1"/>
        <v>1.5555555555555556</v>
      </c>
      <c r="N41" s="30">
        <f t="shared" si="2"/>
        <v>1.2592592592592593</v>
      </c>
      <c r="O41" s="30">
        <f t="shared" si="3"/>
        <v>1.1851851851851851</v>
      </c>
      <c r="P41" s="30">
        <f t="shared" si="4"/>
        <v>0</v>
      </c>
      <c r="Q41" s="30">
        <f t="shared" si="5"/>
        <v>0</v>
      </c>
      <c r="R41" s="30">
        <f t="shared" si="6"/>
        <v>4</v>
      </c>
      <c r="S41" s="30"/>
    </row>
    <row r="42" spans="1:19" ht="18.75">
      <c r="A42" s="28">
        <v>20</v>
      </c>
      <c r="B42" s="28" t="s">
        <v>134</v>
      </c>
      <c r="C42" s="28" t="s">
        <v>57</v>
      </c>
      <c r="D42" s="28">
        <v>42</v>
      </c>
      <c r="E42" s="28">
        <v>0</v>
      </c>
      <c r="F42" s="28">
        <v>25</v>
      </c>
      <c r="G42" s="28">
        <v>14</v>
      </c>
      <c r="H42" s="28">
        <v>0</v>
      </c>
      <c r="J42" s="28">
        <v>20</v>
      </c>
      <c r="K42" s="28" t="s">
        <v>134</v>
      </c>
      <c r="L42" s="28" t="s">
        <v>57</v>
      </c>
      <c r="M42" s="30">
        <f t="shared" si="1"/>
        <v>1.5555555555555556</v>
      </c>
      <c r="N42" s="30">
        <f t="shared" si="2"/>
        <v>0</v>
      </c>
      <c r="O42" s="30">
        <f t="shared" si="3"/>
        <v>0.92592592592592593</v>
      </c>
      <c r="P42" s="30">
        <f t="shared" si="4"/>
        <v>0.51851851851851849</v>
      </c>
      <c r="Q42" s="30">
        <f t="shared" si="5"/>
        <v>0</v>
      </c>
      <c r="R42" s="30">
        <f t="shared" si="6"/>
        <v>3</v>
      </c>
      <c r="S42" s="30">
        <f t="shared" si="7"/>
        <v>25.037037037037038</v>
      </c>
    </row>
    <row r="43" spans="1:19" ht="18.75">
      <c r="A43" s="114" t="s">
        <v>140</v>
      </c>
      <c r="B43" s="114"/>
      <c r="C43" s="114"/>
      <c r="D43" s="114"/>
      <c r="E43" s="114"/>
      <c r="F43" s="114"/>
      <c r="G43" s="114"/>
      <c r="H43" s="114"/>
      <c r="J43" s="117" t="s">
        <v>141</v>
      </c>
      <c r="K43" s="117"/>
      <c r="L43" s="117"/>
      <c r="M43" s="117"/>
      <c r="N43" s="117"/>
      <c r="O43" s="117"/>
      <c r="P43" s="117"/>
      <c r="Q43" s="117"/>
      <c r="R43" s="118"/>
      <c r="S43" s="118"/>
    </row>
    <row r="44" spans="1:19" ht="18.75">
      <c r="A44" s="27" t="s">
        <v>128</v>
      </c>
      <c r="B44" s="27" t="s">
        <v>129</v>
      </c>
      <c r="C44" s="27" t="s">
        <v>130</v>
      </c>
      <c r="D44" s="27" t="s">
        <v>13</v>
      </c>
      <c r="E44" s="27" t="s">
        <v>14</v>
      </c>
      <c r="F44" s="27" t="s">
        <v>15</v>
      </c>
      <c r="G44" s="27" t="s">
        <v>16</v>
      </c>
      <c r="H44" s="27" t="s">
        <v>17</v>
      </c>
      <c r="J44" s="27" t="s">
        <v>128</v>
      </c>
      <c r="K44" s="27" t="s">
        <v>129</v>
      </c>
      <c r="L44" s="27" t="s">
        <v>130</v>
      </c>
      <c r="M44" s="27" t="s">
        <v>13</v>
      </c>
      <c r="N44" s="27" t="s">
        <v>14</v>
      </c>
      <c r="O44" s="27" t="s">
        <v>15</v>
      </c>
      <c r="P44" s="27" t="s">
        <v>16</v>
      </c>
      <c r="Q44" s="27" t="s">
        <v>17</v>
      </c>
      <c r="R44" s="27" t="s">
        <v>136</v>
      </c>
      <c r="S44" s="27" t="s">
        <v>137</v>
      </c>
    </row>
    <row r="45" spans="1:19" ht="18.75">
      <c r="A45" s="28">
        <v>1</v>
      </c>
      <c r="B45" s="28" t="s">
        <v>131</v>
      </c>
      <c r="C45" s="28" t="s">
        <v>50</v>
      </c>
      <c r="D45" s="28">
        <v>15</v>
      </c>
      <c r="E45" s="28">
        <v>25</v>
      </c>
      <c r="F45" s="28">
        <v>14</v>
      </c>
      <c r="G45" s="28">
        <v>0</v>
      </c>
      <c r="H45" s="28">
        <v>0</v>
      </c>
      <c r="J45" s="28">
        <v>1</v>
      </c>
      <c r="K45" s="28" t="s">
        <v>131</v>
      </c>
      <c r="L45" s="28" t="s">
        <v>50</v>
      </c>
      <c r="M45" s="30">
        <f>D45/27</f>
        <v>0.55555555555555558</v>
      </c>
      <c r="N45" s="30">
        <f t="shared" ref="N45:Q45" si="8">E45/27</f>
        <v>0.92592592592592593</v>
      </c>
      <c r="O45" s="30">
        <f t="shared" si="8"/>
        <v>0.51851851851851849</v>
      </c>
      <c r="P45" s="30">
        <f t="shared" si="8"/>
        <v>0</v>
      </c>
      <c r="Q45" s="30">
        <f t="shared" si="8"/>
        <v>0</v>
      </c>
      <c r="R45" s="30">
        <f>SUM(M45:Q45)</f>
        <v>2</v>
      </c>
      <c r="S45" s="30"/>
    </row>
    <row r="46" spans="1:19" ht="18.75">
      <c r="A46" s="28">
        <v>2</v>
      </c>
      <c r="B46" s="28" t="s">
        <v>131</v>
      </c>
      <c r="C46" s="28" t="s">
        <v>51</v>
      </c>
      <c r="D46" s="28">
        <v>18</v>
      </c>
      <c r="E46" s="28">
        <v>16</v>
      </c>
      <c r="F46" s="28">
        <v>15</v>
      </c>
      <c r="G46" s="28">
        <v>0</v>
      </c>
      <c r="H46" s="28">
        <v>0</v>
      </c>
      <c r="J46" s="28">
        <v>2</v>
      </c>
      <c r="K46" s="28" t="s">
        <v>131</v>
      </c>
      <c r="L46" s="28" t="s">
        <v>51</v>
      </c>
      <c r="M46" s="30">
        <f t="shared" ref="M46:M63" si="9">D46/27</f>
        <v>0.66666666666666663</v>
      </c>
      <c r="N46" s="30">
        <f t="shared" ref="N46:N63" si="10">E46/27</f>
        <v>0.59259259259259256</v>
      </c>
      <c r="O46" s="30">
        <f t="shared" ref="O46:O63" si="11">F46/27</f>
        <v>0.55555555555555558</v>
      </c>
      <c r="P46" s="30">
        <f t="shared" ref="P46:P63" si="12">G46/27</f>
        <v>0</v>
      </c>
      <c r="Q46" s="30">
        <f t="shared" ref="Q46:Q63" si="13">H46/27</f>
        <v>0</v>
      </c>
      <c r="R46" s="30">
        <f t="shared" ref="R46:R63" si="14">SUM(M46:Q46)</f>
        <v>1.8148148148148147</v>
      </c>
      <c r="S46" s="30"/>
    </row>
    <row r="47" spans="1:19" ht="18.75">
      <c r="A47" s="28">
        <v>3</v>
      </c>
      <c r="B47" s="28" t="s">
        <v>131</v>
      </c>
      <c r="C47" s="28" t="s">
        <v>53</v>
      </c>
      <c r="D47" s="28">
        <v>15</v>
      </c>
      <c r="E47" s="28">
        <v>19</v>
      </c>
      <c r="F47" s="28">
        <v>12</v>
      </c>
      <c r="G47" s="28">
        <v>0</v>
      </c>
      <c r="H47" s="28">
        <v>0</v>
      </c>
      <c r="J47" s="28">
        <v>3</v>
      </c>
      <c r="K47" s="28" t="s">
        <v>131</v>
      </c>
      <c r="L47" s="28" t="s">
        <v>53</v>
      </c>
      <c r="M47" s="30">
        <f t="shared" si="9"/>
        <v>0.55555555555555558</v>
      </c>
      <c r="N47" s="30">
        <f t="shared" si="10"/>
        <v>0.70370370370370372</v>
      </c>
      <c r="O47" s="30">
        <f t="shared" si="11"/>
        <v>0.44444444444444442</v>
      </c>
      <c r="P47" s="30">
        <f t="shared" si="12"/>
        <v>0</v>
      </c>
      <c r="Q47" s="30">
        <f t="shared" si="13"/>
        <v>0</v>
      </c>
      <c r="R47" s="30">
        <f t="shared" si="14"/>
        <v>1.7037037037037037</v>
      </c>
      <c r="S47" s="30"/>
    </row>
    <row r="48" spans="1:19" ht="18.75">
      <c r="A48" s="28">
        <v>4</v>
      </c>
      <c r="B48" s="28" t="s">
        <v>131</v>
      </c>
      <c r="C48" s="28" t="s">
        <v>55</v>
      </c>
      <c r="D48" s="28">
        <v>0</v>
      </c>
      <c r="E48" s="28">
        <v>12</v>
      </c>
      <c r="F48" s="28">
        <v>8</v>
      </c>
      <c r="G48" s="28">
        <v>0</v>
      </c>
      <c r="H48" s="28">
        <v>0</v>
      </c>
      <c r="J48" s="28">
        <v>4</v>
      </c>
      <c r="K48" s="28" t="s">
        <v>131</v>
      </c>
      <c r="L48" s="28" t="s">
        <v>55</v>
      </c>
      <c r="M48" s="30">
        <f t="shared" si="9"/>
        <v>0</v>
      </c>
      <c r="N48" s="30">
        <f t="shared" si="10"/>
        <v>0.44444444444444442</v>
      </c>
      <c r="O48" s="30">
        <f t="shared" si="11"/>
        <v>0.29629629629629628</v>
      </c>
      <c r="P48" s="30">
        <f t="shared" si="12"/>
        <v>0</v>
      </c>
      <c r="Q48" s="30">
        <f t="shared" si="13"/>
        <v>0</v>
      </c>
      <c r="R48" s="30">
        <f t="shared" si="14"/>
        <v>0.7407407407407407</v>
      </c>
      <c r="S48" s="30">
        <f>SUM(R45:R48)</f>
        <v>6.2592592592592595</v>
      </c>
    </row>
    <row r="49" spans="1:19" ht="18.75">
      <c r="A49" s="28">
        <v>6</v>
      </c>
      <c r="B49" s="28" t="s">
        <v>132</v>
      </c>
      <c r="C49" s="28" t="s">
        <v>50</v>
      </c>
      <c r="D49" s="28">
        <v>16</v>
      </c>
      <c r="E49" s="28">
        <v>20</v>
      </c>
      <c r="F49" s="28">
        <v>10</v>
      </c>
      <c r="G49" s="28">
        <v>0</v>
      </c>
      <c r="H49" s="28">
        <v>0</v>
      </c>
      <c r="J49" s="28">
        <v>6</v>
      </c>
      <c r="K49" s="28" t="s">
        <v>132</v>
      </c>
      <c r="L49" s="28" t="s">
        <v>50</v>
      </c>
      <c r="M49" s="30">
        <f t="shared" si="9"/>
        <v>0.59259259259259256</v>
      </c>
      <c r="N49" s="30">
        <f t="shared" si="10"/>
        <v>0.7407407407407407</v>
      </c>
      <c r="O49" s="30">
        <f t="shared" si="11"/>
        <v>0.37037037037037035</v>
      </c>
      <c r="P49" s="30">
        <f t="shared" si="12"/>
        <v>0</v>
      </c>
      <c r="Q49" s="30">
        <f t="shared" si="13"/>
        <v>0</v>
      </c>
      <c r="R49" s="30">
        <f t="shared" si="14"/>
        <v>1.7037037037037037</v>
      </c>
      <c r="S49" s="30"/>
    </row>
    <row r="50" spans="1:19" ht="18.75">
      <c r="A50" s="28">
        <v>7</v>
      </c>
      <c r="B50" s="28" t="s">
        <v>132</v>
      </c>
      <c r="C50" s="28" t="s">
        <v>51</v>
      </c>
      <c r="D50" s="28">
        <v>13</v>
      </c>
      <c r="E50" s="28">
        <v>18</v>
      </c>
      <c r="F50" s="28">
        <v>13</v>
      </c>
      <c r="G50" s="28">
        <v>0</v>
      </c>
      <c r="H50" s="28">
        <v>0</v>
      </c>
      <c r="J50" s="28">
        <v>7</v>
      </c>
      <c r="K50" s="28" t="s">
        <v>132</v>
      </c>
      <c r="L50" s="28" t="s">
        <v>51</v>
      </c>
      <c r="M50" s="30">
        <f t="shared" si="9"/>
        <v>0.48148148148148145</v>
      </c>
      <c r="N50" s="30">
        <f t="shared" si="10"/>
        <v>0.66666666666666663</v>
      </c>
      <c r="O50" s="30">
        <f t="shared" si="11"/>
        <v>0.48148148148148145</v>
      </c>
      <c r="P50" s="30">
        <f t="shared" si="12"/>
        <v>0</v>
      </c>
      <c r="Q50" s="30">
        <f t="shared" si="13"/>
        <v>0</v>
      </c>
      <c r="R50" s="30">
        <f t="shared" si="14"/>
        <v>1.6296296296296295</v>
      </c>
      <c r="S50" s="30"/>
    </row>
    <row r="51" spans="1:19" ht="18.75">
      <c r="A51" s="28">
        <v>8</v>
      </c>
      <c r="B51" s="28" t="s">
        <v>132</v>
      </c>
      <c r="C51" s="28" t="s">
        <v>53</v>
      </c>
      <c r="D51" s="28">
        <v>16</v>
      </c>
      <c r="E51" s="28">
        <v>12</v>
      </c>
      <c r="F51" s="28">
        <v>9</v>
      </c>
      <c r="G51" s="28">
        <v>0</v>
      </c>
      <c r="H51" s="28">
        <v>0</v>
      </c>
      <c r="J51" s="28">
        <v>8</v>
      </c>
      <c r="K51" s="28" t="s">
        <v>132</v>
      </c>
      <c r="L51" s="28" t="s">
        <v>53</v>
      </c>
      <c r="M51" s="30">
        <f t="shared" si="9"/>
        <v>0.59259259259259256</v>
      </c>
      <c r="N51" s="30">
        <f t="shared" si="10"/>
        <v>0.44444444444444442</v>
      </c>
      <c r="O51" s="30">
        <f t="shared" si="11"/>
        <v>0.33333333333333331</v>
      </c>
      <c r="P51" s="30">
        <f t="shared" si="12"/>
        <v>0</v>
      </c>
      <c r="Q51" s="30">
        <f t="shared" si="13"/>
        <v>0</v>
      </c>
      <c r="R51" s="30">
        <f t="shared" si="14"/>
        <v>1.3703703703703702</v>
      </c>
      <c r="S51" s="30"/>
    </row>
    <row r="52" spans="1:19" ht="18.75">
      <c r="A52" s="28">
        <v>9</v>
      </c>
      <c r="B52" s="28" t="s">
        <v>132</v>
      </c>
      <c r="C52" s="28" t="s">
        <v>55</v>
      </c>
      <c r="D52" s="28">
        <v>0</v>
      </c>
      <c r="E52" s="28">
        <v>12</v>
      </c>
      <c r="F52" s="28">
        <v>9</v>
      </c>
      <c r="G52" s="28">
        <v>0</v>
      </c>
      <c r="H52" s="28">
        <v>0</v>
      </c>
      <c r="J52" s="28">
        <v>9</v>
      </c>
      <c r="K52" s="28" t="s">
        <v>132</v>
      </c>
      <c r="L52" s="28" t="s">
        <v>55</v>
      </c>
      <c r="M52" s="30">
        <f t="shared" si="9"/>
        <v>0</v>
      </c>
      <c r="N52" s="30">
        <f t="shared" si="10"/>
        <v>0.44444444444444442</v>
      </c>
      <c r="O52" s="30">
        <f t="shared" si="11"/>
        <v>0.33333333333333331</v>
      </c>
      <c r="P52" s="30">
        <f t="shared" si="12"/>
        <v>0</v>
      </c>
      <c r="Q52" s="30">
        <f t="shared" si="13"/>
        <v>0</v>
      </c>
      <c r="R52" s="30">
        <f t="shared" si="14"/>
        <v>0.77777777777777768</v>
      </c>
      <c r="S52" s="30"/>
    </row>
    <row r="53" spans="1:19" ht="18.75">
      <c r="A53" s="28">
        <v>10</v>
      </c>
      <c r="B53" s="28" t="s">
        <v>132</v>
      </c>
      <c r="C53" s="28" t="s">
        <v>57</v>
      </c>
      <c r="D53" s="28">
        <v>8</v>
      </c>
      <c r="E53" s="28">
        <v>0</v>
      </c>
      <c r="F53" s="28">
        <v>5</v>
      </c>
      <c r="G53" s="28">
        <v>0</v>
      </c>
      <c r="H53" s="28">
        <v>0</v>
      </c>
      <c r="J53" s="28">
        <v>10</v>
      </c>
      <c r="K53" s="28" t="s">
        <v>132</v>
      </c>
      <c r="L53" s="28" t="s">
        <v>57</v>
      </c>
      <c r="M53" s="30">
        <f t="shared" si="9"/>
        <v>0.29629629629629628</v>
      </c>
      <c r="N53" s="30">
        <f t="shared" si="10"/>
        <v>0</v>
      </c>
      <c r="O53" s="30">
        <f t="shared" si="11"/>
        <v>0.18518518518518517</v>
      </c>
      <c r="P53" s="30">
        <f t="shared" si="12"/>
        <v>0</v>
      </c>
      <c r="Q53" s="30">
        <f t="shared" si="13"/>
        <v>0</v>
      </c>
      <c r="R53" s="30">
        <f t="shared" si="14"/>
        <v>0.48148148148148145</v>
      </c>
      <c r="S53" s="30">
        <f>SUM(R49:R53)</f>
        <v>5.9629629629629628</v>
      </c>
    </row>
    <row r="54" spans="1:19" ht="18.75">
      <c r="A54" s="28">
        <v>11</v>
      </c>
      <c r="B54" s="28" t="s">
        <v>133</v>
      </c>
      <c r="C54" s="28" t="s">
        <v>50</v>
      </c>
      <c r="D54" s="28">
        <v>16</v>
      </c>
      <c r="E54" s="28">
        <v>0</v>
      </c>
      <c r="F54" s="28">
        <v>13</v>
      </c>
      <c r="G54" s="28">
        <v>0</v>
      </c>
      <c r="H54" s="28">
        <v>10</v>
      </c>
      <c r="J54" s="28">
        <v>11</v>
      </c>
      <c r="K54" s="28" t="s">
        <v>133</v>
      </c>
      <c r="L54" s="28" t="s">
        <v>50</v>
      </c>
      <c r="M54" s="30">
        <f t="shared" si="9"/>
        <v>0.59259259259259256</v>
      </c>
      <c r="N54" s="30">
        <f t="shared" si="10"/>
        <v>0</v>
      </c>
      <c r="O54" s="30">
        <f t="shared" si="11"/>
        <v>0.48148148148148145</v>
      </c>
      <c r="P54" s="30">
        <f t="shared" si="12"/>
        <v>0</v>
      </c>
      <c r="Q54" s="30">
        <f t="shared" si="13"/>
        <v>0.37037037037037035</v>
      </c>
      <c r="R54" s="30">
        <f t="shared" si="14"/>
        <v>1.4444444444444442</v>
      </c>
      <c r="S54" s="30"/>
    </row>
    <row r="55" spans="1:19" ht="18.75">
      <c r="A55" s="28">
        <v>12</v>
      </c>
      <c r="B55" s="28" t="s">
        <v>133</v>
      </c>
      <c r="C55" s="28" t="s">
        <v>51</v>
      </c>
      <c r="D55" s="28">
        <v>0</v>
      </c>
      <c r="E55" s="28">
        <v>18</v>
      </c>
      <c r="F55" s="28">
        <v>16</v>
      </c>
      <c r="G55" s="28">
        <v>14</v>
      </c>
      <c r="H55" s="28">
        <v>11</v>
      </c>
      <c r="J55" s="28">
        <v>12</v>
      </c>
      <c r="K55" s="28" t="s">
        <v>133</v>
      </c>
      <c r="L55" s="28" t="s">
        <v>51</v>
      </c>
      <c r="M55" s="30">
        <f t="shared" si="9"/>
        <v>0</v>
      </c>
      <c r="N55" s="30">
        <f t="shared" si="10"/>
        <v>0.66666666666666663</v>
      </c>
      <c r="O55" s="30">
        <f t="shared" si="11"/>
        <v>0.59259259259259256</v>
      </c>
      <c r="P55" s="30">
        <f t="shared" si="12"/>
        <v>0.51851851851851849</v>
      </c>
      <c r="Q55" s="30">
        <f t="shared" si="13"/>
        <v>0.40740740740740738</v>
      </c>
      <c r="R55" s="30">
        <f t="shared" si="14"/>
        <v>2.1851851851851851</v>
      </c>
      <c r="S55" s="30"/>
    </row>
    <row r="56" spans="1:19" ht="18.75">
      <c r="A56" s="28">
        <v>13</v>
      </c>
      <c r="B56" s="28" t="s">
        <v>133</v>
      </c>
      <c r="C56" s="28" t="s">
        <v>53</v>
      </c>
      <c r="D56" s="28">
        <v>18</v>
      </c>
      <c r="E56" s="28">
        <v>0</v>
      </c>
      <c r="F56" s="28">
        <v>16</v>
      </c>
      <c r="G56" s="28">
        <v>15</v>
      </c>
      <c r="H56" s="28">
        <v>11</v>
      </c>
      <c r="J56" s="28">
        <v>13</v>
      </c>
      <c r="K56" s="28" t="s">
        <v>133</v>
      </c>
      <c r="L56" s="28" t="s">
        <v>53</v>
      </c>
      <c r="M56" s="30">
        <f t="shared" si="9"/>
        <v>0.66666666666666663</v>
      </c>
      <c r="N56" s="30">
        <f t="shared" si="10"/>
        <v>0</v>
      </c>
      <c r="O56" s="30">
        <f t="shared" si="11"/>
        <v>0.59259259259259256</v>
      </c>
      <c r="P56" s="30">
        <f t="shared" si="12"/>
        <v>0.55555555555555558</v>
      </c>
      <c r="Q56" s="30">
        <f t="shared" si="13"/>
        <v>0.40740740740740738</v>
      </c>
      <c r="R56" s="30">
        <f t="shared" si="14"/>
        <v>2.2222222222222219</v>
      </c>
      <c r="S56" s="30"/>
    </row>
    <row r="57" spans="1:19" ht="18.75">
      <c r="A57" s="28">
        <v>14</v>
      </c>
      <c r="B57" s="28" t="s">
        <v>133</v>
      </c>
      <c r="C57" s="28" t="s">
        <v>55</v>
      </c>
      <c r="D57" s="28">
        <v>14</v>
      </c>
      <c r="E57" s="28">
        <v>13</v>
      </c>
      <c r="F57" s="28">
        <v>0</v>
      </c>
      <c r="G57" s="28">
        <v>9</v>
      </c>
      <c r="H57" s="28">
        <v>0</v>
      </c>
      <c r="J57" s="28">
        <v>14</v>
      </c>
      <c r="K57" s="28" t="s">
        <v>133</v>
      </c>
      <c r="L57" s="28" t="s">
        <v>55</v>
      </c>
      <c r="M57" s="30">
        <f t="shared" si="9"/>
        <v>0.51851851851851849</v>
      </c>
      <c r="N57" s="30">
        <f t="shared" si="10"/>
        <v>0.48148148148148145</v>
      </c>
      <c r="O57" s="30">
        <f t="shared" si="11"/>
        <v>0</v>
      </c>
      <c r="P57" s="30">
        <f t="shared" si="12"/>
        <v>0.33333333333333331</v>
      </c>
      <c r="Q57" s="30">
        <f t="shared" si="13"/>
        <v>0</v>
      </c>
      <c r="R57" s="30">
        <f t="shared" si="14"/>
        <v>1.3333333333333333</v>
      </c>
      <c r="S57" s="30"/>
    </row>
    <row r="58" spans="1:19" ht="18.75">
      <c r="A58" s="28">
        <v>15</v>
      </c>
      <c r="B58" s="28" t="s">
        <v>133</v>
      </c>
      <c r="C58" s="28" t="s">
        <v>57</v>
      </c>
      <c r="D58" s="28">
        <v>0</v>
      </c>
      <c r="E58" s="28">
        <v>11</v>
      </c>
      <c r="F58" s="28">
        <v>9</v>
      </c>
      <c r="G58" s="28">
        <v>0</v>
      </c>
      <c r="H58" s="28">
        <v>0</v>
      </c>
      <c r="J58" s="28">
        <v>15</v>
      </c>
      <c r="K58" s="28" t="s">
        <v>133</v>
      </c>
      <c r="L58" s="28" t="s">
        <v>57</v>
      </c>
      <c r="M58" s="30">
        <f t="shared" si="9"/>
        <v>0</v>
      </c>
      <c r="N58" s="30">
        <f t="shared" si="10"/>
        <v>0.40740740740740738</v>
      </c>
      <c r="O58" s="30">
        <f t="shared" si="11"/>
        <v>0.33333333333333331</v>
      </c>
      <c r="P58" s="30">
        <f t="shared" si="12"/>
        <v>0</v>
      </c>
      <c r="Q58" s="30">
        <f t="shared" si="13"/>
        <v>0</v>
      </c>
      <c r="R58" s="30">
        <f t="shared" si="14"/>
        <v>0.7407407407407407</v>
      </c>
      <c r="S58" s="30">
        <f t="shared" ref="S58:S63" si="15">SUM(R54:R58)</f>
        <v>7.9259259259259247</v>
      </c>
    </row>
    <row r="59" spans="1:19" ht="18.75">
      <c r="A59" s="28">
        <v>16</v>
      </c>
      <c r="B59" s="28" t="s">
        <v>134</v>
      </c>
      <c r="C59" s="28" t="s">
        <v>50</v>
      </c>
      <c r="D59" s="28">
        <v>0</v>
      </c>
      <c r="E59" s="28">
        <v>16</v>
      </c>
      <c r="F59" s="28">
        <v>13</v>
      </c>
      <c r="G59" s="28">
        <v>12</v>
      </c>
      <c r="H59" s="28">
        <v>10</v>
      </c>
      <c r="J59" s="28">
        <v>16</v>
      </c>
      <c r="K59" s="28" t="s">
        <v>134</v>
      </c>
      <c r="L59" s="28" t="s">
        <v>50</v>
      </c>
      <c r="M59" s="30">
        <f t="shared" si="9"/>
        <v>0</v>
      </c>
      <c r="N59" s="30">
        <f t="shared" si="10"/>
        <v>0.59259259259259256</v>
      </c>
      <c r="O59" s="30">
        <f t="shared" si="11"/>
        <v>0.48148148148148145</v>
      </c>
      <c r="P59" s="30">
        <f t="shared" si="12"/>
        <v>0.44444444444444442</v>
      </c>
      <c r="Q59" s="30">
        <f t="shared" si="13"/>
        <v>0.37037037037037035</v>
      </c>
      <c r="R59" s="30">
        <f t="shared" si="14"/>
        <v>1.8888888888888888</v>
      </c>
      <c r="S59" s="30"/>
    </row>
    <row r="60" spans="1:19" ht="18.75">
      <c r="A60" s="28">
        <v>17</v>
      </c>
      <c r="B60" s="28" t="s">
        <v>134</v>
      </c>
      <c r="C60" s="28" t="s">
        <v>51</v>
      </c>
      <c r="D60" s="28">
        <v>17</v>
      </c>
      <c r="E60" s="28">
        <v>18</v>
      </c>
      <c r="F60" s="28">
        <v>0</v>
      </c>
      <c r="G60" s="28">
        <v>14</v>
      </c>
      <c r="H60" s="28">
        <v>11</v>
      </c>
      <c r="J60" s="28">
        <v>17</v>
      </c>
      <c r="K60" s="28" t="s">
        <v>134</v>
      </c>
      <c r="L60" s="28" t="s">
        <v>51</v>
      </c>
      <c r="M60" s="30">
        <f t="shared" si="9"/>
        <v>0.62962962962962965</v>
      </c>
      <c r="N60" s="30">
        <f t="shared" si="10"/>
        <v>0.66666666666666663</v>
      </c>
      <c r="O60" s="30">
        <f t="shared" si="11"/>
        <v>0</v>
      </c>
      <c r="P60" s="30">
        <f t="shared" si="12"/>
        <v>0.51851851851851849</v>
      </c>
      <c r="Q60" s="30">
        <f t="shared" si="13"/>
        <v>0.40740740740740738</v>
      </c>
      <c r="R60" s="30">
        <f t="shared" si="14"/>
        <v>2.2222222222222223</v>
      </c>
      <c r="S60" s="30"/>
    </row>
    <row r="61" spans="1:19" ht="18.75">
      <c r="A61" s="28">
        <v>18</v>
      </c>
      <c r="B61" s="28" t="s">
        <v>134</v>
      </c>
      <c r="C61" s="28" t="s">
        <v>53</v>
      </c>
      <c r="D61" s="28">
        <v>15</v>
      </c>
      <c r="E61" s="28">
        <v>14</v>
      </c>
      <c r="F61" s="28">
        <v>0</v>
      </c>
      <c r="G61" s="28">
        <v>13</v>
      </c>
      <c r="H61" s="28">
        <v>11</v>
      </c>
      <c r="J61" s="28">
        <v>18</v>
      </c>
      <c r="K61" s="28" t="s">
        <v>134</v>
      </c>
      <c r="L61" s="28" t="s">
        <v>53</v>
      </c>
      <c r="M61" s="30">
        <f t="shared" si="9"/>
        <v>0.55555555555555558</v>
      </c>
      <c r="N61" s="30">
        <f t="shared" si="10"/>
        <v>0.51851851851851849</v>
      </c>
      <c r="O61" s="30">
        <f t="shared" si="11"/>
        <v>0</v>
      </c>
      <c r="P61" s="30">
        <f t="shared" si="12"/>
        <v>0.48148148148148145</v>
      </c>
      <c r="Q61" s="30">
        <f t="shared" si="13"/>
        <v>0.40740740740740738</v>
      </c>
      <c r="R61" s="30">
        <f t="shared" si="14"/>
        <v>1.9629629629629628</v>
      </c>
      <c r="S61" s="30"/>
    </row>
    <row r="62" spans="1:19" ht="18.75">
      <c r="A62" s="28">
        <v>19</v>
      </c>
      <c r="B62" s="28" t="s">
        <v>134</v>
      </c>
      <c r="C62" s="28" t="s">
        <v>55</v>
      </c>
      <c r="D62" s="28">
        <v>14</v>
      </c>
      <c r="E62" s="28">
        <v>12</v>
      </c>
      <c r="F62" s="28">
        <v>12</v>
      </c>
      <c r="G62" s="28">
        <v>0</v>
      </c>
      <c r="H62" s="28">
        <v>0</v>
      </c>
      <c r="J62" s="28">
        <v>19</v>
      </c>
      <c r="K62" s="28" t="s">
        <v>134</v>
      </c>
      <c r="L62" s="28" t="s">
        <v>55</v>
      </c>
      <c r="M62" s="30">
        <f t="shared" si="9"/>
        <v>0.51851851851851849</v>
      </c>
      <c r="N62" s="30">
        <f t="shared" si="10"/>
        <v>0.44444444444444442</v>
      </c>
      <c r="O62" s="30">
        <f t="shared" si="11"/>
        <v>0.44444444444444442</v>
      </c>
      <c r="P62" s="30">
        <f t="shared" si="12"/>
        <v>0</v>
      </c>
      <c r="Q62" s="30">
        <f t="shared" si="13"/>
        <v>0</v>
      </c>
      <c r="R62" s="30">
        <f t="shared" si="14"/>
        <v>1.4074074074074074</v>
      </c>
      <c r="S62" s="30"/>
    </row>
    <row r="63" spans="1:19" ht="18.75">
      <c r="A63" s="28">
        <v>20</v>
      </c>
      <c r="B63" s="28" t="s">
        <v>134</v>
      </c>
      <c r="C63" s="28" t="s">
        <v>57</v>
      </c>
      <c r="D63" s="28">
        <v>14</v>
      </c>
      <c r="E63" s="28">
        <v>0</v>
      </c>
      <c r="F63" s="28">
        <v>8</v>
      </c>
      <c r="G63" s="28">
        <v>4</v>
      </c>
      <c r="H63" s="28">
        <v>0</v>
      </c>
      <c r="J63" s="28">
        <v>20</v>
      </c>
      <c r="K63" s="28" t="s">
        <v>134</v>
      </c>
      <c r="L63" s="28" t="s">
        <v>57</v>
      </c>
      <c r="M63" s="30">
        <f t="shared" si="9"/>
        <v>0.51851851851851849</v>
      </c>
      <c r="N63" s="30">
        <f t="shared" si="10"/>
        <v>0</v>
      </c>
      <c r="O63" s="30">
        <f t="shared" si="11"/>
        <v>0.29629629629629628</v>
      </c>
      <c r="P63" s="30">
        <f t="shared" si="12"/>
        <v>0.14814814814814814</v>
      </c>
      <c r="Q63" s="30">
        <f t="shared" si="13"/>
        <v>0</v>
      </c>
      <c r="R63" s="30">
        <f t="shared" si="14"/>
        <v>0.96296296296296291</v>
      </c>
      <c r="S63" s="30">
        <f t="shared" si="15"/>
        <v>8.4444444444444446</v>
      </c>
    </row>
  </sheetData>
  <mergeCells count="6">
    <mergeCell ref="A1:H1"/>
    <mergeCell ref="A22:H22"/>
    <mergeCell ref="A43:H43"/>
    <mergeCell ref="J1:Q1"/>
    <mergeCell ref="J22:S22"/>
    <mergeCell ref="J43:S4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97"/>
  <sheetViews>
    <sheetView workbookViewId="0">
      <selection sqref="A1:O170"/>
    </sheetView>
  </sheetViews>
  <sheetFormatPr defaultColWidth="9" defaultRowHeight="13.5"/>
  <cols>
    <col min="1" max="1" width="9.5" style="29" bestFit="1" customWidth="1"/>
    <col min="2" max="7" width="5.25" style="29" bestFit="1" customWidth="1"/>
    <col min="8" max="8" width="7.125" style="29" bestFit="1" customWidth="1"/>
    <col min="9" max="9" width="5.25" style="29" bestFit="1" customWidth="1"/>
    <col min="10" max="10" width="5.375" style="29" customWidth="1"/>
    <col min="11" max="11" width="8.875" style="29" customWidth="1"/>
    <col min="12" max="12" width="5.375" style="29" customWidth="1"/>
    <col min="13" max="13" width="9" style="29"/>
    <col min="14" max="14" width="12.25" style="29" customWidth="1"/>
    <col min="15" max="15" width="13.625" style="29" customWidth="1"/>
    <col min="16" max="16384" width="9" style="26"/>
  </cols>
  <sheetData>
    <row r="1" spans="1:15">
      <c r="A1" s="66" t="s">
        <v>205</v>
      </c>
      <c r="B1" s="66" t="s">
        <v>206</v>
      </c>
      <c r="C1" s="66" t="s">
        <v>129</v>
      </c>
      <c r="D1" s="66" t="s">
        <v>207</v>
      </c>
      <c r="E1" s="66" t="s">
        <v>130</v>
      </c>
      <c r="F1" s="66" t="s">
        <v>208</v>
      </c>
      <c r="G1" s="66" t="s">
        <v>209</v>
      </c>
      <c r="H1" s="66" t="s">
        <v>210</v>
      </c>
      <c r="I1" s="66" t="s">
        <v>211</v>
      </c>
      <c r="J1" s="66" t="s">
        <v>212</v>
      </c>
      <c r="K1" s="66" t="s">
        <v>213</v>
      </c>
      <c r="L1" s="66" t="s">
        <v>214</v>
      </c>
      <c r="M1" s="67" t="s">
        <v>215</v>
      </c>
      <c r="N1" s="67" t="s">
        <v>1018</v>
      </c>
      <c r="O1" s="67" t="s">
        <v>1019</v>
      </c>
    </row>
    <row r="2" spans="1:15">
      <c r="A2" s="66" t="s">
        <v>216</v>
      </c>
      <c r="B2" s="66" t="s">
        <v>217</v>
      </c>
      <c r="C2" s="66">
        <v>2</v>
      </c>
      <c r="D2" s="66" t="s">
        <v>13</v>
      </c>
      <c r="E2" s="66" t="s">
        <v>50</v>
      </c>
      <c r="F2" s="66">
        <v>2</v>
      </c>
      <c r="G2" s="66">
        <v>82</v>
      </c>
      <c r="H2" s="66">
        <v>2</v>
      </c>
      <c r="I2" s="66">
        <v>4</v>
      </c>
      <c r="J2" s="66" t="s">
        <v>218</v>
      </c>
      <c r="K2" s="66" t="s">
        <v>218</v>
      </c>
      <c r="L2" s="66" t="s">
        <v>218</v>
      </c>
      <c r="M2" s="66">
        <f>IF(E2="P1",G2-F2*规则!$E$26,IF(E2="P2",G2-F2*规则!$E$27,IF(E2="P3",G2-F2*规则!$E$28,IF(E2="P4",G2-F2*规则!$E$29,G2-F2*规则!$E$30))))</f>
        <v>50</v>
      </c>
      <c r="N2" s="68">
        <f>M2/F2</f>
        <v>25</v>
      </c>
      <c r="O2" s="69">
        <f>IF(E2="P1",N2/规则!$E$26,IF(E2="P2",N2/规则!$E$27,IF(E2="P3",N2/规则!$E$28,IF(E2="P4",N2/规则!$E$29,N2/规则!$E$30))))</f>
        <v>1.5625</v>
      </c>
    </row>
    <row r="3" spans="1:15">
      <c r="A3" s="66" t="s">
        <v>219</v>
      </c>
      <c r="B3" s="66" t="s">
        <v>217</v>
      </c>
      <c r="C3" s="66">
        <v>2</v>
      </c>
      <c r="D3" s="66" t="s">
        <v>13</v>
      </c>
      <c r="E3" s="66" t="s">
        <v>50</v>
      </c>
      <c r="F3" s="66">
        <v>4</v>
      </c>
      <c r="G3" s="66">
        <v>176</v>
      </c>
      <c r="H3" s="66">
        <v>3</v>
      </c>
      <c r="I3" s="66">
        <v>2</v>
      </c>
      <c r="J3" s="66" t="s">
        <v>218</v>
      </c>
      <c r="K3" s="66" t="s">
        <v>218</v>
      </c>
      <c r="L3" s="66" t="s">
        <v>218</v>
      </c>
      <c r="M3" s="66">
        <f>IF(E3="P1",G3-F3*规则!$E$26,IF(E3="P2",G3-F3*规则!$E$27,IF(E3="P3",G3-F3*规则!$E$28,IF(E3="P4",G3-F3*规则!$E$29,G3-F3*规则!$E$30))))</f>
        <v>112</v>
      </c>
      <c r="N3" s="68">
        <f t="shared" ref="N3:N66" si="0">M3/F3</f>
        <v>28</v>
      </c>
      <c r="O3" s="69">
        <f>IF(E3="P1",N3/规则!$E$26,IF(E3="P2",N3/规则!$E$27,IF(E3="P3",N3/规则!$E$28,IF(E3="P4",N3/规则!$E$29,N3/规则!$E$30))))</f>
        <v>1.75</v>
      </c>
    </row>
    <row r="4" spans="1:15">
      <c r="A4" s="66" t="s">
        <v>220</v>
      </c>
      <c r="B4" s="66" t="s">
        <v>217</v>
      </c>
      <c r="C4" s="66">
        <v>2</v>
      </c>
      <c r="D4" s="66" t="s">
        <v>13</v>
      </c>
      <c r="E4" s="66" t="s">
        <v>50</v>
      </c>
      <c r="F4" s="66">
        <v>2</v>
      </c>
      <c r="G4" s="66">
        <v>75</v>
      </c>
      <c r="H4" s="66">
        <v>3</v>
      </c>
      <c r="I4" s="66">
        <v>1</v>
      </c>
      <c r="J4" s="66" t="s">
        <v>218</v>
      </c>
      <c r="K4" s="66" t="s">
        <v>218</v>
      </c>
      <c r="L4" s="66" t="s">
        <v>218</v>
      </c>
      <c r="M4" s="66">
        <f>IF(E4="P1",G4-F4*规则!$E$26,IF(E4="P2",G4-F4*规则!$E$27,IF(E4="P3",G4-F4*规则!$E$28,IF(E4="P4",G4-F4*规则!$E$29,G4-F4*规则!$E$30))))</f>
        <v>43</v>
      </c>
      <c r="N4" s="68">
        <f t="shared" si="0"/>
        <v>21.5</v>
      </c>
      <c r="O4" s="69">
        <f>IF(E4="P1",N4/规则!$E$26,IF(E4="P2",N4/规则!$E$27,IF(E4="P3",N4/规则!$E$28,IF(E4="P4",N4/规则!$E$29,N4/规则!$E$30))))</f>
        <v>1.34375</v>
      </c>
    </row>
    <row r="5" spans="1:15">
      <c r="A5" s="66" t="s">
        <v>221</v>
      </c>
      <c r="B5" s="66" t="s">
        <v>217</v>
      </c>
      <c r="C5" s="66">
        <v>2</v>
      </c>
      <c r="D5" s="66" t="s">
        <v>13</v>
      </c>
      <c r="E5" s="66" t="s">
        <v>50</v>
      </c>
      <c r="F5" s="66">
        <v>4</v>
      </c>
      <c r="G5" s="66">
        <v>148</v>
      </c>
      <c r="H5" s="66">
        <v>2</v>
      </c>
      <c r="I5" s="66">
        <v>4</v>
      </c>
      <c r="J5" s="66" t="s">
        <v>218</v>
      </c>
      <c r="K5" s="66" t="s">
        <v>218</v>
      </c>
      <c r="L5" s="66" t="s">
        <v>218</v>
      </c>
      <c r="M5" s="66">
        <f>IF(E5="P1",G5-F5*规则!$E$26,IF(E5="P2",G5-F5*规则!$E$27,IF(E5="P3",G5-F5*规则!$E$28,IF(E5="P4",G5-F5*规则!$E$29,G5-F5*规则!$E$30))))</f>
        <v>84</v>
      </c>
      <c r="N5" s="68">
        <f t="shared" si="0"/>
        <v>21</v>
      </c>
      <c r="O5" s="69">
        <f>IF(E5="P1",N5/规则!$E$26,IF(E5="P2",N5/规则!$E$27,IF(E5="P3",N5/规则!$E$28,IF(E5="P4",N5/规则!$E$29,N5/规则!$E$30))))</f>
        <v>1.3125</v>
      </c>
    </row>
    <row r="6" spans="1:15">
      <c r="A6" s="66" t="s">
        <v>222</v>
      </c>
      <c r="B6" s="66" t="s">
        <v>217</v>
      </c>
      <c r="C6" s="66">
        <v>2</v>
      </c>
      <c r="D6" s="66" t="s">
        <v>13</v>
      </c>
      <c r="E6" s="66" t="s">
        <v>50</v>
      </c>
      <c r="F6" s="66">
        <v>5</v>
      </c>
      <c r="G6" s="66">
        <v>205</v>
      </c>
      <c r="H6" s="66">
        <v>3</v>
      </c>
      <c r="I6" s="66">
        <v>0</v>
      </c>
      <c r="J6" s="66" t="s">
        <v>218</v>
      </c>
      <c r="K6" s="66" t="s">
        <v>218</v>
      </c>
      <c r="L6" s="66" t="s">
        <v>218</v>
      </c>
      <c r="M6" s="66">
        <f>IF(E6="P1",G6-F6*规则!$E$26,IF(E6="P2",G6-F6*规则!$E$27,IF(E6="P3",G6-F6*规则!$E$28,IF(E6="P4",G6-F6*规则!$E$29,G6-F6*规则!$E$30))))</f>
        <v>125</v>
      </c>
      <c r="N6" s="68">
        <f t="shared" si="0"/>
        <v>25</v>
      </c>
      <c r="O6" s="69">
        <f>IF(E6="P1",N6/规则!$E$26,IF(E6="P2",N6/规则!$E$27,IF(E6="P3",N6/规则!$E$28,IF(E6="P4",N6/规则!$E$29,N6/规则!$E$30))))</f>
        <v>1.5625</v>
      </c>
    </row>
    <row r="7" spans="1:15">
      <c r="A7" s="66" t="s">
        <v>223</v>
      </c>
      <c r="B7" s="66" t="s">
        <v>217</v>
      </c>
      <c r="C7" s="66">
        <v>2</v>
      </c>
      <c r="D7" s="66" t="s">
        <v>13</v>
      </c>
      <c r="E7" s="66" t="s">
        <v>50</v>
      </c>
      <c r="F7" s="66">
        <v>5</v>
      </c>
      <c r="G7" s="66">
        <v>207</v>
      </c>
      <c r="H7" s="66">
        <v>2</v>
      </c>
      <c r="I7" s="66">
        <v>1</v>
      </c>
      <c r="J7" s="66" t="s">
        <v>218</v>
      </c>
      <c r="K7" s="66" t="s">
        <v>218</v>
      </c>
      <c r="L7" s="66" t="s">
        <v>218</v>
      </c>
      <c r="M7" s="66">
        <f>IF(E7="P1",G7-F7*规则!$E$26,IF(E7="P2",G7-F7*规则!$E$27,IF(E7="P3",G7-F7*规则!$E$28,IF(E7="P4",G7-F7*规则!$E$29,G7-F7*规则!$E$30))))</f>
        <v>127</v>
      </c>
      <c r="N7" s="68">
        <f t="shared" si="0"/>
        <v>25.4</v>
      </c>
      <c r="O7" s="69">
        <f>IF(E7="P1",N7/规则!$E$26,IF(E7="P2",N7/规则!$E$27,IF(E7="P3",N7/规则!$E$28,IF(E7="P4",N7/规则!$E$29,N7/规则!$E$30))))</f>
        <v>1.5874999999999999</v>
      </c>
    </row>
    <row r="8" spans="1:15">
      <c r="A8" s="66" t="s">
        <v>224</v>
      </c>
      <c r="B8" s="66" t="s">
        <v>217</v>
      </c>
      <c r="C8" s="66">
        <v>2</v>
      </c>
      <c r="D8" s="66" t="s">
        <v>13</v>
      </c>
      <c r="E8" s="66" t="s">
        <v>50</v>
      </c>
      <c r="F8" s="66">
        <v>3</v>
      </c>
      <c r="G8" s="66">
        <v>131</v>
      </c>
      <c r="H8" s="66">
        <v>4</v>
      </c>
      <c r="I8" s="66">
        <v>0</v>
      </c>
      <c r="J8" s="66" t="s">
        <v>218</v>
      </c>
      <c r="K8" s="66" t="s">
        <v>218</v>
      </c>
      <c r="L8" s="66" t="s">
        <v>218</v>
      </c>
      <c r="M8" s="66">
        <f>IF(E8="P1",G8-F8*规则!$E$26,IF(E8="P2",G8-F8*规则!$E$27,IF(E8="P3",G8-F8*规则!$E$28,IF(E8="P4",G8-F8*规则!$E$29,G8-F8*规则!$E$30))))</f>
        <v>83</v>
      </c>
      <c r="N8" s="68">
        <f t="shared" si="0"/>
        <v>27.666666666666668</v>
      </c>
      <c r="O8" s="69">
        <f>IF(E8="P1",N8/规则!$E$26,IF(E8="P2",N8/规则!$E$27,IF(E8="P3",N8/规则!$E$28,IF(E8="P4",N8/规则!$E$29,N8/规则!$E$30))))</f>
        <v>1.7291666666666667</v>
      </c>
    </row>
    <row r="9" spans="1:15">
      <c r="A9" s="66" t="s">
        <v>225</v>
      </c>
      <c r="B9" s="66" t="s">
        <v>217</v>
      </c>
      <c r="C9" s="66">
        <v>2</v>
      </c>
      <c r="D9" s="66" t="s">
        <v>13</v>
      </c>
      <c r="E9" s="66" t="s">
        <v>50</v>
      </c>
      <c r="F9" s="66">
        <v>2</v>
      </c>
      <c r="G9" s="66">
        <v>85</v>
      </c>
      <c r="H9" s="66">
        <v>2</v>
      </c>
      <c r="I9" s="66">
        <v>0</v>
      </c>
      <c r="J9" s="66" t="s">
        <v>218</v>
      </c>
      <c r="K9" s="66" t="s">
        <v>218</v>
      </c>
      <c r="L9" s="66" t="s">
        <v>218</v>
      </c>
      <c r="M9" s="66">
        <f>IF(E9="P1",G9-F9*规则!$E$26,IF(E9="P2",G9-F9*规则!$E$27,IF(E9="P3",G9-F9*规则!$E$28,IF(E9="P4",G9-F9*规则!$E$29,G9-F9*规则!$E$30))))</f>
        <v>53</v>
      </c>
      <c r="N9" s="68">
        <f t="shared" si="0"/>
        <v>26.5</v>
      </c>
      <c r="O9" s="69">
        <f>IF(E9="P1",N9/规则!$E$26,IF(E9="P2",N9/规则!$E$27,IF(E9="P3",N9/规则!$E$28,IF(E9="P4",N9/规则!$E$29,N9/规则!$E$30))))</f>
        <v>1.65625</v>
      </c>
    </row>
    <row r="10" spans="1:15">
      <c r="A10" s="66" t="s">
        <v>226</v>
      </c>
      <c r="B10" s="66" t="s">
        <v>217</v>
      </c>
      <c r="C10" s="66">
        <v>2</v>
      </c>
      <c r="D10" s="66" t="s">
        <v>13</v>
      </c>
      <c r="E10" s="66" t="s">
        <v>50</v>
      </c>
      <c r="F10" s="66">
        <v>2</v>
      </c>
      <c r="G10" s="66">
        <v>89</v>
      </c>
      <c r="H10" s="66">
        <v>3</v>
      </c>
      <c r="I10" s="66">
        <v>4</v>
      </c>
      <c r="J10" s="66" t="s">
        <v>218</v>
      </c>
      <c r="K10" s="66" t="s">
        <v>218</v>
      </c>
      <c r="L10" s="66" t="s">
        <v>218</v>
      </c>
      <c r="M10" s="66">
        <f>IF(E10="P1",G10-F10*规则!$E$26,IF(E10="P2",G10-F10*规则!$E$27,IF(E10="P3",G10-F10*规则!$E$28,IF(E10="P4",G10-F10*规则!$E$29,G10-F10*规则!$E$30))))</f>
        <v>57</v>
      </c>
      <c r="N10" s="68">
        <f t="shared" si="0"/>
        <v>28.5</v>
      </c>
      <c r="O10" s="69">
        <f>IF(E10="P1",N10/规则!$E$26,IF(E10="P2",N10/规则!$E$27,IF(E10="P3",N10/规则!$E$28,IF(E10="P4",N10/规则!$E$29,N10/规则!$E$30))))</f>
        <v>1.78125</v>
      </c>
    </row>
    <row r="11" spans="1:15">
      <c r="A11" s="66" t="s">
        <v>227</v>
      </c>
      <c r="B11" s="66" t="s">
        <v>217</v>
      </c>
      <c r="C11" s="66">
        <v>2</v>
      </c>
      <c r="D11" s="66" t="s">
        <v>13</v>
      </c>
      <c r="E11" s="66" t="s">
        <v>50</v>
      </c>
      <c r="F11" s="66">
        <v>4</v>
      </c>
      <c r="G11" s="66">
        <v>158</v>
      </c>
      <c r="H11" s="66">
        <v>1</v>
      </c>
      <c r="I11" s="66">
        <v>1</v>
      </c>
      <c r="J11" s="66" t="s">
        <v>218</v>
      </c>
      <c r="K11" s="66" t="s">
        <v>218</v>
      </c>
      <c r="L11" s="66" t="s">
        <v>218</v>
      </c>
      <c r="M11" s="66">
        <f>IF(E11="P1",G11-F11*规则!$E$26,IF(E11="P2",G11-F11*规则!$E$27,IF(E11="P3",G11-F11*规则!$E$28,IF(E11="P4",G11-F11*规则!$E$29,G11-F11*规则!$E$30))))</f>
        <v>94</v>
      </c>
      <c r="N11" s="68">
        <f t="shared" si="0"/>
        <v>23.5</v>
      </c>
      <c r="O11" s="69">
        <f>IF(E11="P1",N11/规则!$E$26,IF(E11="P2",N11/规则!$E$27,IF(E11="P3",N11/规则!$E$28,IF(E11="P4",N11/规则!$E$29,N11/规则!$E$30))))</f>
        <v>1.46875</v>
      </c>
    </row>
    <row r="12" spans="1:15">
      <c r="A12" s="66" t="s">
        <v>228</v>
      </c>
      <c r="B12" s="66" t="s">
        <v>217</v>
      </c>
      <c r="C12" s="66">
        <v>2</v>
      </c>
      <c r="D12" s="66" t="s">
        <v>13</v>
      </c>
      <c r="E12" s="66" t="s">
        <v>50</v>
      </c>
      <c r="F12" s="66">
        <v>1</v>
      </c>
      <c r="G12" s="66">
        <v>37</v>
      </c>
      <c r="H12" s="66">
        <v>3</v>
      </c>
      <c r="I12" s="66">
        <v>4</v>
      </c>
      <c r="J12" s="66" t="s">
        <v>218</v>
      </c>
      <c r="K12" s="66" t="s">
        <v>218</v>
      </c>
      <c r="L12" s="66" t="s">
        <v>218</v>
      </c>
      <c r="M12" s="66">
        <f>IF(E12="P1",G12-F12*规则!$E$26,IF(E12="P2",G12-F12*规则!$E$27,IF(E12="P3",G12-F12*规则!$E$28,IF(E12="P4",G12-F12*规则!$E$29,G12-F12*规则!$E$30))))</f>
        <v>21</v>
      </c>
      <c r="N12" s="68">
        <f t="shared" si="0"/>
        <v>21</v>
      </c>
      <c r="O12" s="69">
        <f>IF(E12="P1",N12/规则!$E$26,IF(E12="P2",N12/规则!$E$27,IF(E12="P3",N12/规则!$E$28,IF(E12="P4",N12/规则!$E$29,N12/规则!$E$30))))</f>
        <v>1.3125</v>
      </c>
    </row>
    <row r="13" spans="1:15">
      <c r="A13" s="66" t="s">
        <v>229</v>
      </c>
      <c r="B13" s="66" t="s">
        <v>217</v>
      </c>
      <c r="C13" s="66">
        <v>2</v>
      </c>
      <c r="D13" s="66" t="s">
        <v>13</v>
      </c>
      <c r="E13" s="66" t="s">
        <v>50</v>
      </c>
      <c r="F13" s="66">
        <v>5</v>
      </c>
      <c r="G13" s="66">
        <v>202</v>
      </c>
      <c r="H13" s="66">
        <v>3</v>
      </c>
      <c r="I13" s="66">
        <v>1</v>
      </c>
      <c r="J13" s="66" t="s">
        <v>218</v>
      </c>
      <c r="K13" s="66" t="s">
        <v>218</v>
      </c>
      <c r="L13" s="66" t="s">
        <v>218</v>
      </c>
      <c r="M13" s="66">
        <f>IF(E13="P1",G13-F13*规则!$E$26,IF(E13="P2",G13-F13*规则!$E$27,IF(E13="P3",G13-F13*规则!$E$28,IF(E13="P4",G13-F13*规则!$E$29,G13-F13*规则!$E$30))))</f>
        <v>122</v>
      </c>
      <c r="N13" s="68">
        <f t="shared" si="0"/>
        <v>24.4</v>
      </c>
      <c r="O13" s="69">
        <f>IF(E13="P1",N13/规则!$E$26,IF(E13="P2",N13/规则!$E$27,IF(E13="P3",N13/规则!$E$28,IF(E13="P4",N13/规则!$E$29,N13/规则!$E$30))))</f>
        <v>1.5249999999999999</v>
      </c>
    </row>
    <row r="14" spans="1:15">
      <c r="A14" s="66" t="s">
        <v>230</v>
      </c>
      <c r="B14" s="66" t="s">
        <v>217</v>
      </c>
      <c r="C14" s="66">
        <v>2</v>
      </c>
      <c r="D14" s="66" t="s">
        <v>13</v>
      </c>
      <c r="E14" s="66" t="s">
        <v>50</v>
      </c>
      <c r="F14" s="66">
        <v>3</v>
      </c>
      <c r="G14" s="66">
        <v>126</v>
      </c>
      <c r="H14" s="66">
        <v>3</v>
      </c>
      <c r="I14" s="66">
        <v>1</v>
      </c>
      <c r="J14" s="66" t="s">
        <v>218</v>
      </c>
      <c r="K14" s="66" t="s">
        <v>218</v>
      </c>
      <c r="L14" s="66" t="s">
        <v>218</v>
      </c>
      <c r="M14" s="66">
        <f>IF(E14="P1",G14-F14*规则!$E$26,IF(E14="P2",G14-F14*规则!$E$27,IF(E14="P3",G14-F14*规则!$E$28,IF(E14="P4",G14-F14*规则!$E$29,G14-F14*规则!$E$30))))</f>
        <v>78</v>
      </c>
      <c r="N14" s="68">
        <f t="shared" si="0"/>
        <v>26</v>
      </c>
      <c r="O14" s="69">
        <f>IF(E14="P1",N14/规则!$E$26,IF(E14="P2",N14/规则!$E$27,IF(E14="P3",N14/规则!$E$28,IF(E14="P4",N14/规则!$E$29,N14/规则!$E$30))))</f>
        <v>1.625</v>
      </c>
    </row>
    <row r="15" spans="1:15">
      <c r="A15" s="66" t="s">
        <v>231</v>
      </c>
      <c r="B15" s="66" t="s">
        <v>217</v>
      </c>
      <c r="C15" s="66">
        <v>2</v>
      </c>
      <c r="D15" s="66" t="s">
        <v>13</v>
      </c>
      <c r="E15" s="66" t="s">
        <v>50</v>
      </c>
      <c r="F15" s="66">
        <v>1</v>
      </c>
      <c r="G15" s="66">
        <v>46</v>
      </c>
      <c r="H15" s="66">
        <v>2</v>
      </c>
      <c r="I15" s="66">
        <v>1</v>
      </c>
      <c r="J15" s="66" t="s">
        <v>218</v>
      </c>
      <c r="K15" s="66" t="s">
        <v>218</v>
      </c>
      <c r="L15" s="66" t="s">
        <v>218</v>
      </c>
      <c r="M15" s="66">
        <f>IF(E15="P1",G15-F15*规则!$E$26,IF(E15="P2",G15-F15*规则!$E$27,IF(E15="P3",G15-F15*规则!$E$28,IF(E15="P4",G15-F15*规则!$E$29,G15-F15*规则!$E$30))))</f>
        <v>30</v>
      </c>
      <c r="N15" s="68">
        <f t="shared" si="0"/>
        <v>30</v>
      </c>
      <c r="O15" s="69">
        <f>IF(E15="P1",N15/规则!$E$26,IF(E15="P2",N15/规则!$E$27,IF(E15="P3",N15/规则!$E$28,IF(E15="P4",N15/规则!$E$29,N15/规则!$E$30))))</f>
        <v>1.875</v>
      </c>
    </row>
    <row r="16" spans="1:15">
      <c r="A16" s="66" t="s">
        <v>232</v>
      </c>
      <c r="B16" s="66" t="s">
        <v>217</v>
      </c>
      <c r="C16" s="66">
        <v>2</v>
      </c>
      <c r="D16" s="66" t="s">
        <v>13</v>
      </c>
      <c r="E16" s="66" t="s">
        <v>50</v>
      </c>
      <c r="F16" s="66">
        <v>2</v>
      </c>
      <c r="G16" s="66">
        <v>88</v>
      </c>
      <c r="H16" s="66">
        <v>2</v>
      </c>
      <c r="I16" s="66">
        <v>1</v>
      </c>
      <c r="J16" s="66" t="s">
        <v>218</v>
      </c>
      <c r="K16" s="66" t="s">
        <v>218</v>
      </c>
      <c r="L16" s="66" t="s">
        <v>218</v>
      </c>
      <c r="M16" s="66">
        <f>IF(E16="P1",G16-F16*规则!$E$26,IF(E16="P2",G16-F16*规则!$E$27,IF(E16="P3",G16-F16*规则!$E$28,IF(E16="P4",G16-F16*规则!$E$29,G16-F16*规则!$E$30))))</f>
        <v>56</v>
      </c>
      <c r="N16" s="68">
        <f t="shared" si="0"/>
        <v>28</v>
      </c>
      <c r="O16" s="69">
        <f>IF(E16="P1",N16/规则!$E$26,IF(E16="P2",N16/规则!$E$27,IF(E16="P3",N16/规则!$E$28,IF(E16="P4",N16/规则!$E$29,N16/规则!$E$30))))</f>
        <v>1.75</v>
      </c>
    </row>
    <row r="17" spans="1:15">
      <c r="A17" s="66" t="s">
        <v>233</v>
      </c>
      <c r="B17" s="66" t="s">
        <v>217</v>
      </c>
      <c r="C17" s="66">
        <v>2</v>
      </c>
      <c r="D17" s="66" t="s">
        <v>13</v>
      </c>
      <c r="E17" s="66" t="s">
        <v>51</v>
      </c>
      <c r="F17" s="66">
        <v>3</v>
      </c>
      <c r="G17" s="66">
        <v>179</v>
      </c>
      <c r="H17" s="66">
        <v>4</v>
      </c>
      <c r="I17" s="66">
        <v>3</v>
      </c>
      <c r="J17" s="66" t="s">
        <v>218</v>
      </c>
      <c r="K17" s="66" t="s">
        <v>218</v>
      </c>
      <c r="L17" s="66" t="s">
        <v>218</v>
      </c>
      <c r="M17" s="66">
        <f>IF(E17="P1",G17-F17*规则!$E$26,IF(E17="P2",G17-F17*规则!$E$27,IF(E17="P3",G17-F17*规则!$E$28,IF(E17="P4",G17-F17*规则!$E$29,G17-F17*规则!$E$30))))</f>
        <v>98</v>
      </c>
      <c r="N17" s="68">
        <f t="shared" si="0"/>
        <v>32.666666666666664</v>
      </c>
      <c r="O17" s="69">
        <f>IF(E17="P1",N17/规则!$E$26,IF(E17="P2",N17/规则!$E$27,IF(E17="P3",N17/规则!$E$28,IF(E17="P4",N17/规则!$E$29,N17/规则!$E$30))))</f>
        <v>1.2098765432098764</v>
      </c>
    </row>
    <row r="18" spans="1:15">
      <c r="A18" s="66" t="s">
        <v>234</v>
      </c>
      <c r="B18" s="66" t="s">
        <v>217</v>
      </c>
      <c r="C18" s="66">
        <v>2</v>
      </c>
      <c r="D18" s="66" t="s">
        <v>13</v>
      </c>
      <c r="E18" s="66" t="s">
        <v>51</v>
      </c>
      <c r="F18" s="66">
        <v>4</v>
      </c>
      <c r="G18" s="66">
        <v>254</v>
      </c>
      <c r="H18" s="66">
        <v>2</v>
      </c>
      <c r="I18" s="66">
        <v>2</v>
      </c>
      <c r="J18" s="66" t="s">
        <v>218</v>
      </c>
      <c r="K18" s="66" t="s">
        <v>218</v>
      </c>
      <c r="L18" s="66" t="s">
        <v>218</v>
      </c>
      <c r="M18" s="66">
        <f>IF(E18="P1",G18-F18*规则!$E$26,IF(E18="P2",G18-F18*规则!$E$27,IF(E18="P3",G18-F18*规则!$E$28,IF(E18="P4",G18-F18*规则!$E$29,G18-F18*规则!$E$30))))</f>
        <v>146</v>
      </c>
      <c r="N18" s="68">
        <f t="shared" si="0"/>
        <v>36.5</v>
      </c>
      <c r="O18" s="69">
        <f>IF(E18="P1",N18/规则!$E$26,IF(E18="P2",N18/规则!$E$27,IF(E18="P3",N18/规则!$E$28,IF(E18="P4",N18/规则!$E$29,N18/规则!$E$30))))</f>
        <v>1.3518518518518519</v>
      </c>
    </row>
    <row r="19" spans="1:15">
      <c r="A19" s="66" t="s">
        <v>235</v>
      </c>
      <c r="B19" s="66" t="s">
        <v>217</v>
      </c>
      <c r="C19" s="66">
        <v>2</v>
      </c>
      <c r="D19" s="66" t="s">
        <v>13</v>
      </c>
      <c r="E19" s="66" t="s">
        <v>51</v>
      </c>
      <c r="F19" s="66">
        <v>3</v>
      </c>
      <c r="G19" s="66">
        <v>195</v>
      </c>
      <c r="H19" s="66">
        <v>4</v>
      </c>
      <c r="I19" s="66">
        <v>0</v>
      </c>
      <c r="J19" s="66" t="s">
        <v>218</v>
      </c>
      <c r="K19" s="66" t="s">
        <v>218</v>
      </c>
      <c r="L19" s="66" t="s">
        <v>218</v>
      </c>
      <c r="M19" s="66">
        <f>IF(E19="P1",G19-F19*规则!$E$26,IF(E19="P2",G19-F19*规则!$E$27,IF(E19="P3",G19-F19*规则!$E$28,IF(E19="P4",G19-F19*规则!$E$29,G19-F19*规则!$E$30))))</f>
        <v>114</v>
      </c>
      <c r="N19" s="68">
        <f t="shared" si="0"/>
        <v>38</v>
      </c>
      <c r="O19" s="69">
        <f>IF(E19="P1",N19/规则!$E$26,IF(E19="P2",N19/规则!$E$27,IF(E19="P3",N19/规则!$E$28,IF(E19="P4",N19/规则!$E$29,N19/规则!$E$30))))</f>
        <v>1.4074074074074074</v>
      </c>
    </row>
    <row r="20" spans="1:15">
      <c r="A20" s="66" t="s">
        <v>236</v>
      </c>
      <c r="B20" s="66" t="s">
        <v>217</v>
      </c>
      <c r="C20" s="66">
        <v>2</v>
      </c>
      <c r="D20" s="66" t="s">
        <v>13</v>
      </c>
      <c r="E20" s="66" t="s">
        <v>51</v>
      </c>
      <c r="F20" s="66">
        <v>5</v>
      </c>
      <c r="G20" s="66">
        <v>308</v>
      </c>
      <c r="H20" s="66">
        <v>4</v>
      </c>
      <c r="I20" s="66">
        <v>4</v>
      </c>
      <c r="J20" s="66" t="s">
        <v>218</v>
      </c>
      <c r="K20" s="66" t="s">
        <v>218</v>
      </c>
      <c r="L20" s="66" t="s">
        <v>218</v>
      </c>
      <c r="M20" s="66">
        <f>IF(E20="P1",G20-F20*规则!$E$26,IF(E20="P2",G20-F20*规则!$E$27,IF(E20="P3",G20-F20*规则!$E$28,IF(E20="P4",G20-F20*规则!$E$29,G20-F20*规则!$E$30))))</f>
        <v>173</v>
      </c>
      <c r="N20" s="68">
        <f t="shared" si="0"/>
        <v>34.6</v>
      </c>
      <c r="O20" s="69">
        <f>IF(E20="P1",N20/规则!$E$26,IF(E20="P2",N20/规则!$E$27,IF(E20="P3",N20/规则!$E$28,IF(E20="P4",N20/规则!$E$29,N20/规则!$E$30))))</f>
        <v>1.2814814814814814</v>
      </c>
    </row>
    <row r="21" spans="1:15">
      <c r="A21" s="66" t="s">
        <v>237</v>
      </c>
      <c r="B21" s="66" t="s">
        <v>217</v>
      </c>
      <c r="C21" s="66">
        <v>2</v>
      </c>
      <c r="D21" s="66" t="s">
        <v>13</v>
      </c>
      <c r="E21" s="66" t="s">
        <v>51</v>
      </c>
      <c r="F21" s="66">
        <v>5</v>
      </c>
      <c r="G21" s="66">
        <v>348</v>
      </c>
      <c r="H21" s="66">
        <v>3</v>
      </c>
      <c r="I21" s="66">
        <v>0</v>
      </c>
      <c r="J21" s="66" t="s">
        <v>218</v>
      </c>
      <c r="K21" s="66" t="s">
        <v>218</v>
      </c>
      <c r="L21" s="66" t="s">
        <v>218</v>
      </c>
      <c r="M21" s="66">
        <f>IF(E21="P1",G21-F21*规则!$E$26,IF(E21="P2",G21-F21*规则!$E$27,IF(E21="P3",G21-F21*规则!$E$28,IF(E21="P4",G21-F21*规则!$E$29,G21-F21*规则!$E$30))))</f>
        <v>213</v>
      </c>
      <c r="N21" s="68">
        <f t="shared" si="0"/>
        <v>42.6</v>
      </c>
      <c r="O21" s="69">
        <f>IF(E21="P1",N21/规则!$E$26,IF(E21="P2",N21/规则!$E$27,IF(E21="P3",N21/规则!$E$28,IF(E21="P4",N21/规则!$E$29,N21/规则!$E$30))))</f>
        <v>1.5777777777777777</v>
      </c>
    </row>
    <row r="22" spans="1:15">
      <c r="A22" s="66" t="s">
        <v>238</v>
      </c>
      <c r="B22" s="66" t="s">
        <v>217</v>
      </c>
      <c r="C22" s="66">
        <v>2</v>
      </c>
      <c r="D22" s="66" t="s">
        <v>13</v>
      </c>
      <c r="E22" s="66" t="s">
        <v>51</v>
      </c>
      <c r="F22" s="66">
        <v>5</v>
      </c>
      <c r="G22" s="66">
        <v>312</v>
      </c>
      <c r="H22" s="66">
        <v>4</v>
      </c>
      <c r="I22" s="66">
        <v>1</v>
      </c>
      <c r="J22" s="66" t="s">
        <v>218</v>
      </c>
      <c r="K22" s="66" t="s">
        <v>218</v>
      </c>
      <c r="L22" s="66" t="s">
        <v>218</v>
      </c>
      <c r="M22" s="66">
        <f>IF(E22="P1",G22-F22*规则!$E$26,IF(E22="P2",G22-F22*规则!$E$27,IF(E22="P3",G22-F22*规则!$E$28,IF(E22="P4",G22-F22*规则!$E$29,G22-F22*规则!$E$30))))</f>
        <v>177</v>
      </c>
      <c r="N22" s="68">
        <f t="shared" si="0"/>
        <v>35.4</v>
      </c>
      <c r="O22" s="69">
        <f>IF(E22="P1",N22/规则!$E$26,IF(E22="P2",N22/规则!$E$27,IF(E22="P3",N22/规则!$E$28,IF(E22="P4",N22/规则!$E$29,N22/规则!$E$30))))</f>
        <v>1.3111111111111111</v>
      </c>
    </row>
    <row r="23" spans="1:15">
      <c r="A23" s="66" t="s">
        <v>239</v>
      </c>
      <c r="B23" s="66" t="s">
        <v>217</v>
      </c>
      <c r="C23" s="66">
        <v>2</v>
      </c>
      <c r="D23" s="66" t="s">
        <v>13</v>
      </c>
      <c r="E23" s="66" t="s">
        <v>51</v>
      </c>
      <c r="F23" s="66">
        <v>3</v>
      </c>
      <c r="G23" s="66">
        <v>197</v>
      </c>
      <c r="H23" s="66">
        <v>4</v>
      </c>
      <c r="I23" s="66">
        <v>0</v>
      </c>
      <c r="J23" s="66" t="s">
        <v>218</v>
      </c>
      <c r="K23" s="66" t="s">
        <v>218</v>
      </c>
      <c r="L23" s="66" t="s">
        <v>218</v>
      </c>
      <c r="M23" s="66">
        <f>IF(E23="P1",G23-F23*规则!$E$26,IF(E23="P2",G23-F23*规则!$E$27,IF(E23="P3",G23-F23*规则!$E$28,IF(E23="P4",G23-F23*规则!$E$29,G23-F23*规则!$E$30))))</f>
        <v>116</v>
      </c>
      <c r="N23" s="68">
        <f t="shared" si="0"/>
        <v>38.666666666666664</v>
      </c>
      <c r="O23" s="69">
        <f>IF(E23="P1",N23/规则!$E$26,IF(E23="P2",N23/规则!$E$27,IF(E23="P3",N23/规则!$E$28,IF(E23="P4",N23/规则!$E$29,N23/规则!$E$30))))</f>
        <v>1.4320987654320987</v>
      </c>
    </row>
    <row r="24" spans="1:15">
      <c r="A24" s="66" t="s">
        <v>240</v>
      </c>
      <c r="B24" s="66" t="s">
        <v>217</v>
      </c>
      <c r="C24" s="66">
        <v>2</v>
      </c>
      <c r="D24" s="66" t="s">
        <v>13</v>
      </c>
      <c r="E24" s="66" t="s">
        <v>51</v>
      </c>
      <c r="F24" s="66">
        <v>2</v>
      </c>
      <c r="G24" s="66">
        <v>111</v>
      </c>
      <c r="H24" s="66">
        <v>1</v>
      </c>
      <c r="I24" s="66">
        <v>4</v>
      </c>
      <c r="J24" s="66" t="s">
        <v>218</v>
      </c>
      <c r="K24" s="66" t="s">
        <v>218</v>
      </c>
      <c r="L24" s="66" t="s">
        <v>218</v>
      </c>
      <c r="M24" s="66">
        <f>IF(E24="P1",G24-F24*规则!$E$26,IF(E24="P2",G24-F24*规则!$E$27,IF(E24="P3",G24-F24*规则!$E$28,IF(E24="P4",G24-F24*规则!$E$29,G24-F24*规则!$E$30))))</f>
        <v>57</v>
      </c>
      <c r="N24" s="68">
        <f t="shared" si="0"/>
        <v>28.5</v>
      </c>
      <c r="O24" s="69">
        <f>IF(E24="P1",N24/规则!$E$26,IF(E24="P2",N24/规则!$E$27,IF(E24="P3",N24/规则!$E$28,IF(E24="P4",N24/规则!$E$29,N24/规则!$E$30))))</f>
        <v>1.0555555555555556</v>
      </c>
    </row>
    <row r="25" spans="1:15">
      <c r="A25" s="66" t="s">
        <v>241</v>
      </c>
      <c r="B25" s="66" t="s">
        <v>217</v>
      </c>
      <c r="C25" s="66">
        <v>2</v>
      </c>
      <c r="D25" s="66" t="s">
        <v>13</v>
      </c>
      <c r="E25" s="66" t="s">
        <v>51</v>
      </c>
      <c r="F25" s="66">
        <v>3</v>
      </c>
      <c r="G25" s="66">
        <v>179</v>
      </c>
      <c r="H25" s="66">
        <v>4</v>
      </c>
      <c r="I25" s="66">
        <v>2</v>
      </c>
      <c r="J25" s="66" t="s">
        <v>218</v>
      </c>
      <c r="K25" s="66" t="s">
        <v>218</v>
      </c>
      <c r="L25" s="66" t="s">
        <v>218</v>
      </c>
      <c r="M25" s="66">
        <f>IF(E25="P1",G25-F25*规则!$E$26,IF(E25="P2",G25-F25*规则!$E$27,IF(E25="P3",G25-F25*规则!$E$28,IF(E25="P4",G25-F25*规则!$E$29,G25-F25*规则!$E$30))))</f>
        <v>98</v>
      </c>
      <c r="N25" s="68">
        <f t="shared" si="0"/>
        <v>32.666666666666664</v>
      </c>
      <c r="O25" s="69">
        <f>IF(E25="P1",N25/规则!$E$26,IF(E25="P2",N25/规则!$E$27,IF(E25="P3",N25/规则!$E$28,IF(E25="P4",N25/规则!$E$29,N25/规则!$E$30))))</f>
        <v>1.2098765432098764</v>
      </c>
    </row>
    <row r="26" spans="1:15">
      <c r="A26" s="66" t="s">
        <v>242</v>
      </c>
      <c r="B26" s="66" t="s">
        <v>217</v>
      </c>
      <c r="C26" s="66">
        <v>2</v>
      </c>
      <c r="D26" s="66" t="s">
        <v>13</v>
      </c>
      <c r="E26" s="66" t="s">
        <v>51</v>
      </c>
      <c r="F26" s="66">
        <v>5</v>
      </c>
      <c r="G26" s="66">
        <v>317</v>
      </c>
      <c r="H26" s="66">
        <v>2</v>
      </c>
      <c r="I26" s="66">
        <v>3</v>
      </c>
      <c r="J26" s="66" t="s">
        <v>218</v>
      </c>
      <c r="K26" s="66" t="s">
        <v>218</v>
      </c>
      <c r="L26" s="66" t="s">
        <v>218</v>
      </c>
      <c r="M26" s="66">
        <f>IF(E26="P1",G26-F26*规则!$E$26,IF(E26="P2",G26-F26*规则!$E$27,IF(E26="P3",G26-F26*规则!$E$28,IF(E26="P4",G26-F26*规则!$E$29,G26-F26*规则!$E$30))))</f>
        <v>182</v>
      </c>
      <c r="N26" s="68">
        <f t="shared" si="0"/>
        <v>36.4</v>
      </c>
      <c r="O26" s="69">
        <f>IF(E26="P1",N26/规则!$E$26,IF(E26="P2",N26/规则!$E$27,IF(E26="P3",N26/规则!$E$28,IF(E26="P4",N26/规则!$E$29,N26/规则!$E$30))))</f>
        <v>1.3481481481481481</v>
      </c>
    </row>
    <row r="27" spans="1:15">
      <c r="A27" s="66" t="s">
        <v>243</v>
      </c>
      <c r="B27" s="66" t="s">
        <v>217</v>
      </c>
      <c r="C27" s="66">
        <v>2</v>
      </c>
      <c r="D27" s="66" t="s">
        <v>13</v>
      </c>
      <c r="E27" s="66" t="s">
        <v>51</v>
      </c>
      <c r="F27" s="66">
        <v>2</v>
      </c>
      <c r="G27" s="66">
        <v>106</v>
      </c>
      <c r="H27" s="66">
        <v>2</v>
      </c>
      <c r="I27" s="66">
        <v>3</v>
      </c>
      <c r="J27" s="66" t="s">
        <v>218</v>
      </c>
      <c r="K27" s="66" t="s">
        <v>218</v>
      </c>
      <c r="L27" s="66" t="s">
        <v>218</v>
      </c>
      <c r="M27" s="66">
        <f>IF(E27="P1",G27-F27*规则!$E$26,IF(E27="P2",G27-F27*规则!$E$27,IF(E27="P3",G27-F27*规则!$E$28,IF(E27="P4",G27-F27*规则!$E$29,G27-F27*规则!$E$30))))</f>
        <v>52</v>
      </c>
      <c r="N27" s="68">
        <f t="shared" si="0"/>
        <v>26</v>
      </c>
      <c r="O27" s="69">
        <f>IF(E27="P1",N27/规则!$E$26,IF(E27="P2",N27/规则!$E$27,IF(E27="P3",N27/规则!$E$28,IF(E27="P4",N27/规则!$E$29,N27/规则!$E$30))))</f>
        <v>0.96296296296296291</v>
      </c>
    </row>
    <row r="28" spans="1:15">
      <c r="A28" s="66" t="s">
        <v>244</v>
      </c>
      <c r="B28" s="66" t="s">
        <v>217</v>
      </c>
      <c r="C28" s="66">
        <v>2</v>
      </c>
      <c r="D28" s="66" t="s">
        <v>13</v>
      </c>
      <c r="E28" s="66" t="s">
        <v>51</v>
      </c>
      <c r="F28" s="66">
        <v>3</v>
      </c>
      <c r="G28" s="66">
        <v>191</v>
      </c>
      <c r="H28" s="66">
        <v>4</v>
      </c>
      <c r="I28" s="66">
        <v>4</v>
      </c>
      <c r="J28" s="66" t="s">
        <v>218</v>
      </c>
      <c r="K28" s="66" t="s">
        <v>218</v>
      </c>
      <c r="L28" s="66" t="s">
        <v>218</v>
      </c>
      <c r="M28" s="66">
        <f>IF(E28="P1",G28-F28*规则!$E$26,IF(E28="P2",G28-F28*规则!$E$27,IF(E28="P3",G28-F28*规则!$E$28,IF(E28="P4",G28-F28*规则!$E$29,G28-F28*规则!$E$30))))</f>
        <v>110</v>
      </c>
      <c r="N28" s="68">
        <f t="shared" si="0"/>
        <v>36.666666666666664</v>
      </c>
      <c r="O28" s="69">
        <f>IF(E28="P1",N28/规则!$E$26,IF(E28="P2",N28/规则!$E$27,IF(E28="P3",N28/规则!$E$28,IF(E28="P4",N28/规则!$E$29,N28/规则!$E$30))))</f>
        <v>1.3580246913580245</v>
      </c>
    </row>
    <row r="29" spans="1:15">
      <c r="A29" s="66" t="s">
        <v>245</v>
      </c>
      <c r="B29" s="66" t="s">
        <v>217</v>
      </c>
      <c r="C29" s="66">
        <v>2</v>
      </c>
      <c r="D29" s="66" t="s">
        <v>13</v>
      </c>
      <c r="E29" s="66" t="s">
        <v>51</v>
      </c>
      <c r="F29" s="66">
        <v>5</v>
      </c>
      <c r="G29" s="66">
        <v>345</v>
      </c>
      <c r="H29" s="66">
        <v>3</v>
      </c>
      <c r="I29" s="66">
        <v>0</v>
      </c>
      <c r="J29" s="66" t="s">
        <v>218</v>
      </c>
      <c r="K29" s="66" t="s">
        <v>218</v>
      </c>
      <c r="L29" s="66" t="s">
        <v>218</v>
      </c>
      <c r="M29" s="66">
        <f>IF(E29="P1",G29-F29*规则!$E$26,IF(E29="P2",G29-F29*规则!$E$27,IF(E29="P3",G29-F29*规则!$E$28,IF(E29="P4",G29-F29*规则!$E$29,G29-F29*规则!$E$30))))</f>
        <v>210</v>
      </c>
      <c r="N29" s="68">
        <f t="shared" si="0"/>
        <v>42</v>
      </c>
      <c r="O29" s="69">
        <f>IF(E29="P1",N29/规则!$E$26,IF(E29="P2",N29/规则!$E$27,IF(E29="P3",N29/规则!$E$28,IF(E29="P4",N29/规则!$E$29,N29/规则!$E$30))))</f>
        <v>1.5555555555555556</v>
      </c>
    </row>
    <row r="30" spans="1:15">
      <c r="A30" s="66" t="s">
        <v>246</v>
      </c>
      <c r="B30" s="66" t="s">
        <v>217</v>
      </c>
      <c r="C30" s="66">
        <v>2</v>
      </c>
      <c r="D30" s="66" t="s">
        <v>13</v>
      </c>
      <c r="E30" s="66" t="s">
        <v>51</v>
      </c>
      <c r="F30" s="66">
        <v>4</v>
      </c>
      <c r="G30" s="66">
        <v>251</v>
      </c>
      <c r="H30" s="66">
        <v>2</v>
      </c>
      <c r="I30" s="66">
        <v>3</v>
      </c>
      <c r="J30" s="66" t="s">
        <v>218</v>
      </c>
      <c r="K30" s="66" t="s">
        <v>218</v>
      </c>
      <c r="L30" s="66" t="s">
        <v>218</v>
      </c>
      <c r="M30" s="66">
        <f>IF(E30="P1",G30-F30*规则!$E$26,IF(E30="P2",G30-F30*规则!$E$27,IF(E30="P3",G30-F30*规则!$E$28,IF(E30="P4",G30-F30*规则!$E$29,G30-F30*规则!$E$30))))</f>
        <v>143</v>
      </c>
      <c r="N30" s="68">
        <f t="shared" si="0"/>
        <v>35.75</v>
      </c>
      <c r="O30" s="69">
        <f>IF(E30="P1",N30/规则!$E$26,IF(E30="P2",N30/规则!$E$27,IF(E30="P3",N30/规则!$E$28,IF(E30="P4",N30/规则!$E$29,N30/规则!$E$30))))</f>
        <v>1.3240740740740742</v>
      </c>
    </row>
    <row r="31" spans="1:15">
      <c r="A31" s="66" t="s">
        <v>247</v>
      </c>
      <c r="B31" s="66" t="s">
        <v>217</v>
      </c>
      <c r="C31" s="66">
        <v>2</v>
      </c>
      <c r="D31" s="66" t="s">
        <v>13</v>
      </c>
      <c r="E31" s="66" t="s">
        <v>51</v>
      </c>
      <c r="F31" s="66">
        <v>2</v>
      </c>
      <c r="G31" s="66">
        <v>145</v>
      </c>
      <c r="H31" s="66">
        <v>3</v>
      </c>
      <c r="I31" s="66">
        <v>0</v>
      </c>
      <c r="J31" s="66" t="s">
        <v>218</v>
      </c>
      <c r="K31" s="66" t="s">
        <v>218</v>
      </c>
      <c r="L31" s="66" t="s">
        <v>218</v>
      </c>
      <c r="M31" s="66">
        <f>IF(E31="P1",G31-F31*规则!$E$26,IF(E31="P2",G31-F31*规则!$E$27,IF(E31="P3",G31-F31*规则!$E$28,IF(E31="P4",G31-F31*规则!$E$29,G31-F31*规则!$E$30))))</f>
        <v>91</v>
      </c>
      <c r="N31" s="68">
        <f t="shared" si="0"/>
        <v>45.5</v>
      </c>
      <c r="O31" s="69">
        <f>IF(E31="P1",N31/规则!$E$26,IF(E31="P2",N31/规则!$E$27,IF(E31="P3",N31/规则!$E$28,IF(E31="P4",N31/规则!$E$29,N31/规则!$E$30))))</f>
        <v>1.6851851851851851</v>
      </c>
    </row>
    <row r="32" spans="1:15">
      <c r="A32" s="66" t="s">
        <v>248</v>
      </c>
      <c r="B32" s="66" t="s">
        <v>217</v>
      </c>
      <c r="C32" s="66">
        <v>2</v>
      </c>
      <c r="D32" s="66" t="s">
        <v>13</v>
      </c>
      <c r="E32" s="66" t="s">
        <v>51</v>
      </c>
      <c r="F32" s="66">
        <v>5</v>
      </c>
      <c r="G32" s="66">
        <v>314</v>
      </c>
      <c r="H32" s="66">
        <v>2</v>
      </c>
      <c r="I32" s="66">
        <v>3</v>
      </c>
      <c r="J32" s="66" t="s">
        <v>218</v>
      </c>
      <c r="K32" s="66" t="s">
        <v>218</v>
      </c>
      <c r="L32" s="66" t="s">
        <v>218</v>
      </c>
      <c r="M32" s="66">
        <f>IF(E32="P1",G32-F32*规则!$E$26,IF(E32="P2",G32-F32*规则!$E$27,IF(E32="P3",G32-F32*规则!$E$28,IF(E32="P4",G32-F32*规则!$E$29,G32-F32*规则!$E$30))))</f>
        <v>179</v>
      </c>
      <c r="N32" s="68">
        <f t="shared" si="0"/>
        <v>35.799999999999997</v>
      </c>
      <c r="O32" s="69">
        <f>IF(E32="P1",N32/规则!$E$26,IF(E32="P2",N32/规则!$E$27,IF(E32="P3",N32/规则!$E$28,IF(E32="P4",N32/规则!$E$29,N32/规则!$E$30))))</f>
        <v>1.3259259259259257</v>
      </c>
    </row>
    <row r="33" spans="1:15">
      <c r="A33" s="66" t="s">
        <v>249</v>
      </c>
      <c r="B33" s="66" t="s">
        <v>217</v>
      </c>
      <c r="C33" s="66">
        <v>2</v>
      </c>
      <c r="D33" s="66" t="s">
        <v>13</v>
      </c>
      <c r="E33" s="66" t="s">
        <v>51</v>
      </c>
      <c r="F33" s="66">
        <v>4</v>
      </c>
      <c r="G33" s="66">
        <v>232</v>
      </c>
      <c r="H33" s="66">
        <v>3</v>
      </c>
      <c r="I33" s="66">
        <v>2</v>
      </c>
      <c r="J33" s="66" t="s">
        <v>218</v>
      </c>
      <c r="K33" s="66" t="s">
        <v>218</v>
      </c>
      <c r="L33" s="66" t="s">
        <v>218</v>
      </c>
      <c r="M33" s="66">
        <f>IF(E33="P1",G33-F33*规则!$E$26,IF(E33="P2",G33-F33*规则!$E$27,IF(E33="P3",G33-F33*规则!$E$28,IF(E33="P4",G33-F33*规则!$E$29,G33-F33*规则!$E$30))))</f>
        <v>124</v>
      </c>
      <c r="N33" s="68">
        <f t="shared" si="0"/>
        <v>31</v>
      </c>
      <c r="O33" s="69">
        <f>IF(E33="P1",N33/规则!$E$26,IF(E33="P2",N33/规则!$E$27,IF(E33="P3",N33/规则!$E$28,IF(E33="P4",N33/规则!$E$29,N33/规则!$E$30))))</f>
        <v>1.1481481481481481</v>
      </c>
    </row>
    <row r="34" spans="1:15">
      <c r="A34" s="66" t="s">
        <v>250</v>
      </c>
      <c r="B34" s="66" t="s">
        <v>217</v>
      </c>
      <c r="C34" s="66">
        <v>2</v>
      </c>
      <c r="D34" s="66" t="s">
        <v>13</v>
      </c>
      <c r="E34" s="66" t="s">
        <v>51</v>
      </c>
      <c r="F34" s="66">
        <v>4</v>
      </c>
      <c r="G34" s="66">
        <v>250</v>
      </c>
      <c r="H34" s="66">
        <v>4</v>
      </c>
      <c r="I34" s="66">
        <v>0</v>
      </c>
      <c r="J34" s="66" t="s">
        <v>218</v>
      </c>
      <c r="K34" s="66" t="s">
        <v>218</v>
      </c>
      <c r="L34" s="66" t="s">
        <v>218</v>
      </c>
      <c r="M34" s="66">
        <f>IF(E34="P1",G34-F34*规则!$E$26,IF(E34="P2",G34-F34*规则!$E$27,IF(E34="P3",G34-F34*规则!$E$28,IF(E34="P4",G34-F34*规则!$E$29,G34-F34*规则!$E$30))))</f>
        <v>142</v>
      </c>
      <c r="N34" s="68">
        <f t="shared" si="0"/>
        <v>35.5</v>
      </c>
      <c r="O34" s="69">
        <f>IF(E34="P1",N34/规则!$E$26,IF(E34="P2",N34/规则!$E$27,IF(E34="P3",N34/规则!$E$28,IF(E34="P4",N34/规则!$E$29,N34/规则!$E$30))))</f>
        <v>1.3148148148148149</v>
      </c>
    </row>
    <row r="35" spans="1:15">
      <c r="A35" s="66" t="s">
        <v>251</v>
      </c>
      <c r="B35" s="66" t="s">
        <v>217</v>
      </c>
      <c r="C35" s="66">
        <v>2</v>
      </c>
      <c r="D35" s="66" t="s">
        <v>13</v>
      </c>
      <c r="E35" s="66" t="s">
        <v>53</v>
      </c>
      <c r="F35" s="66">
        <v>2</v>
      </c>
      <c r="G35" s="66">
        <v>142</v>
      </c>
      <c r="H35" s="66">
        <v>3</v>
      </c>
      <c r="I35" s="66">
        <v>3</v>
      </c>
      <c r="J35" s="66" t="s">
        <v>218</v>
      </c>
      <c r="K35" s="66" t="s">
        <v>218</v>
      </c>
      <c r="L35" s="66" t="s">
        <v>218</v>
      </c>
      <c r="M35" s="66">
        <f>IF(E35="P1",G35-F35*规则!$E$26,IF(E35="P2",G35-F35*规则!$E$27,IF(E35="P3",G35-F35*规则!$E$28,IF(E35="P4",G35-F35*规则!$E$29,G35-F35*规则!$E$30))))</f>
        <v>70</v>
      </c>
      <c r="N35" s="68">
        <f t="shared" si="0"/>
        <v>35</v>
      </c>
      <c r="O35" s="69">
        <f>IF(E35="P1",N35/规则!$E$26,IF(E35="P2",N35/规则!$E$27,IF(E35="P3",N35/规则!$E$28,IF(E35="P4",N35/规则!$E$29,N35/规则!$E$30))))</f>
        <v>0.97222222222222221</v>
      </c>
    </row>
    <row r="36" spans="1:15">
      <c r="A36" s="66" t="s">
        <v>252</v>
      </c>
      <c r="B36" s="66" t="s">
        <v>217</v>
      </c>
      <c r="C36" s="66">
        <v>2</v>
      </c>
      <c r="D36" s="66" t="s">
        <v>13</v>
      </c>
      <c r="E36" s="66" t="s">
        <v>53</v>
      </c>
      <c r="F36" s="66">
        <v>5</v>
      </c>
      <c r="G36" s="66">
        <v>363</v>
      </c>
      <c r="H36" s="66">
        <v>2</v>
      </c>
      <c r="I36" s="66">
        <v>1</v>
      </c>
      <c r="J36" s="66" t="s">
        <v>218</v>
      </c>
      <c r="K36" s="66" t="s">
        <v>218</v>
      </c>
      <c r="L36" s="66" t="s">
        <v>218</v>
      </c>
      <c r="M36" s="66">
        <f>IF(E36="P1",G36-F36*规则!$E$26,IF(E36="P2",G36-F36*规则!$E$27,IF(E36="P3",G36-F36*规则!$E$28,IF(E36="P4",G36-F36*规则!$E$29,G36-F36*规则!$E$30))))</f>
        <v>183</v>
      </c>
      <c r="N36" s="68">
        <f t="shared" si="0"/>
        <v>36.6</v>
      </c>
      <c r="O36" s="69">
        <f>IF(E36="P1",N36/规则!$E$26,IF(E36="P2",N36/规则!$E$27,IF(E36="P3",N36/规则!$E$28,IF(E36="P4",N36/规则!$E$29,N36/规则!$E$30))))</f>
        <v>1.0166666666666666</v>
      </c>
    </row>
    <row r="37" spans="1:15">
      <c r="A37" s="66" t="s">
        <v>253</v>
      </c>
      <c r="B37" s="66" t="s">
        <v>217</v>
      </c>
      <c r="C37" s="66">
        <v>2</v>
      </c>
      <c r="D37" s="66" t="s">
        <v>13</v>
      </c>
      <c r="E37" s="66" t="s">
        <v>53</v>
      </c>
      <c r="F37" s="66">
        <v>4</v>
      </c>
      <c r="G37" s="66">
        <v>267</v>
      </c>
      <c r="H37" s="66">
        <v>2</v>
      </c>
      <c r="I37" s="66">
        <v>1</v>
      </c>
      <c r="J37" s="66" t="s">
        <v>218</v>
      </c>
      <c r="K37" s="66" t="s">
        <v>218</v>
      </c>
      <c r="L37" s="66" t="s">
        <v>218</v>
      </c>
      <c r="M37" s="66">
        <f>IF(E37="P1",G37-F37*规则!$E$26,IF(E37="P2",G37-F37*规则!$E$27,IF(E37="P3",G37-F37*规则!$E$28,IF(E37="P4",G37-F37*规则!$E$29,G37-F37*规则!$E$30))))</f>
        <v>123</v>
      </c>
      <c r="N37" s="68">
        <f t="shared" si="0"/>
        <v>30.75</v>
      </c>
      <c r="O37" s="69">
        <f>IF(E37="P1",N37/规则!$E$26,IF(E37="P2",N37/规则!$E$27,IF(E37="P3",N37/规则!$E$28,IF(E37="P4",N37/规则!$E$29,N37/规则!$E$30))))</f>
        <v>0.85416666666666663</v>
      </c>
    </row>
    <row r="38" spans="1:15">
      <c r="A38" s="66" t="s">
        <v>254</v>
      </c>
      <c r="B38" s="66" t="s">
        <v>217</v>
      </c>
      <c r="C38" s="66">
        <v>2</v>
      </c>
      <c r="D38" s="66" t="s">
        <v>13</v>
      </c>
      <c r="E38" s="66" t="s">
        <v>53</v>
      </c>
      <c r="F38" s="66">
        <v>4</v>
      </c>
      <c r="G38" s="66">
        <v>265</v>
      </c>
      <c r="H38" s="66">
        <v>2</v>
      </c>
      <c r="I38" s="66">
        <v>0</v>
      </c>
      <c r="J38" s="66" t="s">
        <v>218</v>
      </c>
      <c r="K38" s="66" t="s">
        <v>218</v>
      </c>
      <c r="L38" s="66" t="s">
        <v>218</v>
      </c>
      <c r="M38" s="66">
        <f>IF(E38="P1",G38-F38*规则!$E$26,IF(E38="P2",G38-F38*规则!$E$27,IF(E38="P3",G38-F38*规则!$E$28,IF(E38="P4",G38-F38*规则!$E$29,G38-F38*规则!$E$30))))</f>
        <v>121</v>
      </c>
      <c r="N38" s="68">
        <f t="shared" si="0"/>
        <v>30.25</v>
      </c>
      <c r="O38" s="69">
        <f>IF(E38="P1",N38/规则!$E$26,IF(E38="P2",N38/规则!$E$27,IF(E38="P3",N38/规则!$E$28,IF(E38="P4",N38/规则!$E$29,N38/规则!$E$30))))</f>
        <v>0.84027777777777779</v>
      </c>
    </row>
    <row r="39" spans="1:15">
      <c r="A39" s="66" t="s">
        <v>255</v>
      </c>
      <c r="B39" s="66" t="s">
        <v>217</v>
      </c>
      <c r="C39" s="66">
        <v>2</v>
      </c>
      <c r="D39" s="66" t="s">
        <v>13</v>
      </c>
      <c r="E39" s="66" t="s">
        <v>53</v>
      </c>
      <c r="F39" s="66">
        <v>2</v>
      </c>
      <c r="G39" s="66">
        <v>156</v>
      </c>
      <c r="H39" s="66">
        <v>1</v>
      </c>
      <c r="I39" s="66">
        <v>2</v>
      </c>
      <c r="J39" s="66" t="s">
        <v>218</v>
      </c>
      <c r="K39" s="66" t="s">
        <v>218</v>
      </c>
      <c r="L39" s="66" t="s">
        <v>218</v>
      </c>
      <c r="M39" s="66">
        <f>IF(E39="P1",G39-F39*规则!$E$26,IF(E39="P2",G39-F39*规则!$E$27,IF(E39="P3",G39-F39*规则!$E$28,IF(E39="P4",G39-F39*规则!$E$29,G39-F39*规则!$E$30))))</f>
        <v>84</v>
      </c>
      <c r="N39" s="68">
        <f t="shared" si="0"/>
        <v>42</v>
      </c>
      <c r="O39" s="69">
        <f>IF(E39="P1",N39/规则!$E$26,IF(E39="P2",N39/规则!$E$27,IF(E39="P3",N39/规则!$E$28,IF(E39="P4",N39/规则!$E$29,N39/规则!$E$30))))</f>
        <v>1.1666666666666667</v>
      </c>
    </row>
    <row r="40" spans="1:15">
      <c r="A40" s="66" t="s">
        <v>256</v>
      </c>
      <c r="B40" s="66" t="s">
        <v>217</v>
      </c>
      <c r="C40" s="66">
        <v>2</v>
      </c>
      <c r="D40" s="66" t="s">
        <v>13</v>
      </c>
      <c r="E40" s="66" t="s">
        <v>53</v>
      </c>
      <c r="F40" s="66">
        <v>5</v>
      </c>
      <c r="G40" s="66">
        <v>382</v>
      </c>
      <c r="H40" s="66">
        <v>3</v>
      </c>
      <c r="I40" s="66">
        <v>1</v>
      </c>
      <c r="J40" s="66" t="s">
        <v>218</v>
      </c>
      <c r="K40" s="66" t="s">
        <v>218</v>
      </c>
      <c r="L40" s="66" t="s">
        <v>218</v>
      </c>
      <c r="M40" s="66">
        <f>IF(E40="P1",G40-F40*规则!$E$26,IF(E40="P2",G40-F40*规则!$E$27,IF(E40="P3",G40-F40*规则!$E$28,IF(E40="P4",G40-F40*规则!$E$29,G40-F40*规则!$E$30))))</f>
        <v>202</v>
      </c>
      <c r="N40" s="68">
        <f t="shared" si="0"/>
        <v>40.4</v>
      </c>
      <c r="O40" s="69">
        <f>IF(E40="P1",N40/规则!$E$26,IF(E40="P2",N40/规则!$E$27,IF(E40="P3",N40/规则!$E$28,IF(E40="P4",N40/规则!$E$29,N40/规则!$E$30))))</f>
        <v>1.1222222222222222</v>
      </c>
    </row>
    <row r="41" spans="1:15">
      <c r="A41" s="66" t="s">
        <v>257</v>
      </c>
      <c r="B41" s="66" t="s">
        <v>217</v>
      </c>
      <c r="C41" s="66">
        <v>2</v>
      </c>
      <c r="D41" s="66" t="s">
        <v>13</v>
      </c>
      <c r="E41" s="66" t="s">
        <v>53</v>
      </c>
      <c r="F41" s="66">
        <v>1</v>
      </c>
      <c r="G41" s="66">
        <v>79</v>
      </c>
      <c r="H41" s="66">
        <v>4</v>
      </c>
      <c r="I41" s="66">
        <v>3</v>
      </c>
      <c r="J41" s="66" t="s">
        <v>218</v>
      </c>
      <c r="K41" s="66" t="s">
        <v>218</v>
      </c>
      <c r="L41" s="66" t="s">
        <v>218</v>
      </c>
      <c r="M41" s="66">
        <f>IF(E41="P1",G41-F41*规则!$E$26,IF(E41="P2",G41-F41*规则!$E$27,IF(E41="P3",G41-F41*规则!$E$28,IF(E41="P4",G41-F41*规则!$E$29,G41-F41*规则!$E$30))))</f>
        <v>43</v>
      </c>
      <c r="N41" s="68">
        <f t="shared" si="0"/>
        <v>43</v>
      </c>
      <c r="O41" s="69">
        <f>IF(E41="P1",N41/规则!$E$26,IF(E41="P2",N41/规则!$E$27,IF(E41="P3",N41/规则!$E$28,IF(E41="P4",N41/规则!$E$29,N41/规则!$E$30))))</f>
        <v>1.1944444444444444</v>
      </c>
    </row>
    <row r="42" spans="1:15">
      <c r="A42" s="66" t="s">
        <v>258</v>
      </c>
      <c r="B42" s="66" t="s">
        <v>217</v>
      </c>
      <c r="C42" s="66">
        <v>2</v>
      </c>
      <c r="D42" s="66" t="s">
        <v>13</v>
      </c>
      <c r="E42" s="66" t="s">
        <v>53</v>
      </c>
      <c r="F42" s="66">
        <v>1</v>
      </c>
      <c r="G42" s="66">
        <v>63</v>
      </c>
      <c r="H42" s="66">
        <v>1</v>
      </c>
      <c r="I42" s="66">
        <v>3</v>
      </c>
      <c r="J42" s="66" t="s">
        <v>218</v>
      </c>
      <c r="K42" s="66" t="s">
        <v>218</v>
      </c>
      <c r="L42" s="66" t="s">
        <v>218</v>
      </c>
      <c r="M42" s="66">
        <f>IF(E42="P1",G42-F42*规则!$E$26,IF(E42="P2",G42-F42*规则!$E$27,IF(E42="P3",G42-F42*规则!$E$28,IF(E42="P4",G42-F42*规则!$E$29,G42-F42*规则!$E$30))))</f>
        <v>27</v>
      </c>
      <c r="N42" s="68">
        <f t="shared" si="0"/>
        <v>27</v>
      </c>
      <c r="O42" s="69">
        <f>IF(E42="P1",N42/规则!$E$26,IF(E42="P2",N42/规则!$E$27,IF(E42="P3",N42/规则!$E$28,IF(E42="P4",N42/规则!$E$29,N42/规则!$E$30))))</f>
        <v>0.75</v>
      </c>
    </row>
    <row r="43" spans="1:15">
      <c r="A43" s="66" t="s">
        <v>259</v>
      </c>
      <c r="B43" s="66" t="s">
        <v>217</v>
      </c>
      <c r="C43" s="66">
        <v>2</v>
      </c>
      <c r="D43" s="66" t="s">
        <v>13</v>
      </c>
      <c r="E43" s="66" t="s">
        <v>53</v>
      </c>
      <c r="F43" s="66">
        <v>5</v>
      </c>
      <c r="G43" s="66">
        <v>376</v>
      </c>
      <c r="H43" s="66">
        <v>3</v>
      </c>
      <c r="I43" s="66">
        <v>4</v>
      </c>
      <c r="J43" s="66" t="s">
        <v>218</v>
      </c>
      <c r="K43" s="66" t="s">
        <v>218</v>
      </c>
      <c r="L43" s="66" t="s">
        <v>218</v>
      </c>
      <c r="M43" s="66">
        <f>IF(E43="P1",G43-F43*规则!$E$26,IF(E43="P2",G43-F43*规则!$E$27,IF(E43="P3",G43-F43*规则!$E$28,IF(E43="P4",G43-F43*规则!$E$29,G43-F43*规则!$E$30))))</f>
        <v>196</v>
      </c>
      <c r="N43" s="68">
        <f t="shared" si="0"/>
        <v>39.200000000000003</v>
      </c>
      <c r="O43" s="69">
        <f>IF(E43="P1",N43/规则!$E$26,IF(E43="P2",N43/规则!$E$27,IF(E43="P3",N43/规则!$E$28,IF(E43="P4",N43/规则!$E$29,N43/规则!$E$30))))</f>
        <v>1.088888888888889</v>
      </c>
    </row>
    <row r="44" spans="1:15">
      <c r="A44" s="66" t="s">
        <v>260</v>
      </c>
      <c r="B44" s="66" t="s">
        <v>217</v>
      </c>
      <c r="C44" s="66">
        <v>2</v>
      </c>
      <c r="D44" s="66" t="s">
        <v>13</v>
      </c>
      <c r="E44" s="66" t="s">
        <v>53</v>
      </c>
      <c r="F44" s="66">
        <v>1</v>
      </c>
      <c r="G44" s="66">
        <v>83</v>
      </c>
      <c r="H44" s="66">
        <v>1</v>
      </c>
      <c r="I44" s="66">
        <v>4</v>
      </c>
      <c r="J44" s="66" t="s">
        <v>218</v>
      </c>
      <c r="K44" s="66" t="s">
        <v>218</v>
      </c>
      <c r="L44" s="66" t="s">
        <v>218</v>
      </c>
      <c r="M44" s="66">
        <f>IF(E44="P1",G44-F44*规则!$E$26,IF(E44="P2",G44-F44*规则!$E$27,IF(E44="P3",G44-F44*规则!$E$28,IF(E44="P4",G44-F44*规则!$E$29,G44-F44*规则!$E$30))))</f>
        <v>47</v>
      </c>
      <c r="N44" s="68">
        <f t="shared" si="0"/>
        <v>47</v>
      </c>
      <c r="O44" s="69">
        <f>IF(E44="P1",N44/规则!$E$26,IF(E44="P2",N44/规则!$E$27,IF(E44="P3",N44/规则!$E$28,IF(E44="P4",N44/规则!$E$29,N44/规则!$E$30))))</f>
        <v>1.3055555555555556</v>
      </c>
    </row>
    <row r="45" spans="1:15">
      <c r="A45" s="66" t="s">
        <v>261</v>
      </c>
      <c r="B45" s="66" t="s">
        <v>217</v>
      </c>
      <c r="C45" s="66">
        <v>2</v>
      </c>
      <c r="D45" s="66" t="s">
        <v>13</v>
      </c>
      <c r="E45" s="66" t="s">
        <v>53</v>
      </c>
      <c r="F45" s="66">
        <v>3</v>
      </c>
      <c r="G45" s="66">
        <v>217</v>
      </c>
      <c r="H45" s="66">
        <v>3</v>
      </c>
      <c r="I45" s="66">
        <v>3</v>
      </c>
      <c r="J45" s="66" t="s">
        <v>218</v>
      </c>
      <c r="K45" s="66" t="s">
        <v>218</v>
      </c>
      <c r="L45" s="66" t="s">
        <v>218</v>
      </c>
      <c r="M45" s="66">
        <f>IF(E45="P1",G45-F45*规则!$E$26,IF(E45="P2",G45-F45*规则!$E$27,IF(E45="P3",G45-F45*规则!$E$28,IF(E45="P4",G45-F45*规则!$E$29,G45-F45*规则!$E$30))))</f>
        <v>109</v>
      </c>
      <c r="N45" s="68">
        <f t="shared" si="0"/>
        <v>36.333333333333336</v>
      </c>
      <c r="O45" s="69">
        <f>IF(E45="P1",N45/规则!$E$26,IF(E45="P2",N45/规则!$E$27,IF(E45="P3",N45/规则!$E$28,IF(E45="P4",N45/规则!$E$29,N45/规则!$E$30))))</f>
        <v>1.0092592592592593</v>
      </c>
    </row>
    <row r="46" spans="1:15">
      <c r="A46" s="66" t="s">
        <v>262</v>
      </c>
      <c r="B46" s="66" t="s">
        <v>217</v>
      </c>
      <c r="C46" s="66">
        <v>2</v>
      </c>
      <c r="D46" s="66" t="s">
        <v>13</v>
      </c>
      <c r="E46" s="66" t="s">
        <v>53</v>
      </c>
      <c r="F46" s="66">
        <v>1</v>
      </c>
      <c r="G46" s="66">
        <v>62</v>
      </c>
      <c r="H46" s="66">
        <v>1</v>
      </c>
      <c r="I46" s="66">
        <v>1</v>
      </c>
      <c r="J46" s="66" t="s">
        <v>218</v>
      </c>
      <c r="K46" s="66" t="s">
        <v>218</v>
      </c>
      <c r="L46" s="66" t="s">
        <v>218</v>
      </c>
      <c r="M46" s="66">
        <f>IF(E46="P1",G46-F46*规则!$E$26,IF(E46="P2",G46-F46*规则!$E$27,IF(E46="P3",G46-F46*规则!$E$28,IF(E46="P4",G46-F46*规则!$E$29,G46-F46*规则!$E$30))))</f>
        <v>26</v>
      </c>
      <c r="N46" s="68">
        <f t="shared" si="0"/>
        <v>26</v>
      </c>
      <c r="O46" s="69">
        <f>IF(E46="P1",N46/规则!$E$26,IF(E46="P2",N46/规则!$E$27,IF(E46="P3",N46/规则!$E$28,IF(E46="P4",N46/规则!$E$29,N46/规则!$E$30))))</f>
        <v>0.72222222222222221</v>
      </c>
    </row>
    <row r="47" spans="1:15">
      <c r="A47" s="66" t="s">
        <v>263</v>
      </c>
      <c r="B47" s="66" t="s">
        <v>217</v>
      </c>
      <c r="C47" s="66">
        <v>2</v>
      </c>
      <c r="D47" s="66" t="s">
        <v>13</v>
      </c>
      <c r="E47" s="66" t="s">
        <v>53</v>
      </c>
      <c r="F47" s="66">
        <v>4</v>
      </c>
      <c r="G47" s="66">
        <v>265</v>
      </c>
      <c r="H47" s="66">
        <v>3</v>
      </c>
      <c r="I47" s="66">
        <v>3</v>
      </c>
      <c r="J47" s="66" t="s">
        <v>218</v>
      </c>
      <c r="K47" s="66" t="s">
        <v>218</v>
      </c>
      <c r="L47" s="66" t="s">
        <v>218</v>
      </c>
      <c r="M47" s="66">
        <f>IF(E47="P1",G47-F47*规则!$E$26,IF(E47="P2",G47-F47*规则!$E$27,IF(E47="P3",G47-F47*规则!$E$28,IF(E47="P4",G47-F47*规则!$E$29,G47-F47*规则!$E$30))))</f>
        <v>121</v>
      </c>
      <c r="N47" s="68">
        <f t="shared" si="0"/>
        <v>30.25</v>
      </c>
      <c r="O47" s="69">
        <f>IF(E47="P1",N47/规则!$E$26,IF(E47="P2",N47/规则!$E$27,IF(E47="P3",N47/规则!$E$28,IF(E47="P4",N47/规则!$E$29,N47/规则!$E$30))))</f>
        <v>0.84027777777777779</v>
      </c>
    </row>
    <row r="48" spans="1:15">
      <c r="A48" s="66" t="s">
        <v>264</v>
      </c>
      <c r="B48" s="66" t="s">
        <v>217</v>
      </c>
      <c r="C48" s="66">
        <v>2</v>
      </c>
      <c r="D48" s="66" t="s">
        <v>13</v>
      </c>
      <c r="E48" s="66" t="s">
        <v>53</v>
      </c>
      <c r="F48" s="66">
        <v>4</v>
      </c>
      <c r="G48" s="66">
        <v>290</v>
      </c>
      <c r="H48" s="66">
        <v>4</v>
      </c>
      <c r="I48" s="66">
        <v>3</v>
      </c>
      <c r="J48" s="66" t="s">
        <v>218</v>
      </c>
      <c r="K48" s="66" t="s">
        <v>218</v>
      </c>
      <c r="L48" s="66" t="s">
        <v>218</v>
      </c>
      <c r="M48" s="66">
        <f>IF(E48="P1",G48-F48*规则!$E$26,IF(E48="P2",G48-F48*规则!$E$27,IF(E48="P3",G48-F48*规则!$E$28,IF(E48="P4",G48-F48*规则!$E$29,G48-F48*规则!$E$30))))</f>
        <v>146</v>
      </c>
      <c r="N48" s="68">
        <f t="shared" si="0"/>
        <v>36.5</v>
      </c>
      <c r="O48" s="69">
        <f>IF(E48="P1",N48/规则!$E$26,IF(E48="P2",N48/规则!$E$27,IF(E48="P3",N48/规则!$E$28,IF(E48="P4",N48/规则!$E$29,N48/规则!$E$30))))</f>
        <v>1.0138888888888888</v>
      </c>
    </row>
    <row r="49" spans="1:15">
      <c r="A49" s="66" t="s">
        <v>265</v>
      </c>
      <c r="B49" s="66" t="s">
        <v>217</v>
      </c>
      <c r="C49" s="66">
        <v>2</v>
      </c>
      <c r="D49" s="66" t="s">
        <v>13</v>
      </c>
      <c r="E49" s="66" t="s">
        <v>53</v>
      </c>
      <c r="F49" s="66">
        <v>2</v>
      </c>
      <c r="G49" s="66">
        <v>136</v>
      </c>
      <c r="H49" s="66">
        <v>2</v>
      </c>
      <c r="I49" s="66">
        <v>0</v>
      </c>
      <c r="J49" s="66" t="s">
        <v>218</v>
      </c>
      <c r="K49" s="66" t="s">
        <v>218</v>
      </c>
      <c r="L49" s="66" t="s">
        <v>218</v>
      </c>
      <c r="M49" s="66">
        <f>IF(E49="P1",G49-F49*规则!$E$26,IF(E49="P2",G49-F49*规则!$E$27,IF(E49="P3",G49-F49*规则!$E$28,IF(E49="P4",G49-F49*规则!$E$29,G49-F49*规则!$E$30))))</f>
        <v>64</v>
      </c>
      <c r="N49" s="68">
        <f t="shared" si="0"/>
        <v>32</v>
      </c>
      <c r="O49" s="69">
        <f>IF(E49="P1",N49/规则!$E$26,IF(E49="P2",N49/规则!$E$27,IF(E49="P3",N49/规则!$E$28,IF(E49="P4",N49/规则!$E$29,N49/规则!$E$30))))</f>
        <v>0.88888888888888884</v>
      </c>
    </row>
    <row r="50" spans="1:15">
      <c r="A50" s="66" t="s">
        <v>266</v>
      </c>
      <c r="B50" s="66" t="s">
        <v>217</v>
      </c>
      <c r="C50" s="66">
        <v>2</v>
      </c>
      <c r="D50" s="66" t="s">
        <v>14</v>
      </c>
      <c r="E50" s="66" t="s">
        <v>50</v>
      </c>
      <c r="F50" s="66">
        <v>5</v>
      </c>
      <c r="G50" s="66">
        <v>193</v>
      </c>
      <c r="H50" s="66">
        <v>2</v>
      </c>
      <c r="I50" s="66">
        <v>1</v>
      </c>
      <c r="J50" s="66" t="s">
        <v>218</v>
      </c>
      <c r="K50" s="66" t="s">
        <v>218</v>
      </c>
      <c r="L50" s="66" t="s">
        <v>218</v>
      </c>
      <c r="M50" s="66">
        <f>IF(E50="P1",G50-F50*规则!$E$26,IF(E50="P2",G50-F50*规则!$E$27,IF(E50="P3",G50-F50*规则!$E$28,IF(E50="P4",G50-F50*规则!$E$29,G50-F50*规则!$E$30))))</f>
        <v>113</v>
      </c>
      <c r="N50" s="68">
        <f t="shared" si="0"/>
        <v>22.6</v>
      </c>
      <c r="O50" s="69">
        <f>IF(E50="P1",N50/规则!$E$26,IF(E50="P2",N50/规则!$E$27,IF(E50="P3",N50/规则!$E$28,IF(E50="P4",N50/规则!$E$29,N50/规则!$E$30))))</f>
        <v>1.4125000000000001</v>
      </c>
    </row>
    <row r="51" spans="1:15">
      <c r="A51" s="66" t="s">
        <v>267</v>
      </c>
      <c r="B51" s="66" t="s">
        <v>217</v>
      </c>
      <c r="C51" s="66">
        <v>2</v>
      </c>
      <c r="D51" s="66" t="s">
        <v>14</v>
      </c>
      <c r="E51" s="66" t="s">
        <v>50</v>
      </c>
      <c r="F51" s="66">
        <v>2</v>
      </c>
      <c r="G51" s="66">
        <v>90</v>
      </c>
      <c r="H51" s="66">
        <v>2</v>
      </c>
      <c r="I51" s="66">
        <v>0</v>
      </c>
      <c r="J51" s="66" t="s">
        <v>218</v>
      </c>
      <c r="K51" s="66" t="s">
        <v>218</v>
      </c>
      <c r="L51" s="66" t="s">
        <v>218</v>
      </c>
      <c r="M51" s="66">
        <f>IF(E51="P1",G51-F51*规则!$E$26,IF(E51="P2",G51-F51*规则!$E$27,IF(E51="P3",G51-F51*规则!$E$28,IF(E51="P4",G51-F51*规则!$E$29,G51-F51*规则!$E$30))))</f>
        <v>58</v>
      </c>
      <c r="N51" s="68">
        <f t="shared" si="0"/>
        <v>29</v>
      </c>
      <c r="O51" s="69">
        <f>IF(E51="P1",N51/规则!$E$26,IF(E51="P2",N51/规则!$E$27,IF(E51="P3",N51/规则!$E$28,IF(E51="P4",N51/规则!$E$29,N51/规则!$E$30))))</f>
        <v>1.8125</v>
      </c>
    </row>
    <row r="52" spans="1:15">
      <c r="A52" s="66" t="s">
        <v>268</v>
      </c>
      <c r="B52" s="66" t="s">
        <v>217</v>
      </c>
      <c r="C52" s="66">
        <v>2</v>
      </c>
      <c r="D52" s="66" t="s">
        <v>14</v>
      </c>
      <c r="E52" s="66" t="s">
        <v>50</v>
      </c>
      <c r="F52" s="66">
        <v>3</v>
      </c>
      <c r="G52" s="66">
        <v>108</v>
      </c>
      <c r="H52" s="66">
        <v>2</v>
      </c>
      <c r="I52" s="66">
        <v>3</v>
      </c>
      <c r="J52" s="66" t="s">
        <v>218</v>
      </c>
      <c r="K52" s="66" t="s">
        <v>218</v>
      </c>
      <c r="L52" s="66" t="s">
        <v>218</v>
      </c>
      <c r="M52" s="66">
        <f>IF(E52="P1",G52-F52*规则!$E$26,IF(E52="P2",G52-F52*规则!$E$27,IF(E52="P3",G52-F52*规则!$E$28,IF(E52="P4",G52-F52*规则!$E$29,G52-F52*规则!$E$30))))</f>
        <v>60</v>
      </c>
      <c r="N52" s="68">
        <f t="shared" si="0"/>
        <v>20</v>
      </c>
      <c r="O52" s="69">
        <f>IF(E52="P1",N52/规则!$E$26,IF(E52="P2",N52/规则!$E$27,IF(E52="P3",N52/规则!$E$28,IF(E52="P4",N52/规则!$E$29,N52/规则!$E$30))))</f>
        <v>1.25</v>
      </c>
    </row>
    <row r="53" spans="1:15">
      <c r="A53" s="66" t="s">
        <v>269</v>
      </c>
      <c r="B53" s="66" t="s">
        <v>217</v>
      </c>
      <c r="C53" s="66">
        <v>2</v>
      </c>
      <c r="D53" s="66" t="s">
        <v>14</v>
      </c>
      <c r="E53" s="66" t="s">
        <v>50</v>
      </c>
      <c r="F53" s="66">
        <v>1</v>
      </c>
      <c r="G53" s="66">
        <v>39</v>
      </c>
      <c r="H53" s="66">
        <v>3</v>
      </c>
      <c r="I53" s="66">
        <v>1</v>
      </c>
      <c r="J53" s="66" t="s">
        <v>218</v>
      </c>
      <c r="K53" s="66" t="s">
        <v>218</v>
      </c>
      <c r="L53" s="66" t="s">
        <v>218</v>
      </c>
      <c r="M53" s="66">
        <f>IF(E53="P1",G53-F53*规则!$E$26,IF(E53="P2",G53-F53*规则!$E$27,IF(E53="P3",G53-F53*规则!$E$28,IF(E53="P4",G53-F53*规则!$E$29,G53-F53*规则!$E$30))))</f>
        <v>23</v>
      </c>
      <c r="N53" s="68">
        <f t="shared" si="0"/>
        <v>23</v>
      </c>
      <c r="O53" s="69">
        <f>IF(E53="P1",N53/规则!$E$26,IF(E53="P2",N53/规则!$E$27,IF(E53="P3",N53/规则!$E$28,IF(E53="P4",N53/规则!$E$29,N53/规则!$E$30))))</f>
        <v>1.4375</v>
      </c>
    </row>
    <row r="54" spans="1:15">
      <c r="A54" s="66" t="s">
        <v>270</v>
      </c>
      <c r="B54" s="66" t="s">
        <v>217</v>
      </c>
      <c r="C54" s="66">
        <v>2</v>
      </c>
      <c r="D54" s="66" t="s">
        <v>14</v>
      </c>
      <c r="E54" s="66" t="s">
        <v>50</v>
      </c>
      <c r="F54" s="66">
        <v>5</v>
      </c>
      <c r="G54" s="66">
        <v>200</v>
      </c>
      <c r="H54" s="66">
        <v>3</v>
      </c>
      <c r="I54" s="66">
        <v>4</v>
      </c>
      <c r="J54" s="66" t="s">
        <v>218</v>
      </c>
      <c r="K54" s="66" t="s">
        <v>218</v>
      </c>
      <c r="L54" s="66" t="s">
        <v>218</v>
      </c>
      <c r="M54" s="66">
        <f>IF(E54="P1",G54-F54*规则!$E$26,IF(E54="P2",G54-F54*规则!$E$27,IF(E54="P3",G54-F54*规则!$E$28,IF(E54="P4",G54-F54*规则!$E$29,G54-F54*规则!$E$30))))</f>
        <v>120</v>
      </c>
      <c r="N54" s="68">
        <f t="shared" si="0"/>
        <v>24</v>
      </c>
      <c r="O54" s="69">
        <f>IF(E54="P1",N54/规则!$E$26,IF(E54="P2",N54/规则!$E$27,IF(E54="P3",N54/规则!$E$28,IF(E54="P4",N54/规则!$E$29,N54/规则!$E$30))))</f>
        <v>1.5</v>
      </c>
    </row>
    <row r="55" spans="1:15">
      <c r="A55" s="66" t="s">
        <v>271</v>
      </c>
      <c r="B55" s="66" t="s">
        <v>217</v>
      </c>
      <c r="C55" s="66">
        <v>2</v>
      </c>
      <c r="D55" s="66" t="s">
        <v>14</v>
      </c>
      <c r="E55" s="66" t="s">
        <v>50</v>
      </c>
      <c r="F55" s="66">
        <v>5</v>
      </c>
      <c r="G55" s="66">
        <v>219</v>
      </c>
      <c r="H55" s="66">
        <v>3</v>
      </c>
      <c r="I55" s="66">
        <v>3</v>
      </c>
      <c r="J55" s="66" t="s">
        <v>218</v>
      </c>
      <c r="K55" s="66" t="s">
        <v>218</v>
      </c>
      <c r="L55" s="66" t="s">
        <v>218</v>
      </c>
      <c r="M55" s="66">
        <f>IF(E55="P1",G55-F55*规则!$E$26,IF(E55="P2",G55-F55*规则!$E$27,IF(E55="P3",G55-F55*规则!$E$28,IF(E55="P4",G55-F55*规则!$E$29,G55-F55*规则!$E$30))))</f>
        <v>139</v>
      </c>
      <c r="N55" s="68">
        <f t="shared" si="0"/>
        <v>27.8</v>
      </c>
      <c r="O55" s="69">
        <f>IF(E55="P1",N55/规则!$E$26,IF(E55="P2",N55/规则!$E$27,IF(E55="P3",N55/规则!$E$28,IF(E55="P4",N55/规则!$E$29,N55/规则!$E$30))))</f>
        <v>1.7375</v>
      </c>
    </row>
    <row r="56" spans="1:15">
      <c r="A56" s="66" t="s">
        <v>272</v>
      </c>
      <c r="B56" s="66" t="s">
        <v>217</v>
      </c>
      <c r="C56" s="66">
        <v>2</v>
      </c>
      <c r="D56" s="66" t="s">
        <v>14</v>
      </c>
      <c r="E56" s="66" t="s">
        <v>50</v>
      </c>
      <c r="F56" s="66">
        <v>1</v>
      </c>
      <c r="G56" s="66">
        <v>38</v>
      </c>
      <c r="H56" s="66">
        <v>3</v>
      </c>
      <c r="I56" s="66">
        <v>0</v>
      </c>
      <c r="J56" s="66" t="s">
        <v>218</v>
      </c>
      <c r="K56" s="66" t="s">
        <v>218</v>
      </c>
      <c r="L56" s="66" t="s">
        <v>218</v>
      </c>
      <c r="M56" s="66">
        <f>IF(E56="P1",G56-F56*规则!$E$26,IF(E56="P2",G56-F56*规则!$E$27,IF(E56="P3",G56-F56*规则!$E$28,IF(E56="P4",G56-F56*规则!$E$29,G56-F56*规则!$E$30))))</f>
        <v>22</v>
      </c>
      <c r="N56" s="68">
        <f t="shared" si="0"/>
        <v>22</v>
      </c>
      <c r="O56" s="69">
        <f>IF(E56="P1",N56/规则!$E$26,IF(E56="P2",N56/规则!$E$27,IF(E56="P3",N56/规则!$E$28,IF(E56="P4",N56/规则!$E$29,N56/规则!$E$30))))</f>
        <v>1.375</v>
      </c>
    </row>
    <row r="57" spans="1:15">
      <c r="A57" s="66" t="s">
        <v>273</v>
      </c>
      <c r="B57" s="66" t="s">
        <v>217</v>
      </c>
      <c r="C57" s="66">
        <v>2</v>
      </c>
      <c r="D57" s="66" t="s">
        <v>14</v>
      </c>
      <c r="E57" s="66" t="s">
        <v>50</v>
      </c>
      <c r="F57" s="66">
        <v>2</v>
      </c>
      <c r="G57" s="66">
        <v>81</v>
      </c>
      <c r="H57" s="66">
        <v>4</v>
      </c>
      <c r="I57" s="66">
        <v>2</v>
      </c>
      <c r="J57" s="66" t="s">
        <v>218</v>
      </c>
      <c r="K57" s="66" t="s">
        <v>218</v>
      </c>
      <c r="L57" s="66" t="s">
        <v>218</v>
      </c>
      <c r="M57" s="66">
        <f>IF(E57="P1",G57-F57*规则!$E$26,IF(E57="P2",G57-F57*规则!$E$27,IF(E57="P3",G57-F57*规则!$E$28,IF(E57="P4",G57-F57*规则!$E$29,G57-F57*规则!$E$30))))</f>
        <v>49</v>
      </c>
      <c r="N57" s="68">
        <f t="shared" si="0"/>
        <v>24.5</v>
      </c>
      <c r="O57" s="69">
        <f>IF(E57="P1",N57/规则!$E$26,IF(E57="P2",N57/规则!$E$27,IF(E57="P3",N57/规则!$E$28,IF(E57="P4",N57/规则!$E$29,N57/规则!$E$30))))</f>
        <v>1.53125</v>
      </c>
    </row>
    <row r="58" spans="1:15">
      <c r="A58" s="66" t="s">
        <v>274</v>
      </c>
      <c r="B58" s="66" t="s">
        <v>217</v>
      </c>
      <c r="C58" s="66">
        <v>2</v>
      </c>
      <c r="D58" s="66" t="s">
        <v>14</v>
      </c>
      <c r="E58" s="66" t="s">
        <v>50</v>
      </c>
      <c r="F58" s="66">
        <v>4</v>
      </c>
      <c r="G58" s="66">
        <v>162</v>
      </c>
      <c r="H58" s="66">
        <v>4</v>
      </c>
      <c r="I58" s="66">
        <v>4</v>
      </c>
      <c r="J58" s="66" t="s">
        <v>218</v>
      </c>
      <c r="K58" s="66" t="s">
        <v>218</v>
      </c>
      <c r="L58" s="66" t="s">
        <v>218</v>
      </c>
      <c r="M58" s="66">
        <f>IF(E58="P1",G58-F58*规则!$E$26,IF(E58="P2",G58-F58*规则!$E$27,IF(E58="P3",G58-F58*规则!$E$28,IF(E58="P4",G58-F58*规则!$E$29,G58-F58*规则!$E$30))))</f>
        <v>98</v>
      </c>
      <c r="N58" s="68">
        <f t="shared" si="0"/>
        <v>24.5</v>
      </c>
      <c r="O58" s="69">
        <f>IF(E58="P1",N58/规则!$E$26,IF(E58="P2",N58/规则!$E$27,IF(E58="P3",N58/规则!$E$28,IF(E58="P4",N58/规则!$E$29,N58/规则!$E$30))))</f>
        <v>1.53125</v>
      </c>
    </row>
    <row r="59" spans="1:15">
      <c r="A59" s="66" t="s">
        <v>275</v>
      </c>
      <c r="B59" s="66" t="s">
        <v>217</v>
      </c>
      <c r="C59" s="66">
        <v>2</v>
      </c>
      <c r="D59" s="66" t="s">
        <v>14</v>
      </c>
      <c r="E59" s="66" t="s">
        <v>50</v>
      </c>
      <c r="F59" s="66">
        <v>4</v>
      </c>
      <c r="G59" s="66">
        <v>167</v>
      </c>
      <c r="H59" s="66">
        <v>2</v>
      </c>
      <c r="I59" s="66">
        <v>4</v>
      </c>
      <c r="J59" s="66" t="s">
        <v>218</v>
      </c>
      <c r="K59" s="66" t="s">
        <v>218</v>
      </c>
      <c r="L59" s="66" t="s">
        <v>218</v>
      </c>
      <c r="M59" s="66">
        <f>IF(E59="P1",G59-F59*规则!$E$26,IF(E59="P2",G59-F59*规则!$E$27,IF(E59="P3",G59-F59*规则!$E$28,IF(E59="P4",G59-F59*规则!$E$29,G59-F59*规则!$E$30))))</f>
        <v>103</v>
      </c>
      <c r="N59" s="68">
        <f t="shared" si="0"/>
        <v>25.75</v>
      </c>
      <c r="O59" s="69">
        <f>IF(E59="P1",N59/规则!$E$26,IF(E59="P2",N59/规则!$E$27,IF(E59="P3",N59/规则!$E$28,IF(E59="P4",N59/规则!$E$29,N59/规则!$E$30))))</f>
        <v>1.609375</v>
      </c>
    </row>
    <row r="60" spans="1:15">
      <c r="A60" s="66" t="s">
        <v>276</v>
      </c>
      <c r="B60" s="66" t="s">
        <v>217</v>
      </c>
      <c r="C60" s="66">
        <v>2</v>
      </c>
      <c r="D60" s="66" t="s">
        <v>14</v>
      </c>
      <c r="E60" s="66" t="s">
        <v>50</v>
      </c>
      <c r="F60" s="66">
        <v>3</v>
      </c>
      <c r="G60" s="66">
        <v>106</v>
      </c>
      <c r="H60" s="66">
        <v>4</v>
      </c>
      <c r="I60" s="66">
        <v>0</v>
      </c>
      <c r="J60" s="66" t="s">
        <v>218</v>
      </c>
      <c r="K60" s="66" t="s">
        <v>218</v>
      </c>
      <c r="L60" s="66" t="s">
        <v>218</v>
      </c>
      <c r="M60" s="66">
        <f>IF(E60="P1",G60-F60*规则!$E$26,IF(E60="P2",G60-F60*规则!$E$27,IF(E60="P3",G60-F60*规则!$E$28,IF(E60="P4",G60-F60*规则!$E$29,G60-F60*规则!$E$30))))</f>
        <v>58</v>
      </c>
      <c r="N60" s="68">
        <f t="shared" si="0"/>
        <v>19.333333333333332</v>
      </c>
      <c r="O60" s="69">
        <f>IF(E60="P1",N60/规则!$E$26,IF(E60="P2",N60/规则!$E$27,IF(E60="P3",N60/规则!$E$28,IF(E60="P4",N60/规则!$E$29,N60/规则!$E$30))))</f>
        <v>1.2083333333333333</v>
      </c>
    </row>
    <row r="61" spans="1:15">
      <c r="A61" s="66" t="s">
        <v>277</v>
      </c>
      <c r="B61" s="66" t="s">
        <v>217</v>
      </c>
      <c r="C61" s="66">
        <v>2</v>
      </c>
      <c r="D61" s="66" t="s">
        <v>14</v>
      </c>
      <c r="E61" s="66" t="s">
        <v>50</v>
      </c>
      <c r="F61" s="66">
        <v>4</v>
      </c>
      <c r="G61" s="66">
        <v>150</v>
      </c>
      <c r="H61" s="66">
        <v>3</v>
      </c>
      <c r="I61" s="66">
        <v>4</v>
      </c>
      <c r="J61" s="66" t="s">
        <v>218</v>
      </c>
      <c r="K61" s="66" t="s">
        <v>218</v>
      </c>
      <c r="L61" s="66" t="s">
        <v>218</v>
      </c>
      <c r="M61" s="66">
        <f>IF(E61="P1",G61-F61*规则!$E$26,IF(E61="P2",G61-F61*规则!$E$27,IF(E61="P3",G61-F61*规则!$E$28,IF(E61="P4",G61-F61*规则!$E$29,G61-F61*规则!$E$30))))</f>
        <v>86</v>
      </c>
      <c r="N61" s="68">
        <f t="shared" si="0"/>
        <v>21.5</v>
      </c>
      <c r="O61" s="69">
        <f>IF(E61="P1",N61/规则!$E$26,IF(E61="P2",N61/规则!$E$27,IF(E61="P3",N61/规则!$E$28,IF(E61="P4",N61/规则!$E$29,N61/规则!$E$30))))</f>
        <v>1.34375</v>
      </c>
    </row>
    <row r="62" spans="1:15">
      <c r="A62" s="66" t="s">
        <v>278</v>
      </c>
      <c r="B62" s="66" t="s">
        <v>217</v>
      </c>
      <c r="C62" s="66">
        <v>2</v>
      </c>
      <c r="D62" s="66" t="s">
        <v>14</v>
      </c>
      <c r="E62" s="66" t="s">
        <v>50</v>
      </c>
      <c r="F62" s="66">
        <v>4</v>
      </c>
      <c r="G62" s="66">
        <v>160</v>
      </c>
      <c r="H62" s="66">
        <v>1</v>
      </c>
      <c r="I62" s="66">
        <v>0</v>
      </c>
      <c r="J62" s="66" t="s">
        <v>218</v>
      </c>
      <c r="K62" s="66" t="s">
        <v>218</v>
      </c>
      <c r="L62" s="66" t="s">
        <v>218</v>
      </c>
      <c r="M62" s="66">
        <f>IF(E62="P1",G62-F62*规则!$E$26,IF(E62="P2",G62-F62*规则!$E$27,IF(E62="P3",G62-F62*规则!$E$28,IF(E62="P4",G62-F62*规则!$E$29,G62-F62*规则!$E$30))))</f>
        <v>96</v>
      </c>
      <c r="N62" s="68">
        <f t="shared" si="0"/>
        <v>24</v>
      </c>
      <c r="O62" s="69">
        <f>IF(E62="P1",N62/规则!$E$26,IF(E62="P2",N62/规则!$E$27,IF(E62="P3",N62/规则!$E$28,IF(E62="P4",N62/规则!$E$29,N62/规则!$E$30))))</f>
        <v>1.5</v>
      </c>
    </row>
    <row r="63" spans="1:15">
      <c r="A63" s="66" t="s">
        <v>279</v>
      </c>
      <c r="B63" s="66" t="s">
        <v>217</v>
      </c>
      <c r="C63" s="66">
        <v>2</v>
      </c>
      <c r="D63" s="66" t="s">
        <v>14</v>
      </c>
      <c r="E63" s="66" t="s">
        <v>50</v>
      </c>
      <c r="F63" s="66">
        <v>2</v>
      </c>
      <c r="G63" s="66">
        <v>80</v>
      </c>
      <c r="H63" s="66">
        <v>4</v>
      </c>
      <c r="I63" s="66">
        <v>3</v>
      </c>
      <c r="J63" s="66" t="s">
        <v>218</v>
      </c>
      <c r="K63" s="66" t="s">
        <v>218</v>
      </c>
      <c r="L63" s="66" t="s">
        <v>218</v>
      </c>
      <c r="M63" s="66">
        <f>IF(E63="P1",G63-F63*规则!$E$26,IF(E63="P2",G63-F63*规则!$E$27,IF(E63="P3",G63-F63*规则!$E$28,IF(E63="P4",G63-F63*规则!$E$29,G63-F63*规则!$E$30))))</f>
        <v>48</v>
      </c>
      <c r="N63" s="68">
        <f t="shared" si="0"/>
        <v>24</v>
      </c>
      <c r="O63" s="69">
        <f>IF(E63="P1",N63/规则!$E$26,IF(E63="P2",N63/规则!$E$27,IF(E63="P3",N63/规则!$E$28,IF(E63="P4",N63/规则!$E$29,N63/规则!$E$30))))</f>
        <v>1.5</v>
      </c>
    </row>
    <row r="64" spans="1:15">
      <c r="A64" s="66" t="s">
        <v>280</v>
      </c>
      <c r="B64" s="66" t="s">
        <v>217</v>
      </c>
      <c r="C64" s="66">
        <v>2</v>
      </c>
      <c r="D64" s="66" t="s">
        <v>14</v>
      </c>
      <c r="E64" s="66" t="s">
        <v>50</v>
      </c>
      <c r="F64" s="66">
        <v>1</v>
      </c>
      <c r="G64" s="66">
        <v>33</v>
      </c>
      <c r="H64" s="66">
        <v>4</v>
      </c>
      <c r="I64" s="66">
        <v>1</v>
      </c>
      <c r="J64" s="66" t="s">
        <v>218</v>
      </c>
      <c r="K64" s="66" t="s">
        <v>218</v>
      </c>
      <c r="L64" s="66" t="s">
        <v>218</v>
      </c>
      <c r="M64" s="66">
        <f>IF(E64="P1",G64-F64*规则!$E$26,IF(E64="P2",G64-F64*规则!$E$27,IF(E64="P3",G64-F64*规则!$E$28,IF(E64="P4",G64-F64*规则!$E$29,G64-F64*规则!$E$30))))</f>
        <v>17</v>
      </c>
      <c r="N64" s="68">
        <f t="shared" si="0"/>
        <v>17</v>
      </c>
      <c r="O64" s="69">
        <f>IF(E64="P1",N64/规则!$E$26,IF(E64="P2",N64/规则!$E$27,IF(E64="P3",N64/规则!$E$28,IF(E64="P4",N64/规则!$E$29,N64/规则!$E$30))))</f>
        <v>1.0625</v>
      </c>
    </row>
    <row r="65" spans="1:15">
      <c r="A65" s="66" t="s">
        <v>281</v>
      </c>
      <c r="B65" s="66" t="s">
        <v>217</v>
      </c>
      <c r="C65" s="66">
        <v>2</v>
      </c>
      <c r="D65" s="66" t="s">
        <v>14</v>
      </c>
      <c r="E65" s="66" t="s">
        <v>50</v>
      </c>
      <c r="F65" s="66">
        <v>1</v>
      </c>
      <c r="G65" s="66">
        <v>32</v>
      </c>
      <c r="H65" s="66">
        <v>3</v>
      </c>
      <c r="I65" s="66">
        <v>1</v>
      </c>
      <c r="J65" s="66" t="s">
        <v>218</v>
      </c>
      <c r="K65" s="66" t="s">
        <v>218</v>
      </c>
      <c r="L65" s="66" t="s">
        <v>218</v>
      </c>
      <c r="M65" s="66">
        <f>IF(E65="P1",G65-F65*规则!$E$26,IF(E65="P2",G65-F65*规则!$E$27,IF(E65="P3",G65-F65*规则!$E$28,IF(E65="P4",G65-F65*规则!$E$29,G65-F65*规则!$E$30))))</f>
        <v>16</v>
      </c>
      <c r="N65" s="68">
        <f t="shared" si="0"/>
        <v>16</v>
      </c>
      <c r="O65" s="69">
        <f>IF(E65="P1",N65/规则!$E$26,IF(E65="P2",N65/规则!$E$27,IF(E65="P3",N65/规则!$E$28,IF(E65="P4",N65/规则!$E$29,N65/规则!$E$30))))</f>
        <v>1</v>
      </c>
    </row>
    <row r="66" spans="1:15">
      <c r="A66" s="66" t="s">
        <v>282</v>
      </c>
      <c r="B66" s="66" t="s">
        <v>217</v>
      </c>
      <c r="C66" s="66">
        <v>2</v>
      </c>
      <c r="D66" s="66" t="s">
        <v>14</v>
      </c>
      <c r="E66" s="66" t="s">
        <v>50</v>
      </c>
      <c r="F66" s="66">
        <v>5</v>
      </c>
      <c r="G66" s="66">
        <v>198</v>
      </c>
      <c r="H66" s="66">
        <v>4</v>
      </c>
      <c r="I66" s="66">
        <v>0</v>
      </c>
      <c r="J66" s="66" t="s">
        <v>218</v>
      </c>
      <c r="K66" s="66" t="s">
        <v>218</v>
      </c>
      <c r="L66" s="66" t="s">
        <v>218</v>
      </c>
      <c r="M66" s="66">
        <f>IF(E66="P1",G66-F66*规则!$E$26,IF(E66="P2",G66-F66*规则!$E$27,IF(E66="P3",G66-F66*规则!$E$28,IF(E66="P4",G66-F66*规则!$E$29,G66-F66*规则!$E$30))))</f>
        <v>118</v>
      </c>
      <c r="N66" s="68">
        <f t="shared" si="0"/>
        <v>23.6</v>
      </c>
      <c r="O66" s="69">
        <f>IF(E66="P1",N66/规则!$E$26,IF(E66="P2",N66/规则!$E$27,IF(E66="P3",N66/规则!$E$28,IF(E66="P4",N66/规则!$E$29,N66/规则!$E$30))))</f>
        <v>1.4750000000000001</v>
      </c>
    </row>
    <row r="67" spans="1:15">
      <c r="A67" s="66" t="s">
        <v>283</v>
      </c>
      <c r="B67" s="66" t="s">
        <v>217</v>
      </c>
      <c r="C67" s="66">
        <v>2</v>
      </c>
      <c r="D67" s="66" t="s">
        <v>14</v>
      </c>
      <c r="E67" s="66" t="s">
        <v>50</v>
      </c>
      <c r="F67" s="66">
        <v>3</v>
      </c>
      <c r="G67" s="66">
        <v>121</v>
      </c>
      <c r="H67" s="66">
        <v>1</v>
      </c>
      <c r="I67" s="66">
        <v>2</v>
      </c>
      <c r="J67" s="66" t="s">
        <v>218</v>
      </c>
      <c r="K67" s="66" t="s">
        <v>218</v>
      </c>
      <c r="L67" s="66" t="s">
        <v>218</v>
      </c>
      <c r="M67" s="66">
        <f>IF(E67="P1",G67-F67*规则!$E$26,IF(E67="P2",G67-F67*规则!$E$27,IF(E67="P3",G67-F67*规则!$E$28,IF(E67="P4",G67-F67*规则!$E$29,G67-F67*规则!$E$30))))</f>
        <v>73</v>
      </c>
      <c r="N67" s="68">
        <f t="shared" ref="N67:N130" si="1">M67/F67</f>
        <v>24.333333333333332</v>
      </c>
      <c r="O67" s="69">
        <f>IF(E67="P1",N67/规则!$E$26,IF(E67="P2",N67/规则!$E$27,IF(E67="P3",N67/规则!$E$28,IF(E67="P4",N67/规则!$E$29,N67/规则!$E$30))))</f>
        <v>1.5208333333333333</v>
      </c>
    </row>
    <row r="68" spans="1:15">
      <c r="A68" s="66" t="s">
        <v>284</v>
      </c>
      <c r="B68" s="66" t="s">
        <v>217</v>
      </c>
      <c r="C68" s="66">
        <v>2</v>
      </c>
      <c r="D68" s="66" t="s">
        <v>14</v>
      </c>
      <c r="E68" s="66" t="s">
        <v>50</v>
      </c>
      <c r="F68" s="66">
        <v>4</v>
      </c>
      <c r="G68" s="66">
        <v>171</v>
      </c>
      <c r="H68" s="66">
        <v>1</v>
      </c>
      <c r="I68" s="66">
        <v>4</v>
      </c>
      <c r="J68" s="66" t="s">
        <v>218</v>
      </c>
      <c r="K68" s="66" t="s">
        <v>218</v>
      </c>
      <c r="L68" s="66" t="s">
        <v>218</v>
      </c>
      <c r="M68" s="66">
        <f>IF(E68="P1",G68-F68*规则!$E$26,IF(E68="P2",G68-F68*规则!$E$27,IF(E68="P3",G68-F68*规则!$E$28,IF(E68="P4",G68-F68*规则!$E$29,G68-F68*规则!$E$30))))</f>
        <v>107</v>
      </c>
      <c r="N68" s="68">
        <f t="shared" si="1"/>
        <v>26.75</v>
      </c>
      <c r="O68" s="69">
        <f>IF(E68="P1",N68/规则!$E$26,IF(E68="P2",N68/规则!$E$27,IF(E68="P3",N68/规则!$E$28,IF(E68="P4",N68/规则!$E$29,N68/规则!$E$30))))</f>
        <v>1.671875</v>
      </c>
    </row>
    <row r="69" spans="1:15">
      <c r="A69" s="66" t="s">
        <v>285</v>
      </c>
      <c r="B69" s="66" t="s">
        <v>217</v>
      </c>
      <c r="C69" s="66">
        <v>2</v>
      </c>
      <c r="D69" s="66" t="s">
        <v>14</v>
      </c>
      <c r="E69" s="66" t="s">
        <v>50</v>
      </c>
      <c r="F69" s="66">
        <v>4</v>
      </c>
      <c r="G69" s="66">
        <v>154</v>
      </c>
      <c r="H69" s="66">
        <v>1</v>
      </c>
      <c r="I69" s="66">
        <v>2</v>
      </c>
      <c r="J69" s="66" t="s">
        <v>218</v>
      </c>
      <c r="K69" s="66" t="s">
        <v>218</v>
      </c>
      <c r="L69" s="66" t="s">
        <v>218</v>
      </c>
      <c r="M69" s="66">
        <f>IF(E69="P1",G69-F69*规则!$E$26,IF(E69="P2",G69-F69*规则!$E$27,IF(E69="P3",G69-F69*规则!$E$28,IF(E69="P4",G69-F69*规则!$E$29,G69-F69*规则!$E$30))))</f>
        <v>90</v>
      </c>
      <c r="N69" s="68">
        <f t="shared" si="1"/>
        <v>22.5</v>
      </c>
      <c r="O69" s="69">
        <f>IF(E69="P1",N69/规则!$E$26,IF(E69="P2",N69/规则!$E$27,IF(E69="P3",N69/规则!$E$28,IF(E69="P4",N69/规则!$E$29,N69/规则!$E$30))))</f>
        <v>1.40625</v>
      </c>
    </row>
    <row r="70" spans="1:15">
      <c r="A70" s="66" t="s">
        <v>286</v>
      </c>
      <c r="B70" s="66" t="s">
        <v>217</v>
      </c>
      <c r="C70" s="66">
        <v>2</v>
      </c>
      <c r="D70" s="66" t="s">
        <v>14</v>
      </c>
      <c r="E70" s="66" t="s">
        <v>50</v>
      </c>
      <c r="F70" s="66">
        <v>4</v>
      </c>
      <c r="G70" s="66">
        <v>150</v>
      </c>
      <c r="H70" s="66">
        <v>3</v>
      </c>
      <c r="I70" s="66">
        <v>3</v>
      </c>
      <c r="J70" s="66" t="s">
        <v>218</v>
      </c>
      <c r="K70" s="66" t="s">
        <v>218</v>
      </c>
      <c r="L70" s="66" t="s">
        <v>218</v>
      </c>
      <c r="M70" s="66">
        <f>IF(E70="P1",G70-F70*规则!$E$26,IF(E70="P2",G70-F70*规则!$E$27,IF(E70="P3",G70-F70*规则!$E$28,IF(E70="P4",G70-F70*规则!$E$29,G70-F70*规则!$E$30))))</f>
        <v>86</v>
      </c>
      <c r="N70" s="68">
        <f t="shared" si="1"/>
        <v>21.5</v>
      </c>
      <c r="O70" s="69">
        <f>IF(E70="P1",N70/规则!$E$26,IF(E70="P2",N70/规则!$E$27,IF(E70="P3",N70/规则!$E$28,IF(E70="P4",N70/规则!$E$29,N70/规则!$E$30))))</f>
        <v>1.34375</v>
      </c>
    </row>
    <row r="71" spans="1:15">
      <c r="A71" s="66" t="s">
        <v>287</v>
      </c>
      <c r="B71" s="66" t="s">
        <v>217</v>
      </c>
      <c r="C71" s="66">
        <v>2</v>
      </c>
      <c r="D71" s="66" t="s">
        <v>14</v>
      </c>
      <c r="E71" s="66" t="s">
        <v>50</v>
      </c>
      <c r="F71" s="66">
        <v>1</v>
      </c>
      <c r="G71" s="66">
        <v>43</v>
      </c>
      <c r="H71" s="66">
        <v>2</v>
      </c>
      <c r="I71" s="66">
        <v>0</v>
      </c>
      <c r="J71" s="66" t="s">
        <v>218</v>
      </c>
      <c r="K71" s="66" t="s">
        <v>218</v>
      </c>
      <c r="L71" s="66" t="s">
        <v>218</v>
      </c>
      <c r="M71" s="66">
        <f>IF(E71="P1",G71-F71*规则!$E$26,IF(E71="P2",G71-F71*规则!$E$27,IF(E71="P3",G71-F71*规则!$E$28,IF(E71="P4",G71-F71*规则!$E$29,G71-F71*规则!$E$30))))</f>
        <v>27</v>
      </c>
      <c r="N71" s="68">
        <f t="shared" si="1"/>
        <v>27</v>
      </c>
      <c r="O71" s="69">
        <f>IF(E71="P1",N71/规则!$E$26,IF(E71="P2",N71/规则!$E$27,IF(E71="P3",N71/规则!$E$28,IF(E71="P4",N71/规则!$E$29,N71/规则!$E$30))))</f>
        <v>1.6875</v>
      </c>
    </row>
    <row r="72" spans="1:15">
      <c r="A72" s="66" t="s">
        <v>288</v>
      </c>
      <c r="B72" s="66" t="s">
        <v>217</v>
      </c>
      <c r="C72" s="66">
        <v>2</v>
      </c>
      <c r="D72" s="66" t="s">
        <v>14</v>
      </c>
      <c r="E72" s="66" t="s">
        <v>50</v>
      </c>
      <c r="F72" s="66">
        <v>2</v>
      </c>
      <c r="G72" s="66">
        <v>91</v>
      </c>
      <c r="H72" s="66">
        <v>2</v>
      </c>
      <c r="I72" s="66">
        <v>1</v>
      </c>
      <c r="J72" s="66" t="s">
        <v>218</v>
      </c>
      <c r="K72" s="66" t="s">
        <v>218</v>
      </c>
      <c r="L72" s="66" t="s">
        <v>218</v>
      </c>
      <c r="M72" s="66">
        <f>IF(E72="P1",G72-F72*规则!$E$26,IF(E72="P2",G72-F72*规则!$E$27,IF(E72="P3",G72-F72*规则!$E$28,IF(E72="P4",G72-F72*规则!$E$29,G72-F72*规则!$E$30))))</f>
        <v>59</v>
      </c>
      <c r="N72" s="68">
        <f t="shared" si="1"/>
        <v>29.5</v>
      </c>
      <c r="O72" s="69">
        <f>IF(E72="P1",N72/规则!$E$26,IF(E72="P2",N72/规则!$E$27,IF(E72="P3",N72/规则!$E$28,IF(E72="P4",N72/规则!$E$29,N72/规则!$E$30))))</f>
        <v>1.84375</v>
      </c>
    </row>
    <row r="73" spans="1:15">
      <c r="A73" s="66" t="s">
        <v>289</v>
      </c>
      <c r="B73" s="66" t="s">
        <v>217</v>
      </c>
      <c r="C73" s="66">
        <v>2</v>
      </c>
      <c r="D73" s="66" t="s">
        <v>14</v>
      </c>
      <c r="E73" s="66" t="s">
        <v>50</v>
      </c>
      <c r="F73" s="66">
        <v>2</v>
      </c>
      <c r="G73" s="66">
        <v>79</v>
      </c>
      <c r="H73" s="66">
        <v>1</v>
      </c>
      <c r="I73" s="66">
        <v>1</v>
      </c>
      <c r="J73" s="66" t="s">
        <v>218</v>
      </c>
      <c r="K73" s="66" t="s">
        <v>218</v>
      </c>
      <c r="L73" s="66" t="s">
        <v>218</v>
      </c>
      <c r="M73" s="66">
        <f>IF(E73="P1",G73-F73*规则!$E$26,IF(E73="P2",G73-F73*规则!$E$27,IF(E73="P3",G73-F73*规则!$E$28,IF(E73="P4",G73-F73*规则!$E$29,G73-F73*规则!$E$30))))</f>
        <v>47</v>
      </c>
      <c r="N73" s="68">
        <f t="shared" si="1"/>
        <v>23.5</v>
      </c>
      <c r="O73" s="69">
        <f>IF(E73="P1",N73/规则!$E$26,IF(E73="P2",N73/规则!$E$27,IF(E73="P3",N73/规则!$E$28,IF(E73="P4",N73/规则!$E$29,N73/规则!$E$30))))</f>
        <v>1.46875</v>
      </c>
    </row>
    <row r="74" spans="1:15">
      <c r="A74" s="66" t="s">
        <v>290</v>
      </c>
      <c r="B74" s="66" t="s">
        <v>217</v>
      </c>
      <c r="C74" s="66">
        <v>2</v>
      </c>
      <c r="D74" s="66" t="s">
        <v>14</v>
      </c>
      <c r="E74" s="66" t="s">
        <v>50</v>
      </c>
      <c r="F74" s="66">
        <v>5</v>
      </c>
      <c r="G74" s="66">
        <v>180</v>
      </c>
      <c r="H74" s="66">
        <v>4</v>
      </c>
      <c r="I74" s="66">
        <v>0</v>
      </c>
      <c r="J74" s="66" t="s">
        <v>218</v>
      </c>
      <c r="K74" s="66" t="s">
        <v>218</v>
      </c>
      <c r="L74" s="66" t="s">
        <v>218</v>
      </c>
      <c r="M74" s="66">
        <f>IF(E74="P1",G74-F74*规则!$E$26,IF(E74="P2",G74-F74*规则!$E$27,IF(E74="P3",G74-F74*规则!$E$28,IF(E74="P4",G74-F74*规则!$E$29,G74-F74*规则!$E$30))))</f>
        <v>100</v>
      </c>
      <c r="N74" s="68">
        <f t="shared" si="1"/>
        <v>20</v>
      </c>
      <c r="O74" s="69">
        <f>IF(E74="P1",N74/规则!$E$26,IF(E74="P2",N74/规则!$E$27,IF(E74="P3",N74/规则!$E$28,IF(E74="P4",N74/规则!$E$29,N74/规则!$E$30))))</f>
        <v>1.25</v>
      </c>
    </row>
    <row r="75" spans="1:15">
      <c r="A75" s="66" t="s">
        <v>291</v>
      </c>
      <c r="B75" s="66" t="s">
        <v>217</v>
      </c>
      <c r="C75" s="66">
        <v>2</v>
      </c>
      <c r="D75" s="66" t="s">
        <v>14</v>
      </c>
      <c r="E75" s="66" t="s">
        <v>51</v>
      </c>
      <c r="F75" s="66">
        <v>2</v>
      </c>
      <c r="G75" s="66">
        <v>136</v>
      </c>
      <c r="H75" s="66">
        <v>3</v>
      </c>
      <c r="I75" s="66">
        <v>4</v>
      </c>
      <c r="J75" s="66" t="s">
        <v>218</v>
      </c>
      <c r="K75" s="66" t="s">
        <v>218</v>
      </c>
      <c r="L75" s="66" t="s">
        <v>218</v>
      </c>
      <c r="M75" s="66">
        <f>IF(E75="P1",G75-F75*规则!$E$26,IF(E75="P2",G75-F75*规则!$E$27,IF(E75="P3",G75-F75*规则!$E$28,IF(E75="P4",G75-F75*规则!$E$29,G75-F75*规则!$E$30))))</f>
        <v>82</v>
      </c>
      <c r="N75" s="68">
        <f t="shared" si="1"/>
        <v>41</v>
      </c>
      <c r="O75" s="69">
        <f>IF(E75="P1",N75/规则!$E$26,IF(E75="P2",N75/规则!$E$27,IF(E75="P3",N75/规则!$E$28,IF(E75="P4",N75/规则!$E$29,N75/规则!$E$30))))</f>
        <v>1.5185185185185186</v>
      </c>
    </row>
    <row r="76" spans="1:15">
      <c r="A76" s="66" t="s">
        <v>292</v>
      </c>
      <c r="B76" s="66" t="s">
        <v>217</v>
      </c>
      <c r="C76" s="66">
        <v>2</v>
      </c>
      <c r="D76" s="66" t="s">
        <v>14</v>
      </c>
      <c r="E76" s="66" t="s">
        <v>51</v>
      </c>
      <c r="F76" s="66">
        <v>2</v>
      </c>
      <c r="G76" s="66">
        <v>127</v>
      </c>
      <c r="H76" s="66">
        <v>4</v>
      </c>
      <c r="I76" s="66">
        <v>2</v>
      </c>
      <c r="J76" s="66" t="s">
        <v>218</v>
      </c>
      <c r="K76" s="66" t="s">
        <v>218</v>
      </c>
      <c r="L76" s="66" t="s">
        <v>218</v>
      </c>
      <c r="M76" s="66">
        <f>IF(E76="P1",G76-F76*规则!$E$26,IF(E76="P2",G76-F76*规则!$E$27,IF(E76="P3",G76-F76*规则!$E$28,IF(E76="P4",G76-F76*规则!$E$29,G76-F76*规则!$E$30))))</f>
        <v>73</v>
      </c>
      <c r="N76" s="68">
        <f t="shared" si="1"/>
        <v>36.5</v>
      </c>
      <c r="O76" s="69">
        <f>IF(E76="P1",N76/规则!$E$26,IF(E76="P2",N76/规则!$E$27,IF(E76="P3",N76/规则!$E$28,IF(E76="P4",N76/规则!$E$29,N76/规则!$E$30))))</f>
        <v>1.3518518518518519</v>
      </c>
    </row>
    <row r="77" spans="1:15">
      <c r="A77" s="66" t="s">
        <v>293</v>
      </c>
      <c r="B77" s="66" t="s">
        <v>217</v>
      </c>
      <c r="C77" s="66">
        <v>2</v>
      </c>
      <c r="D77" s="66" t="s">
        <v>14</v>
      </c>
      <c r="E77" s="66" t="s">
        <v>51</v>
      </c>
      <c r="F77" s="66">
        <v>1</v>
      </c>
      <c r="G77" s="66">
        <v>64</v>
      </c>
      <c r="H77" s="66">
        <v>1</v>
      </c>
      <c r="I77" s="66">
        <v>3</v>
      </c>
      <c r="J77" s="66" t="s">
        <v>218</v>
      </c>
      <c r="K77" s="66" t="s">
        <v>218</v>
      </c>
      <c r="L77" s="66" t="s">
        <v>218</v>
      </c>
      <c r="M77" s="66">
        <f>IF(E77="P1",G77-F77*规则!$E$26,IF(E77="P2",G77-F77*规则!$E$27,IF(E77="P3",G77-F77*规则!$E$28,IF(E77="P4",G77-F77*规则!$E$29,G77-F77*规则!$E$30))))</f>
        <v>37</v>
      </c>
      <c r="N77" s="68">
        <f t="shared" si="1"/>
        <v>37</v>
      </c>
      <c r="O77" s="69">
        <f>IF(E77="P1",N77/规则!$E$26,IF(E77="P2",N77/规则!$E$27,IF(E77="P3",N77/规则!$E$28,IF(E77="P4",N77/规则!$E$29,N77/规则!$E$30))))</f>
        <v>1.3703703703703705</v>
      </c>
    </row>
    <row r="78" spans="1:15">
      <c r="A78" s="66" t="s">
        <v>294</v>
      </c>
      <c r="B78" s="66" t="s">
        <v>217</v>
      </c>
      <c r="C78" s="66">
        <v>2</v>
      </c>
      <c r="D78" s="66" t="s">
        <v>14</v>
      </c>
      <c r="E78" s="66" t="s">
        <v>51</v>
      </c>
      <c r="F78" s="66">
        <v>4</v>
      </c>
      <c r="G78" s="66">
        <v>250</v>
      </c>
      <c r="H78" s="66">
        <v>1</v>
      </c>
      <c r="I78" s="66">
        <v>1</v>
      </c>
      <c r="J78" s="66" t="s">
        <v>218</v>
      </c>
      <c r="K78" s="66" t="s">
        <v>218</v>
      </c>
      <c r="L78" s="66" t="s">
        <v>218</v>
      </c>
      <c r="M78" s="66">
        <f>IF(E78="P1",G78-F78*规则!$E$26,IF(E78="P2",G78-F78*规则!$E$27,IF(E78="P3",G78-F78*规则!$E$28,IF(E78="P4",G78-F78*规则!$E$29,G78-F78*规则!$E$30))))</f>
        <v>142</v>
      </c>
      <c r="N78" s="68">
        <f t="shared" si="1"/>
        <v>35.5</v>
      </c>
      <c r="O78" s="69">
        <f>IF(E78="P1",N78/规则!$E$26,IF(E78="P2",N78/规则!$E$27,IF(E78="P3",N78/规则!$E$28,IF(E78="P4",N78/规则!$E$29,N78/规则!$E$30))))</f>
        <v>1.3148148148148149</v>
      </c>
    </row>
    <row r="79" spans="1:15">
      <c r="A79" s="66" t="s">
        <v>295</v>
      </c>
      <c r="B79" s="66" t="s">
        <v>217</v>
      </c>
      <c r="C79" s="66">
        <v>2</v>
      </c>
      <c r="D79" s="66" t="s">
        <v>14</v>
      </c>
      <c r="E79" s="66" t="s">
        <v>51</v>
      </c>
      <c r="F79" s="66">
        <v>2</v>
      </c>
      <c r="G79" s="66">
        <v>121</v>
      </c>
      <c r="H79" s="66">
        <v>3</v>
      </c>
      <c r="I79" s="66">
        <v>3</v>
      </c>
      <c r="J79" s="66" t="s">
        <v>218</v>
      </c>
      <c r="K79" s="66" t="s">
        <v>218</v>
      </c>
      <c r="L79" s="66" t="s">
        <v>218</v>
      </c>
      <c r="M79" s="66">
        <f>IF(E79="P1",G79-F79*规则!$E$26,IF(E79="P2",G79-F79*规则!$E$27,IF(E79="P3",G79-F79*规则!$E$28,IF(E79="P4",G79-F79*规则!$E$29,G79-F79*规则!$E$30))))</f>
        <v>67</v>
      </c>
      <c r="N79" s="68">
        <f t="shared" si="1"/>
        <v>33.5</v>
      </c>
      <c r="O79" s="69">
        <f>IF(E79="P1",N79/规则!$E$26,IF(E79="P2",N79/规则!$E$27,IF(E79="P3",N79/规则!$E$28,IF(E79="P4",N79/规则!$E$29,N79/规则!$E$30))))</f>
        <v>1.2407407407407407</v>
      </c>
    </row>
    <row r="80" spans="1:15">
      <c r="A80" s="66" t="s">
        <v>296</v>
      </c>
      <c r="B80" s="66" t="s">
        <v>217</v>
      </c>
      <c r="C80" s="66">
        <v>2</v>
      </c>
      <c r="D80" s="66" t="s">
        <v>14</v>
      </c>
      <c r="E80" s="66" t="s">
        <v>51</v>
      </c>
      <c r="F80" s="66">
        <v>2</v>
      </c>
      <c r="G80" s="66">
        <v>111</v>
      </c>
      <c r="H80" s="66">
        <v>2</v>
      </c>
      <c r="I80" s="66">
        <v>3</v>
      </c>
      <c r="J80" s="66" t="s">
        <v>218</v>
      </c>
      <c r="K80" s="66" t="s">
        <v>218</v>
      </c>
      <c r="L80" s="66" t="s">
        <v>218</v>
      </c>
      <c r="M80" s="66">
        <f>IF(E80="P1",G80-F80*规则!$E$26,IF(E80="P2",G80-F80*规则!$E$27,IF(E80="P3",G80-F80*规则!$E$28,IF(E80="P4",G80-F80*规则!$E$29,G80-F80*规则!$E$30))))</f>
        <v>57</v>
      </c>
      <c r="N80" s="68">
        <f t="shared" si="1"/>
        <v>28.5</v>
      </c>
      <c r="O80" s="69">
        <f>IF(E80="P1",N80/规则!$E$26,IF(E80="P2",N80/规则!$E$27,IF(E80="P3",N80/规则!$E$28,IF(E80="P4",N80/规则!$E$29,N80/规则!$E$30))))</f>
        <v>1.0555555555555556</v>
      </c>
    </row>
    <row r="81" spans="1:15">
      <c r="A81" s="66" t="s">
        <v>297</v>
      </c>
      <c r="B81" s="66" t="s">
        <v>217</v>
      </c>
      <c r="C81" s="66">
        <v>2</v>
      </c>
      <c r="D81" s="66" t="s">
        <v>14</v>
      </c>
      <c r="E81" s="66" t="s">
        <v>51</v>
      </c>
      <c r="F81" s="66">
        <v>3</v>
      </c>
      <c r="G81" s="66">
        <v>196</v>
      </c>
      <c r="H81" s="66">
        <v>4</v>
      </c>
      <c r="I81" s="66">
        <v>3</v>
      </c>
      <c r="J81" s="66" t="s">
        <v>218</v>
      </c>
      <c r="K81" s="66" t="s">
        <v>218</v>
      </c>
      <c r="L81" s="66" t="s">
        <v>218</v>
      </c>
      <c r="M81" s="66">
        <f>IF(E81="P1",G81-F81*规则!$E$26,IF(E81="P2",G81-F81*规则!$E$27,IF(E81="P3",G81-F81*规则!$E$28,IF(E81="P4",G81-F81*规则!$E$29,G81-F81*规则!$E$30))))</f>
        <v>115</v>
      </c>
      <c r="N81" s="68">
        <f t="shared" si="1"/>
        <v>38.333333333333336</v>
      </c>
      <c r="O81" s="69">
        <f>IF(E81="P1",N81/规则!$E$26,IF(E81="P2",N81/规则!$E$27,IF(E81="P3",N81/规则!$E$28,IF(E81="P4",N81/规则!$E$29,N81/规则!$E$30))))</f>
        <v>1.4197530864197532</v>
      </c>
    </row>
    <row r="82" spans="1:15">
      <c r="A82" s="66" t="s">
        <v>298</v>
      </c>
      <c r="B82" s="66" t="s">
        <v>217</v>
      </c>
      <c r="C82" s="66">
        <v>2</v>
      </c>
      <c r="D82" s="66" t="s">
        <v>14</v>
      </c>
      <c r="E82" s="66" t="s">
        <v>51</v>
      </c>
      <c r="F82" s="66">
        <v>1</v>
      </c>
      <c r="G82" s="66">
        <v>68</v>
      </c>
      <c r="H82" s="66">
        <v>4</v>
      </c>
      <c r="I82" s="66">
        <v>1</v>
      </c>
      <c r="J82" s="66" t="s">
        <v>218</v>
      </c>
      <c r="K82" s="66" t="s">
        <v>218</v>
      </c>
      <c r="L82" s="66" t="s">
        <v>218</v>
      </c>
      <c r="M82" s="66">
        <f>IF(E82="P1",G82-F82*规则!$E$26,IF(E82="P2",G82-F82*规则!$E$27,IF(E82="P3",G82-F82*规则!$E$28,IF(E82="P4",G82-F82*规则!$E$29,G82-F82*规则!$E$30))))</f>
        <v>41</v>
      </c>
      <c r="N82" s="68">
        <f t="shared" si="1"/>
        <v>41</v>
      </c>
      <c r="O82" s="69">
        <f>IF(E82="P1",N82/规则!$E$26,IF(E82="P2",N82/规则!$E$27,IF(E82="P3",N82/规则!$E$28,IF(E82="P4",N82/规则!$E$29,N82/规则!$E$30))))</f>
        <v>1.5185185185185186</v>
      </c>
    </row>
    <row r="83" spans="1:15">
      <c r="A83" s="66" t="s">
        <v>299</v>
      </c>
      <c r="B83" s="66" t="s">
        <v>217</v>
      </c>
      <c r="C83" s="66">
        <v>2</v>
      </c>
      <c r="D83" s="66" t="s">
        <v>14</v>
      </c>
      <c r="E83" s="66" t="s">
        <v>51</v>
      </c>
      <c r="F83" s="66">
        <v>4</v>
      </c>
      <c r="G83" s="66">
        <v>264</v>
      </c>
      <c r="H83" s="66">
        <v>4</v>
      </c>
      <c r="I83" s="66">
        <v>1</v>
      </c>
      <c r="J83" s="66" t="s">
        <v>218</v>
      </c>
      <c r="K83" s="66" t="s">
        <v>218</v>
      </c>
      <c r="L83" s="66" t="s">
        <v>218</v>
      </c>
      <c r="M83" s="66">
        <f>IF(E83="P1",G83-F83*规则!$E$26,IF(E83="P2",G83-F83*规则!$E$27,IF(E83="P3",G83-F83*规则!$E$28,IF(E83="P4",G83-F83*规则!$E$29,G83-F83*规则!$E$30))))</f>
        <v>156</v>
      </c>
      <c r="N83" s="68">
        <f t="shared" si="1"/>
        <v>39</v>
      </c>
      <c r="O83" s="69">
        <f>IF(E83="P1",N83/规则!$E$26,IF(E83="P2",N83/规则!$E$27,IF(E83="P3",N83/规则!$E$28,IF(E83="P4",N83/规则!$E$29,N83/规则!$E$30))))</f>
        <v>1.4444444444444444</v>
      </c>
    </row>
    <row r="84" spans="1:15">
      <c r="A84" s="66" t="s">
        <v>300</v>
      </c>
      <c r="B84" s="66" t="s">
        <v>217</v>
      </c>
      <c r="C84" s="66">
        <v>2</v>
      </c>
      <c r="D84" s="66" t="s">
        <v>14</v>
      </c>
      <c r="E84" s="66" t="s">
        <v>51</v>
      </c>
      <c r="F84" s="66">
        <v>3</v>
      </c>
      <c r="G84" s="66">
        <v>170</v>
      </c>
      <c r="H84" s="66">
        <v>3</v>
      </c>
      <c r="I84" s="66">
        <v>4</v>
      </c>
      <c r="J84" s="66" t="s">
        <v>218</v>
      </c>
      <c r="K84" s="66" t="s">
        <v>218</v>
      </c>
      <c r="L84" s="66" t="s">
        <v>218</v>
      </c>
      <c r="M84" s="66">
        <f>IF(E84="P1",G84-F84*规则!$E$26,IF(E84="P2",G84-F84*规则!$E$27,IF(E84="P3",G84-F84*规则!$E$28,IF(E84="P4",G84-F84*规则!$E$29,G84-F84*规则!$E$30))))</f>
        <v>89</v>
      </c>
      <c r="N84" s="68">
        <f t="shared" si="1"/>
        <v>29.666666666666668</v>
      </c>
      <c r="O84" s="69">
        <f>IF(E84="P1",N84/规则!$E$26,IF(E84="P2",N84/规则!$E$27,IF(E84="P3",N84/规则!$E$28,IF(E84="P4",N84/规则!$E$29,N84/规则!$E$30))))</f>
        <v>1.0987654320987654</v>
      </c>
    </row>
    <row r="85" spans="1:15">
      <c r="A85" s="66" t="s">
        <v>301</v>
      </c>
      <c r="B85" s="66" t="s">
        <v>217</v>
      </c>
      <c r="C85" s="66">
        <v>2</v>
      </c>
      <c r="D85" s="66" t="s">
        <v>14</v>
      </c>
      <c r="E85" s="66" t="s">
        <v>51</v>
      </c>
      <c r="F85" s="66">
        <v>3</v>
      </c>
      <c r="G85" s="66">
        <v>188</v>
      </c>
      <c r="H85" s="66">
        <v>3</v>
      </c>
      <c r="I85" s="66">
        <v>3</v>
      </c>
      <c r="J85" s="66" t="s">
        <v>218</v>
      </c>
      <c r="K85" s="66" t="s">
        <v>218</v>
      </c>
      <c r="L85" s="66" t="s">
        <v>218</v>
      </c>
      <c r="M85" s="66">
        <f>IF(E85="P1",G85-F85*规则!$E$26,IF(E85="P2",G85-F85*规则!$E$27,IF(E85="P3",G85-F85*规则!$E$28,IF(E85="P4",G85-F85*规则!$E$29,G85-F85*规则!$E$30))))</f>
        <v>107</v>
      </c>
      <c r="N85" s="68">
        <f t="shared" si="1"/>
        <v>35.666666666666664</v>
      </c>
      <c r="O85" s="69">
        <f>IF(E85="P1",N85/规则!$E$26,IF(E85="P2",N85/规则!$E$27,IF(E85="P3",N85/规则!$E$28,IF(E85="P4",N85/规则!$E$29,N85/规则!$E$30))))</f>
        <v>1.3209876543209875</v>
      </c>
    </row>
    <row r="86" spans="1:15">
      <c r="A86" s="66" t="s">
        <v>302</v>
      </c>
      <c r="B86" s="66" t="s">
        <v>217</v>
      </c>
      <c r="C86" s="66">
        <v>2</v>
      </c>
      <c r="D86" s="66" t="s">
        <v>14</v>
      </c>
      <c r="E86" s="66" t="s">
        <v>51</v>
      </c>
      <c r="F86" s="66">
        <v>5</v>
      </c>
      <c r="G86" s="66">
        <v>317</v>
      </c>
      <c r="H86" s="66">
        <v>1</v>
      </c>
      <c r="I86" s="66">
        <v>3</v>
      </c>
      <c r="J86" s="66" t="s">
        <v>218</v>
      </c>
      <c r="K86" s="66" t="s">
        <v>218</v>
      </c>
      <c r="L86" s="66" t="s">
        <v>218</v>
      </c>
      <c r="M86" s="66">
        <f>IF(E86="P1",G86-F86*规则!$E$26,IF(E86="P2",G86-F86*规则!$E$27,IF(E86="P3",G86-F86*规则!$E$28,IF(E86="P4",G86-F86*规则!$E$29,G86-F86*规则!$E$30))))</f>
        <v>182</v>
      </c>
      <c r="N86" s="68">
        <f t="shared" si="1"/>
        <v>36.4</v>
      </c>
      <c r="O86" s="69">
        <f>IF(E86="P1",N86/规则!$E$26,IF(E86="P2",N86/规则!$E$27,IF(E86="P3",N86/规则!$E$28,IF(E86="P4",N86/规则!$E$29,N86/规则!$E$30))))</f>
        <v>1.3481481481481481</v>
      </c>
    </row>
    <row r="87" spans="1:15">
      <c r="A87" s="66" t="s">
        <v>303</v>
      </c>
      <c r="B87" s="66" t="s">
        <v>217</v>
      </c>
      <c r="C87" s="66">
        <v>2</v>
      </c>
      <c r="D87" s="66" t="s">
        <v>14</v>
      </c>
      <c r="E87" s="66" t="s">
        <v>51</v>
      </c>
      <c r="F87" s="66">
        <v>3</v>
      </c>
      <c r="G87" s="66">
        <v>201</v>
      </c>
      <c r="H87" s="66">
        <v>1</v>
      </c>
      <c r="I87" s="66">
        <v>0</v>
      </c>
      <c r="J87" s="66" t="s">
        <v>218</v>
      </c>
      <c r="K87" s="66" t="s">
        <v>218</v>
      </c>
      <c r="L87" s="66" t="s">
        <v>218</v>
      </c>
      <c r="M87" s="66">
        <f>IF(E87="P1",G87-F87*规则!$E$26,IF(E87="P2",G87-F87*规则!$E$27,IF(E87="P3",G87-F87*规则!$E$28,IF(E87="P4",G87-F87*规则!$E$29,G87-F87*规则!$E$30))))</f>
        <v>120</v>
      </c>
      <c r="N87" s="68">
        <f t="shared" si="1"/>
        <v>40</v>
      </c>
      <c r="O87" s="69">
        <f>IF(E87="P1",N87/规则!$E$26,IF(E87="P2",N87/规则!$E$27,IF(E87="P3",N87/规则!$E$28,IF(E87="P4",N87/规则!$E$29,N87/规则!$E$30))))</f>
        <v>1.4814814814814814</v>
      </c>
    </row>
    <row r="88" spans="1:15">
      <c r="A88" s="66" t="s">
        <v>304</v>
      </c>
      <c r="B88" s="66" t="s">
        <v>217</v>
      </c>
      <c r="C88" s="66">
        <v>2</v>
      </c>
      <c r="D88" s="66" t="s">
        <v>14</v>
      </c>
      <c r="E88" s="66" t="s">
        <v>51</v>
      </c>
      <c r="F88" s="66">
        <v>4</v>
      </c>
      <c r="G88" s="66">
        <v>253</v>
      </c>
      <c r="H88" s="66">
        <v>3</v>
      </c>
      <c r="I88" s="66">
        <v>4</v>
      </c>
      <c r="J88" s="66" t="s">
        <v>218</v>
      </c>
      <c r="K88" s="66" t="s">
        <v>218</v>
      </c>
      <c r="L88" s="66" t="s">
        <v>218</v>
      </c>
      <c r="M88" s="66">
        <f>IF(E88="P1",G88-F88*规则!$E$26,IF(E88="P2",G88-F88*规则!$E$27,IF(E88="P3",G88-F88*规则!$E$28,IF(E88="P4",G88-F88*规则!$E$29,G88-F88*规则!$E$30))))</f>
        <v>145</v>
      </c>
      <c r="N88" s="68">
        <f t="shared" si="1"/>
        <v>36.25</v>
      </c>
      <c r="O88" s="69">
        <f>IF(E88="P1",N88/规则!$E$26,IF(E88="P2",N88/规则!$E$27,IF(E88="P3",N88/规则!$E$28,IF(E88="P4",N88/规则!$E$29,N88/规则!$E$30))))</f>
        <v>1.3425925925925926</v>
      </c>
    </row>
    <row r="89" spans="1:15">
      <c r="A89" s="66" t="s">
        <v>305</v>
      </c>
      <c r="B89" s="66" t="s">
        <v>217</v>
      </c>
      <c r="C89" s="66">
        <v>2</v>
      </c>
      <c r="D89" s="66" t="s">
        <v>14</v>
      </c>
      <c r="E89" s="66" t="s">
        <v>51</v>
      </c>
      <c r="F89" s="66">
        <v>1</v>
      </c>
      <c r="G89" s="66">
        <v>74</v>
      </c>
      <c r="H89" s="66">
        <v>1</v>
      </c>
      <c r="I89" s="66">
        <v>3</v>
      </c>
      <c r="J89" s="66" t="s">
        <v>218</v>
      </c>
      <c r="K89" s="66" t="s">
        <v>218</v>
      </c>
      <c r="L89" s="66" t="s">
        <v>218</v>
      </c>
      <c r="M89" s="66">
        <f>IF(E89="P1",G89-F89*规则!$E$26,IF(E89="P2",G89-F89*规则!$E$27,IF(E89="P3",G89-F89*规则!$E$28,IF(E89="P4",G89-F89*规则!$E$29,G89-F89*规则!$E$30))))</f>
        <v>47</v>
      </c>
      <c r="N89" s="68">
        <f t="shared" si="1"/>
        <v>47</v>
      </c>
      <c r="O89" s="69">
        <f>IF(E89="P1",N89/规则!$E$26,IF(E89="P2",N89/规则!$E$27,IF(E89="P3",N89/规则!$E$28,IF(E89="P4",N89/规则!$E$29,N89/规则!$E$30))))</f>
        <v>1.7407407407407407</v>
      </c>
    </row>
    <row r="90" spans="1:15">
      <c r="A90" s="66" t="s">
        <v>306</v>
      </c>
      <c r="B90" s="66" t="s">
        <v>217</v>
      </c>
      <c r="C90" s="66">
        <v>2</v>
      </c>
      <c r="D90" s="66" t="s">
        <v>14</v>
      </c>
      <c r="E90" s="66" t="s">
        <v>51</v>
      </c>
      <c r="F90" s="66">
        <v>4</v>
      </c>
      <c r="G90" s="66">
        <v>276</v>
      </c>
      <c r="H90" s="66">
        <v>4</v>
      </c>
      <c r="I90" s="66">
        <v>2</v>
      </c>
      <c r="J90" s="66" t="s">
        <v>218</v>
      </c>
      <c r="K90" s="66" t="s">
        <v>218</v>
      </c>
      <c r="L90" s="66" t="s">
        <v>218</v>
      </c>
      <c r="M90" s="66">
        <f>IF(E90="P1",G90-F90*规则!$E$26,IF(E90="P2",G90-F90*规则!$E$27,IF(E90="P3",G90-F90*规则!$E$28,IF(E90="P4",G90-F90*规则!$E$29,G90-F90*规则!$E$30))))</f>
        <v>168</v>
      </c>
      <c r="N90" s="68">
        <f t="shared" si="1"/>
        <v>42</v>
      </c>
      <c r="O90" s="69">
        <f>IF(E90="P1",N90/规则!$E$26,IF(E90="P2",N90/规则!$E$27,IF(E90="P3",N90/规则!$E$28,IF(E90="P4",N90/规则!$E$29,N90/规则!$E$30))))</f>
        <v>1.5555555555555556</v>
      </c>
    </row>
    <row r="91" spans="1:15">
      <c r="A91" s="66" t="s">
        <v>307</v>
      </c>
      <c r="B91" s="66" t="s">
        <v>217</v>
      </c>
      <c r="C91" s="66">
        <v>2</v>
      </c>
      <c r="D91" s="66" t="s">
        <v>14</v>
      </c>
      <c r="E91" s="66" t="s">
        <v>53</v>
      </c>
      <c r="F91" s="66">
        <v>2</v>
      </c>
      <c r="G91" s="66">
        <v>150</v>
      </c>
      <c r="H91" s="66">
        <v>1</v>
      </c>
      <c r="I91" s="66">
        <v>1</v>
      </c>
      <c r="J91" s="66" t="s">
        <v>218</v>
      </c>
      <c r="K91" s="66" t="s">
        <v>218</v>
      </c>
      <c r="L91" s="66" t="s">
        <v>218</v>
      </c>
      <c r="M91" s="66">
        <f>IF(E91="P1",G91-F91*规则!$E$26,IF(E91="P2",G91-F91*规则!$E$27,IF(E91="P3",G91-F91*规则!$E$28,IF(E91="P4",G91-F91*规则!$E$29,G91-F91*规则!$E$30))))</f>
        <v>78</v>
      </c>
      <c r="N91" s="68">
        <f t="shared" si="1"/>
        <v>39</v>
      </c>
      <c r="O91" s="69">
        <f>IF(E91="P1",N91/规则!$E$26,IF(E91="P2",N91/规则!$E$27,IF(E91="P3",N91/规则!$E$28,IF(E91="P4",N91/规则!$E$29,N91/规则!$E$30))))</f>
        <v>1.0833333333333333</v>
      </c>
    </row>
    <row r="92" spans="1:15">
      <c r="A92" s="66" t="s">
        <v>308</v>
      </c>
      <c r="B92" s="66" t="s">
        <v>217</v>
      </c>
      <c r="C92" s="66">
        <v>2</v>
      </c>
      <c r="D92" s="66" t="s">
        <v>14</v>
      </c>
      <c r="E92" s="66" t="s">
        <v>53</v>
      </c>
      <c r="F92" s="66">
        <v>2</v>
      </c>
      <c r="G92" s="66">
        <v>146</v>
      </c>
      <c r="H92" s="66">
        <v>4</v>
      </c>
      <c r="I92" s="66">
        <v>1</v>
      </c>
      <c r="J92" s="66" t="s">
        <v>218</v>
      </c>
      <c r="K92" s="66" t="s">
        <v>218</v>
      </c>
      <c r="L92" s="66" t="s">
        <v>218</v>
      </c>
      <c r="M92" s="66">
        <f>IF(E92="P1",G92-F92*规则!$E$26,IF(E92="P2",G92-F92*规则!$E$27,IF(E92="P3",G92-F92*规则!$E$28,IF(E92="P4",G92-F92*规则!$E$29,G92-F92*规则!$E$30))))</f>
        <v>74</v>
      </c>
      <c r="N92" s="68">
        <f t="shared" si="1"/>
        <v>37</v>
      </c>
      <c r="O92" s="69">
        <f>IF(E92="P1",N92/规则!$E$26,IF(E92="P2",N92/规则!$E$27,IF(E92="P3",N92/规则!$E$28,IF(E92="P4",N92/规则!$E$29,N92/规则!$E$30))))</f>
        <v>1.0277777777777777</v>
      </c>
    </row>
    <row r="93" spans="1:15">
      <c r="A93" s="66" t="s">
        <v>309</v>
      </c>
      <c r="B93" s="66" t="s">
        <v>217</v>
      </c>
      <c r="C93" s="66">
        <v>2</v>
      </c>
      <c r="D93" s="66" t="s">
        <v>14</v>
      </c>
      <c r="E93" s="66" t="s">
        <v>53</v>
      </c>
      <c r="F93" s="66">
        <v>1</v>
      </c>
      <c r="G93" s="66">
        <v>80</v>
      </c>
      <c r="H93" s="66">
        <v>2</v>
      </c>
      <c r="I93" s="66">
        <v>2</v>
      </c>
      <c r="J93" s="66" t="s">
        <v>218</v>
      </c>
      <c r="K93" s="66" t="s">
        <v>218</v>
      </c>
      <c r="L93" s="66" t="s">
        <v>218</v>
      </c>
      <c r="M93" s="66">
        <f>IF(E93="P1",G93-F93*规则!$E$26,IF(E93="P2",G93-F93*规则!$E$27,IF(E93="P3",G93-F93*规则!$E$28,IF(E93="P4",G93-F93*规则!$E$29,G93-F93*规则!$E$30))))</f>
        <v>44</v>
      </c>
      <c r="N93" s="68">
        <f t="shared" si="1"/>
        <v>44</v>
      </c>
      <c r="O93" s="69">
        <f>IF(E93="P1",N93/规则!$E$26,IF(E93="P2",N93/规则!$E$27,IF(E93="P3",N93/规则!$E$28,IF(E93="P4",N93/规则!$E$29,N93/规则!$E$30))))</f>
        <v>1.2222222222222223</v>
      </c>
    </row>
    <row r="94" spans="1:15">
      <c r="A94" s="66" t="s">
        <v>310</v>
      </c>
      <c r="B94" s="66" t="s">
        <v>217</v>
      </c>
      <c r="C94" s="66">
        <v>2</v>
      </c>
      <c r="D94" s="66" t="s">
        <v>14</v>
      </c>
      <c r="E94" s="66" t="s">
        <v>53</v>
      </c>
      <c r="F94" s="66">
        <v>3</v>
      </c>
      <c r="G94" s="66">
        <v>220</v>
      </c>
      <c r="H94" s="66">
        <v>2</v>
      </c>
      <c r="I94" s="66">
        <v>1</v>
      </c>
      <c r="J94" s="66" t="s">
        <v>218</v>
      </c>
      <c r="K94" s="66" t="s">
        <v>218</v>
      </c>
      <c r="L94" s="66" t="s">
        <v>218</v>
      </c>
      <c r="M94" s="66">
        <f>IF(E94="P1",G94-F94*规则!$E$26,IF(E94="P2",G94-F94*规则!$E$27,IF(E94="P3",G94-F94*规则!$E$28,IF(E94="P4",G94-F94*规则!$E$29,G94-F94*规则!$E$30))))</f>
        <v>112</v>
      </c>
      <c r="N94" s="68">
        <f t="shared" si="1"/>
        <v>37.333333333333336</v>
      </c>
      <c r="O94" s="69">
        <f>IF(E94="P1",N94/规则!$E$26,IF(E94="P2",N94/规则!$E$27,IF(E94="P3",N94/规则!$E$28,IF(E94="P4",N94/规则!$E$29,N94/规则!$E$30))))</f>
        <v>1.0370370370370372</v>
      </c>
    </row>
    <row r="95" spans="1:15">
      <c r="A95" s="66" t="s">
        <v>311</v>
      </c>
      <c r="B95" s="66" t="s">
        <v>217</v>
      </c>
      <c r="C95" s="66">
        <v>2</v>
      </c>
      <c r="D95" s="66" t="s">
        <v>14</v>
      </c>
      <c r="E95" s="66" t="s">
        <v>53</v>
      </c>
      <c r="F95" s="66">
        <v>2</v>
      </c>
      <c r="G95" s="66">
        <v>151</v>
      </c>
      <c r="H95" s="66">
        <v>3</v>
      </c>
      <c r="I95" s="66">
        <v>0</v>
      </c>
      <c r="J95" s="66" t="s">
        <v>218</v>
      </c>
      <c r="K95" s="66" t="s">
        <v>218</v>
      </c>
      <c r="L95" s="66" t="s">
        <v>218</v>
      </c>
      <c r="M95" s="66">
        <f>IF(E95="P1",G95-F95*规则!$E$26,IF(E95="P2",G95-F95*规则!$E$27,IF(E95="P3",G95-F95*规则!$E$28,IF(E95="P4",G95-F95*规则!$E$29,G95-F95*规则!$E$30))))</f>
        <v>79</v>
      </c>
      <c r="N95" s="68">
        <f t="shared" si="1"/>
        <v>39.5</v>
      </c>
      <c r="O95" s="69">
        <f>IF(E95="P1",N95/规则!$E$26,IF(E95="P2",N95/规则!$E$27,IF(E95="P3",N95/规则!$E$28,IF(E95="P4",N95/规则!$E$29,N95/规则!$E$30))))</f>
        <v>1.0972222222222223</v>
      </c>
    </row>
    <row r="96" spans="1:15">
      <c r="A96" s="66" t="s">
        <v>312</v>
      </c>
      <c r="B96" s="66" t="s">
        <v>217</v>
      </c>
      <c r="C96" s="66">
        <v>2</v>
      </c>
      <c r="D96" s="66" t="s">
        <v>14</v>
      </c>
      <c r="E96" s="66" t="s">
        <v>53</v>
      </c>
      <c r="F96" s="66">
        <v>4</v>
      </c>
      <c r="G96" s="66">
        <v>312</v>
      </c>
      <c r="H96" s="66">
        <v>4</v>
      </c>
      <c r="I96" s="66">
        <v>0</v>
      </c>
      <c r="J96" s="66" t="s">
        <v>218</v>
      </c>
      <c r="K96" s="66" t="s">
        <v>218</v>
      </c>
      <c r="L96" s="66" t="s">
        <v>218</v>
      </c>
      <c r="M96" s="66">
        <f>IF(E96="P1",G96-F96*规则!$E$26,IF(E96="P2",G96-F96*规则!$E$27,IF(E96="P3",G96-F96*规则!$E$28,IF(E96="P4",G96-F96*规则!$E$29,G96-F96*规则!$E$30))))</f>
        <v>168</v>
      </c>
      <c r="N96" s="68">
        <f t="shared" si="1"/>
        <v>42</v>
      </c>
      <c r="O96" s="69">
        <f>IF(E96="P1",N96/规则!$E$26,IF(E96="P2",N96/规则!$E$27,IF(E96="P3",N96/规则!$E$28,IF(E96="P4",N96/规则!$E$29,N96/规则!$E$30))))</f>
        <v>1.1666666666666667</v>
      </c>
    </row>
    <row r="97" spans="1:15">
      <c r="A97" s="66" t="s">
        <v>313</v>
      </c>
      <c r="B97" s="66" t="s">
        <v>217</v>
      </c>
      <c r="C97" s="66">
        <v>2</v>
      </c>
      <c r="D97" s="66" t="s">
        <v>14</v>
      </c>
      <c r="E97" s="66" t="s">
        <v>53</v>
      </c>
      <c r="F97" s="66">
        <v>3</v>
      </c>
      <c r="G97" s="66">
        <v>221</v>
      </c>
      <c r="H97" s="66">
        <v>4</v>
      </c>
      <c r="I97" s="66">
        <v>2</v>
      </c>
      <c r="J97" s="66" t="s">
        <v>218</v>
      </c>
      <c r="K97" s="66" t="s">
        <v>218</v>
      </c>
      <c r="L97" s="66" t="s">
        <v>218</v>
      </c>
      <c r="M97" s="66">
        <f>IF(E97="P1",G97-F97*规则!$E$26,IF(E97="P2",G97-F97*规则!$E$27,IF(E97="P3",G97-F97*规则!$E$28,IF(E97="P4",G97-F97*规则!$E$29,G97-F97*规则!$E$30))))</f>
        <v>113</v>
      </c>
      <c r="N97" s="68">
        <f t="shared" si="1"/>
        <v>37.666666666666664</v>
      </c>
      <c r="O97" s="69">
        <f>IF(E97="P1",N97/规则!$E$26,IF(E97="P2",N97/规则!$E$27,IF(E97="P3",N97/规则!$E$28,IF(E97="P4",N97/规则!$E$29,N97/规则!$E$30))))</f>
        <v>1.0462962962962963</v>
      </c>
    </row>
    <row r="98" spans="1:15">
      <c r="A98" s="66" t="s">
        <v>314</v>
      </c>
      <c r="B98" s="66" t="s">
        <v>217</v>
      </c>
      <c r="C98" s="66">
        <v>2</v>
      </c>
      <c r="D98" s="66" t="s">
        <v>14</v>
      </c>
      <c r="E98" s="66" t="s">
        <v>53</v>
      </c>
      <c r="F98" s="66">
        <v>3</v>
      </c>
      <c r="G98" s="66">
        <v>226</v>
      </c>
      <c r="H98" s="66">
        <v>3</v>
      </c>
      <c r="I98" s="66">
        <v>3</v>
      </c>
      <c r="J98" s="66" t="s">
        <v>218</v>
      </c>
      <c r="K98" s="66" t="s">
        <v>218</v>
      </c>
      <c r="L98" s="66" t="s">
        <v>218</v>
      </c>
      <c r="M98" s="66">
        <f>IF(E98="P1",G98-F98*规则!$E$26,IF(E98="P2",G98-F98*规则!$E$27,IF(E98="P3",G98-F98*规则!$E$28,IF(E98="P4",G98-F98*规则!$E$29,G98-F98*规则!$E$30))))</f>
        <v>118</v>
      </c>
      <c r="N98" s="68">
        <f t="shared" si="1"/>
        <v>39.333333333333336</v>
      </c>
      <c r="O98" s="69">
        <f>IF(E98="P1",N98/规则!$E$26,IF(E98="P2",N98/规则!$E$27,IF(E98="P3",N98/规则!$E$28,IF(E98="P4",N98/规则!$E$29,N98/规则!$E$30))))</f>
        <v>1.0925925925925926</v>
      </c>
    </row>
    <row r="99" spans="1:15">
      <c r="A99" s="66" t="s">
        <v>315</v>
      </c>
      <c r="B99" s="66" t="s">
        <v>217</v>
      </c>
      <c r="C99" s="66">
        <v>2</v>
      </c>
      <c r="D99" s="66" t="s">
        <v>14</v>
      </c>
      <c r="E99" s="66" t="s">
        <v>53</v>
      </c>
      <c r="F99" s="66">
        <v>1</v>
      </c>
      <c r="G99" s="66">
        <v>82</v>
      </c>
      <c r="H99" s="66">
        <v>2</v>
      </c>
      <c r="I99" s="66">
        <v>0</v>
      </c>
      <c r="J99" s="66" t="s">
        <v>218</v>
      </c>
      <c r="K99" s="66" t="s">
        <v>218</v>
      </c>
      <c r="L99" s="66" t="s">
        <v>218</v>
      </c>
      <c r="M99" s="66">
        <f>IF(E99="P1",G99-F99*规则!$E$26,IF(E99="P2",G99-F99*规则!$E$27,IF(E99="P3",G99-F99*规则!$E$28,IF(E99="P4",G99-F99*规则!$E$29,G99-F99*规则!$E$30))))</f>
        <v>46</v>
      </c>
      <c r="N99" s="68">
        <f t="shared" si="1"/>
        <v>46</v>
      </c>
      <c r="O99" s="69">
        <f>IF(E99="P1",N99/规则!$E$26,IF(E99="P2",N99/规则!$E$27,IF(E99="P3",N99/规则!$E$28,IF(E99="P4",N99/规则!$E$29,N99/规则!$E$30))))</f>
        <v>1.2777777777777777</v>
      </c>
    </row>
    <row r="100" spans="1:15">
      <c r="A100" s="66" t="s">
        <v>316</v>
      </c>
      <c r="B100" s="66" t="s">
        <v>217</v>
      </c>
      <c r="C100" s="66">
        <v>2</v>
      </c>
      <c r="D100" s="66" t="s">
        <v>14</v>
      </c>
      <c r="E100" s="66" t="s">
        <v>53</v>
      </c>
      <c r="F100" s="66">
        <v>1</v>
      </c>
      <c r="G100" s="66">
        <v>61</v>
      </c>
      <c r="H100" s="66">
        <v>2</v>
      </c>
      <c r="I100" s="66">
        <v>2</v>
      </c>
      <c r="J100" s="66" t="s">
        <v>218</v>
      </c>
      <c r="K100" s="66" t="s">
        <v>218</v>
      </c>
      <c r="L100" s="66" t="s">
        <v>218</v>
      </c>
      <c r="M100" s="66">
        <f>IF(E100="P1",G100-F100*规则!$E$26,IF(E100="P2",G100-F100*规则!$E$27,IF(E100="P3",G100-F100*规则!$E$28,IF(E100="P4",G100-F100*规则!$E$29,G100-F100*规则!$E$30))))</f>
        <v>25</v>
      </c>
      <c r="N100" s="68">
        <f t="shared" si="1"/>
        <v>25</v>
      </c>
      <c r="O100" s="69">
        <f>IF(E100="P1",N100/规则!$E$26,IF(E100="P2",N100/规则!$E$27,IF(E100="P3",N100/规则!$E$28,IF(E100="P4",N100/规则!$E$29,N100/规则!$E$30))))</f>
        <v>0.69444444444444442</v>
      </c>
    </row>
    <row r="101" spans="1:15">
      <c r="A101" s="66" t="s">
        <v>317</v>
      </c>
      <c r="B101" s="66" t="s">
        <v>217</v>
      </c>
      <c r="C101" s="66">
        <v>2</v>
      </c>
      <c r="D101" s="66" t="s">
        <v>14</v>
      </c>
      <c r="E101" s="66" t="s">
        <v>53</v>
      </c>
      <c r="F101" s="66">
        <v>3</v>
      </c>
      <c r="G101" s="66">
        <v>204</v>
      </c>
      <c r="H101" s="66">
        <v>3</v>
      </c>
      <c r="I101" s="66">
        <v>0</v>
      </c>
      <c r="J101" s="66" t="s">
        <v>218</v>
      </c>
      <c r="K101" s="66" t="s">
        <v>218</v>
      </c>
      <c r="L101" s="66" t="s">
        <v>218</v>
      </c>
      <c r="M101" s="66">
        <f>IF(E101="P1",G101-F101*规则!$E$26,IF(E101="P2",G101-F101*规则!$E$27,IF(E101="P3",G101-F101*规则!$E$28,IF(E101="P4",G101-F101*规则!$E$29,G101-F101*规则!$E$30))))</f>
        <v>96</v>
      </c>
      <c r="N101" s="68">
        <f t="shared" si="1"/>
        <v>32</v>
      </c>
      <c r="O101" s="69">
        <f>IF(E101="P1",N101/规则!$E$26,IF(E101="P2",N101/规则!$E$27,IF(E101="P3",N101/规则!$E$28,IF(E101="P4",N101/规则!$E$29,N101/规则!$E$30))))</f>
        <v>0.88888888888888884</v>
      </c>
    </row>
    <row r="102" spans="1:15">
      <c r="A102" s="66" t="s">
        <v>318</v>
      </c>
      <c r="B102" s="66" t="s">
        <v>217</v>
      </c>
      <c r="C102" s="66">
        <v>2</v>
      </c>
      <c r="D102" s="66" t="s">
        <v>14</v>
      </c>
      <c r="E102" s="66" t="s">
        <v>53</v>
      </c>
      <c r="F102" s="66">
        <v>5</v>
      </c>
      <c r="G102" s="66">
        <v>345</v>
      </c>
      <c r="H102" s="66">
        <v>4</v>
      </c>
      <c r="I102" s="66">
        <v>3</v>
      </c>
      <c r="J102" s="66" t="s">
        <v>218</v>
      </c>
      <c r="K102" s="66" t="s">
        <v>218</v>
      </c>
      <c r="L102" s="66" t="s">
        <v>218</v>
      </c>
      <c r="M102" s="66">
        <f>IF(E102="P1",G102-F102*规则!$E$26,IF(E102="P2",G102-F102*规则!$E$27,IF(E102="P3",G102-F102*规则!$E$28,IF(E102="P4",G102-F102*规则!$E$29,G102-F102*规则!$E$30))))</f>
        <v>165</v>
      </c>
      <c r="N102" s="68">
        <f t="shared" si="1"/>
        <v>33</v>
      </c>
      <c r="O102" s="69">
        <f>IF(E102="P1",N102/规则!$E$26,IF(E102="P2",N102/规则!$E$27,IF(E102="P3",N102/规则!$E$28,IF(E102="P4",N102/规则!$E$29,N102/规则!$E$30))))</f>
        <v>0.91666666666666663</v>
      </c>
    </row>
    <row r="103" spans="1:15">
      <c r="A103" s="66" t="s">
        <v>319</v>
      </c>
      <c r="B103" s="66" t="s">
        <v>217</v>
      </c>
      <c r="C103" s="66">
        <v>2</v>
      </c>
      <c r="D103" s="66" t="s">
        <v>14</v>
      </c>
      <c r="E103" s="66" t="s">
        <v>53</v>
      </c>
      <c r="F103" s="66">
        <v>1</v>
      </c>
      <c r="G103" s="66">
        <v>63</v>
      </c>
      <c r="H103" s="66">
        <v>4</v>
      </c>
      <c r="I103" s="66">
        <v>3</v>
      </c>
      <c r="J103" s="66" t="s">
        <v>218</v>
      </c>
      <c r="K103" s="66" t="s">
        <v>218</v>
      </c>
      <c r="L103" s="66" t="s">
        <v>218</v>
      </c>
      <c r="M103" s="66">
        <f>IF(E103="P1",G103-F103*规则!$E$26,IF(E103="P2",G103-F103*规则!$E$27,IF(E103="P3",G103-F103*规则!$E$28,IF(E103="P4",G103-F103*规则!$E$29,G103-F103*规则!$E$30))))</f>
        <v>27</v>
      </c>
      <c r="N103" s="68">
        <f t="shared" si="1"/>
        <v>27</v>
      </c>
      <c r="O103" s="69">
        <f>IF(E103="P1",N103/规则!$E$26,IF(E103="P2",N103/规则!$E$27,IF(E103="P3",N103/规则!$E$28,IF(E103="P4",N103/规则!$E$29,N103/规则!$E$30))))</f>
        <v>0.75</v>
      </c>
    </row>
    <row r="104" spans="1:15">
      <c r="A104" s="66" t="s">
        <v>320</v>
      </c>
      <c r="B104" s="66" t="s">
        <v>217</v>
      </c>
      <c r="C104" s="66">
        <v>2</v>
      </c>
      <c r="D104" s="66" t="s">
        <v>14</v>
      </c>
      <c r="E104" s="66" t="s">
        <v>53</v>
      </c>
      <c r="F104" s="66">
        <v>5</v>
      </c>
      <c r="G104" s="66">
        <v>351</v>
      </c>
      <c r="H104" s="66">
        <v>2</v>
      </c>
      <c r="I104" s="66">
        <v>4</v>
      </c>
      <c r="J104" s="66" t="s">
        <v>218</v>
      </c>
      <c r="K104" s="66" t="s">
        <v>218</v>
      </c>
      <c r="L104" s="66" t="s">
        <v>218</v>
      </c>
      <c r="M104" s="66">
        <f>IF(E104="P1",G104-F104*规则!$E$26,IF(E104="P2",G104-F104*规则!$E$27,IF(E104="P3",G104-F104*规则!$E$28,IF(E104="P4",G104-F104*规则!$E$29,G104-F104*规则!$E$30))))</f>
        <v>171</v>
      </c>
      <c r="N104" s="68">
        <f t="shared" si="1"/>
        <v>34.200000000000003</v>
      </c>
      <c r="O104" s="69">
        <f>IF(E104="P1",N104/规则!$E$26,IF(E104="P2",N104/规则!$E$27,IF(E104="P3",N104/规则!$E$28,IF(E104="P4",N104/规则!$E$29,N104/规则!$E$30))))</f>
        <v>0.95000000000000007</v>
      </c>
    </row>
    <row r="105" spans="1:15">
      <c r="A105" s="66" t="s">
        <v>321</v>
      </c>
      <c r="B105" s="66" t="s">
        <v>217</v>
      </c>
      <c r="C105" s="66">
        <v>2</v>
      </c>
      <c r="D105" s="66" t="s">
        <v>14</v>
      </c>
      <c r="E105" s="66" t="s">
        <v>53</v>
      </c>
      <c r="F105" s="66">
        <v>4</v>
      </c>
      <c r="G105" s="66">
        <v>254</v>
      </c>
      <c r="H105" s="66">
        <v>3</v>
      </c>
      <c r="I105" s="66">
        <v>0</v>
      </c>
      <c r="J105" s="66" t="s">
        <v>218</v>
      </c>
      <c r="K105" s="66" t="s">
        <v>218</v>
      </c>
      <c r="L105" s="66" t="s">
        <v>218</v>
      </c>
      <c r="M105" s="66">
        <f>IF(E105="P1",G105-F105*规则!$E$26,IF(E105="P2",G105-F105*规则!$E$27,IF(E105="P3",G105-F105*规则!$E$28,IF(E105="P4",G105-F105*规则!$E$29,G105-F105*规则!$E$30))))</f>
        <v>110</v>
      </c>
      <c r="N105" s="68">
        <f t="shared" si="1"/>
        <v>27.5</v>
      </c>
      <c r="O105" s="69">
        <f>IF(E105="P1",N105/规则!$E$26,IF(E105="P2",N105/规则!$E$27,IF(E105="P3",N105/规则!$E$28,IF(E105="P4",N105/规则!$E$29,N105/规则!$E$30))))</f>
        <v>0.76388888888888884</v>
      </c>
    </row>
    <row r="106" spans="1:15">
      <c r="A106" s="66" t="s">
        <v>322</v>
      </c>
      <c r="B106" s="66" t="s">
        <v>217</v>
      </c>
      <c r="C106" s="66">
        <v>2</v>
      </c>
      <c r="D106" s="66" t="s">
        <v>14</v>
      </c>
      <c r="E106" s="66" t="s">
        <v>53</v>
      </c>
      <c r="F106" s="66">
        <v>3</v>
      </c>
      <c r="G106" s="66">
        <v>194</v>
      </c>
      <c r="H106" s="66">
        <v>3</v>
      </c>
      <c r="I106" s="66">
        <v>1</v>
      </c>
      <c r="J106" s="66" t="s">
        <v>218</v>
      </c>
      <c r="K106" s="66" t="s">
        <v>218</v>
      </c>
      <c r="L106" s="66" t="s">
        <v>218</v>
      </c>
      <c r="M106" s="66">
        <f>IF(E106="P1",G106-F106*规则!$E$26,IF(E106="P2",G106-F106*规则!$E$27,IF(E106="P3",G106-F106*规则!$E$28,IF(E106="P4",G106-F106*规则!$E$29,G106-F106*规则!$E$30))))</f>
        <v>86</v>
      </c>
      <c r="N106" s="68">
        <f t="shared" si="1"/>
        <v>28.666666666666668</v>
      </c>
      <c r="O106" s="69">
        <f>IF(E106="P1",N106/规则!$E$26,IF(E106="P2",N106/规则!$E$27,IF(E106="P3",N106/规则!$E$28,IF(E106="P4",N106/规则!$E$29,N106/规则!$E$30))))</f>
        <v>0.79629629629629628</v>
      </c>
    </row>
    <row r="107" spans="1:15">
      <c r="A107" s="66" t="s">
        <v>323</v>
      </c>
      <c r="B107" s="66" t="s">
        <v>217</v>
      </c>
      <c r="C107" s="66">
        <v>2</v>
      </c>
      <c r="D107" s="66" t="s">
        <v>14</v>
      </c>
      <c r="E107" s="66" t="s">
        <v>53</v>
      </c>
      <c r="F107" s="66">
        <v>1</v>
      </c>
      <c r="G107" s="66">
        <v>60</v>
      </c>
      <c r="H107" s="66">
        <v>2</v>
      </c>
      <c r="I107" s="66">
        <v>0</v>
      </c>
      <c r="J107" s="66" t="s">
        <v>218</v>
      </c>
      <c r="K107" s="66" t="s">
        <v>218</v>
      </c>
      <c r="L107" s="66" t="s">
        <v>218</v>
      </c>
      <c r="M107" s="66">
        <f>IF(E107="P1",G107-F107*规则!$E$26,IF(E107="P2",G107-F107*规则!$E$27,IF(E107="P3",G107-F107*规则!$E$28,IF(E107="P4",G107-F107*规则!$E$29,G107-F107*规则!$E$30))))</f>
        <v>24</v>
      </c>
      <c r="N107" s="68">
        <f t="shared" si="1"/>
        <v>24</v>
      </c>
      <c r="O107" s="69">
        <f>IF(E107="P1",N107/规则!$E$26,IF(E107="P2",N107/规则!$E$27,IF(E107="P3",N107/规则!$E$28,IF(E107="P4",N107/规则!$E$29,N107/规则!$E$30))))</f>
        <v>0.66666666666666663</v>
      </c>
    </row>
    <row r="108" spans="1:15">
      <c r="A108" s="66" t="s">
        <v>324</v>
      </c>
      <c r="B108" s="66" t="s">
        <v>217</v>
      </c>
      <c r="C108" s="66">
        <v>2</v>
      </c>
      <c r="D108" s="66" t="s">
        <v>14</v>
      </c>
      <c r="E108" s="66" t="s">
        <v>53</v>
      </c>
      <c r="F108" s="66">
        <v>4</v>
      </c>
      <c r="G108" s="66">
        <v>261</v>
      </c>
      <c r="H108" s="66">
        <v>3</v>
      </c>
      <c r="I108" s="66">
        <v>1</v>
      </c>
      <c r="J108" s="66" t="s">
        <v>218</v>
      </c>
      <c r="K108" s="66" t="s">
        <v>218</v>
      </c>
      <c r="L108" s="66" t="s">
        <v>218</v>
      </c>
      <c r="M108" s="66">
        <f>IF(E108="P1",G108-F108*规则!$E$26,IF(E108="P2",G108-F108*规则!$E$27,IF(E108="P3",G108-F108*规则!$E$28,IF(E108="P4",G108-F108*规则!$E$29,G108-F108*规则!$E$30))))</f>
        <v>117</v>
      </c>
      <c r="N108" s="68">
        <f t="shared" si="1"/>
        <v>29.25</v>
      </c>
      <c r="O108" s="69">
        <f>IF(E108="P1",N108/规则!$E$26,IF(E108="P2",N108/规则!$E$27,IF(E108="P3",N108/规则!$E$28,IF(E108="P4",N108/规则!$E$29,N108/规则!$E$30))))</f>
        <v>0.8125</v>
      </c>
    </row>
    <row r="109" spans="1:15">
      <c r="A109" s="66" t="s">
        <v>325</v>
      </c>
      <c r="B109" s="66" t="s">
        <v>217</v>
      </c>
      <c r="C109" s="66">
        <v>2</v>
      </c>
      <c r="D109" s="66" t="s">
        <v>14</v>
      </c>
      <c r="E109" s="66" t="s">
        <v>53</v>
      </c>
      <c r="F109" s="66">
        <v>3</v>
      </c>
      <c r="G109" s="66">
        <v>228</v>
      </c>
      <c r="H109" s="66">
        <v>2</v>
      </c>
      <c r="I109" s="66">
        <v>2</v>
      </c>
      <c r="J109" s="66" t="s">
        <v>218</v>
      </c>
      <c r="K109" s="66" t="s">
        <v>218</v>
      </c>
      <c r="L109" s="66" t="s">
        <v>218</v>
      </c>
      <c r="M109" s="66">
        <f>IF(E109="P1",G109-F109*规则!$E$26,IF(E109="P2",G109-F109*规则!$E$27,IF(E109="P3",G109-F109*规则!$E$28,IF(E109="P4",G109-F109*规则!$E$29,G109-F109*规则!$E$30))))</f>
        <v>120</v>
      </c>
      <c r="N109" s="68">
        <f t="shared" si="1"/>
        <v>40</v>
      </c>
      <c r="O109" s="69">
        <f>IF(E109="P1",N109/规则!$E$26,IF(E109="P2",N109/规则!$E$27,IF(E109="P3",N109/规则!$E$28,IF(E109="P4",N109/规则!$E$29,N109/规则!$E$30))))</f>
        <v>1.1111111111111112</v>
      </c>
    </row>
    <row r="110" spans="1:15">
      <c r="A110" s="66" t="s">
        <v>326</v>
      </c>
      <c r="B110" s="66" t="s">
        <v>217</v>
      </c>
      <c r="C110" s="66">
        <v>2</v>
      </c>
      <c r="D110" s="66" t="s">
        <v>14</v>
      </c>
      <c r="E110" s="66" t="s">
        <v>55</v>
      </c>
      <c r="F110" s="66">
        <v>2</v>
      </c>
      <c r="G110" s="66">
        <v>226</v>
      </c>
      <c r="H110" s="66">
        <v>1</v>
      </c>
      <c r="I110" s="66">
        <v>0</v>
      </c>
      <c r="J110" s="66" t="s">
        <v>218</v>
      </c>
      <c r="K110" s="66" t="s">
        <v>218</v>
      </c>
      <c r="L110" s="66" t="s">
        <v>218</v>
      </c>
      <c r="M110" s="66">
        <f>IF(E110="P1",G110-F110*规则!$E$26,IF(E110="P2",G110-F110*规则!$E$27,IF(E110="P3",G110-F110*规则!$E$28,IF(E110="P4",G110-F110*规则!$E$29,G110-F110*规则!$E$30))))</f>
        <v>130</v>
      </c>
      <c r="N110" s="68">
        <f t="shared" si="1"/>
        <v>65</v>
      </c>
      <c r="O110" s="69">
        <f>IF(E110="P1",N110/规则!$E$26,IF(E110="P2",N110/规则!$E$27,IF(E110="P3",N110/规则!$E$28,IF(E110="P4",N110/规则!$E$29,N110/规则!$E$30))))</f>
        <v>1.3541666666666667</v>
      </c>
    </row>
    <row r="111" spans="1:15">
      <c r="A111" s="66" t="s">
        <v>327</v>
      </c>
      <c r="B111" s="66" t="s">
        <v>217</v>
      </c>
      <c r="C111" s="66">
        <v>2</v>
      </c>
      <c r="D111" s="66" t="s">
        <v>14</v>
      </c>
      <c r="E111" s="66" t="s">
        <v>55</v>
      </c>
      <c r="F111" s="66">
        <v>2</v>
      </c>
      <c r="G111" s="66">
        <v>207</v>
      </c>
      <c r="H111" s="66">
        <v>1</v>
      </c>
      <c r="I111" s="66">
        <v>4</v>
      </c>
      <c r="J111" s="66" t="s">
        <v>218</v>
      </c>
      <c r="K111" s="66" t="s">
        <v>218</v>
      </c>
      <c r="L111" s="66" t="s">
        <v>218</v>
      </c>
      <c r="M111" s="66">
        <f>IF(E111="P1",G111-F111*规则!$E$26,IF(E111="P2",G111-F111*规则!$E$27,IF(E111="P3",G111-F111*规则!$E$28,IF(E111="P4",G111-F111*规则!$E$29,G111-F111*规则!$E$30))))</f>
        <v>111</v>
      </c>
      <c r="N111" s="68">
        <f t="shared" si="1"/>
        <v>55.5</v>
      </c>
      <c r="O111" s="69">
        <f>IF(E111="P1",N111/规则!$E$26,IF(E111="P2",N111/规则!$E$27,IF(E111="P3",N111/规则!$E$28,IF(E111="P4",N111/规则!$E$29,N111/规则!$E$30))))</f>
        <v>1.15625</v>
      </c>
    </row>
    <row r="112" spans="1:15">
      <c r="A112" s="66" t="s">
        <v>328</v>
      </c>
      <c r="B112" s="66" t="s">
        <v>217</v>
      </c>
      <c r="C112" s="66">
        <v>2</v>
      </c>
      <c r="D112" s="66" t="s">
        <v>14</v>
      </c>
      <c r="E112" s="66" t="s">
        <v>55</v>
      </c>
      <c r="F112" s="66">
        <v>5</v>
      </c>
      <c r="G112" s="66">
        <v>519</v>
      </c>
      <c r="H112" s="66">
        <v>1</v>
      </c>
      <c r="I112" s="66">
        <v>1</v>
      </c>
      <c r="J112" s="66" t="s">
        <v>218</v>
      </c>
      <c r="K112" s="66" t="s">
        <v>218</v>
      </c>
      <c r="L112" s="66" t="s">
        <v>218</v>
      </c>
      <c r="M112" s="66">
        <f>IF(E112="P1",G112-F112*规则!$E$26,IF(E112="P2",G112-F112*规则!$E$27,IF(E112="P3",G112-F112*规则!$E$28,IF(E112="P4",G112-F112*规则!$E$29,G112-F112*规则!$E$30))))</f>
        <v>279</v>
      </c>
      <c r="N112" s="68">
        <f t="shared" si="1"/>
        <v>55.8</v>
      </c>
      <c r="O112" s="69">
        <f>IF(E112="P1",N112/规则!$E$26,IF(E112="P2",N112/规则!$E$27,IF(E112="P3",N112/规则!$E$28,IF(E112="P4",N112/规则!$E$29,N112/规则!$E$30))))</f>
        <v>1.1624999999999999</v>
      </c>
    </row>
    <row r="113" spans="1:15">
      <c r="A113" s="66" t="s">
        <v>329</v>
      </c>
      <c r="B113" s="66" t="s">
        <v>217</v>
      </c>
      <c r="C113" s="66">
        <v>2</v>
      </c>
      <c r="D113" s="66" t="s">
        <v>14</v>
      </c>
      <c r="E113" s="66" t="s">
        <v>55</v>
      </c>
      <c r="F113" s="66">
        <v>1</v>
      </c>
      <c r="G113" s="66">
        <v>96</v>
      </c>
      <c r="H113" s="66">
        <v>2</v>
      </c>
      <c r="I113" s="66">
        <v>1</v>
      </c>
      <c r="J113" s="66" t="s">
        <v>218</v>
      </c>
      <c r="K113" s="66" t="s">
        <v>218</v>
      </c>
      <c r="L113" s="66" t="s">
        <v>218</v>
      </c>
      <c r="M113" s="66">
        <f>IF(E113="P1",G113-F113*规则!$E$26,IF(E113="P2",G113-F113*规则!$E$27,IF(E113="P3",G113-F113*规则!$E$28,IF(E113="P4",G113-F113*规则!$E$29,G113-F113*规则!$E$30))))</f>
        <v>48</v>
      </c>
      <c r="N113" s="68">
        <f t="shared" si="1"/>
        <v>48</v>
      </c>
      <c r="O113" s="69">
        <f>IF(E113="P1",N113/规则!$E$26,IF(E113="P2",N113/规则!$E$27,IF(E113="P3",N113/规则!$E$28,IF(E113="P4",N113/规则!$E$29,N113/规则!$E$30))))</f>
        <v>1</v>
      </c>
    </row>
    <row r="114" spans="1:15">
      <c r="A114" s="66" t="s">
        <v>330</v>
      </c>
      <c r="B114" s="66" t="s">
        <v>217</v>
      </c>
      <c r="C114" s="66">
        <v>2</v>
      </c>
      <c r="D114" s="66" t="s">
        <v>14</v>
      </c>
      <c r="E114" s="66" t="s">
        <v>55</v>
      </c>
      <c r="F114" s="66">
        <v>3</v>
      </c>
      <c r="G114" s="66">
        <v>286</v>
      </c>
      <c r="H114" s="66">
        <v>4</v>
      </c>
      <c r="I114" s="66">
        <v>1</v>
      </c>
      <c r="J114" s="66" t="s">
        <v>218</v>
      </c>
      <c r="K114" s="66" t="s">
        <v>218</v>
      </c>
      <c r="L114" s="66" t="s">
        <v>218</v>
      </c>
      <c r="M114" s="66">
        <f>IF(E114="P1",G114-F114*规则!$E$26,IF(E114="P2",G114-F114*规则!$E$27,IF(E114="P3",G114-F114*规则!$E$28,IF(E114="P4",G114-F114*规则!$E$29,G114-F114*规则!$E$30))))</f>
        <v>142</v>
      </c>
      <c r="N114" s="68">
        <f t="shared" si="1"/>
        <v>47.333333333333336</v>
      </c>
      <c r="O114" s="69">
        <f>IF(E114="P1",N114/规则!$E$26,IF(E114="P2",N114/规则!$E$27,IF(E114="P3",N114/规则!$E$28,IF(E114="P4",N114/规则!$E$29,N114/规则!$E$30))))</f>
        <v>0.98611111111111116</v>
      </c>
    </row>
    <row r="115" spans="1:15">
      <c r="A115" s="66" t="s">
        <v>331</v>
      </c>
      <c r="B115" s="66" t="s">
        <v>217</v>
      </c>
      <c r="C115" s="66">
        <v>2</v>
      </c>
      <c r="D115" s="66" t="s">
        <v>14</v>
      </c>
      <c r="E115" s="66" t="s">
        <v>55</v>
      </c>
      <c r="F115" s="66">
        <v>3</v>
      </c>
      <c r="G115" s="66">
        <v>321</v>
      </c>
      <c r="H115" s="66">
        <v>3</v>
      </c>
      <c r="I115" s="66">
        <v>4</v>
      </c>
      <c r="J115" s="66" t="s">
        <v>218</v>
      </c>
      <c r="K115" s="66" t="s">
        <v>218</v>
      </c>
      <c r="L115" s="66" t="s">
        <v>218</v>
      </c>
      <c r="M115" s="66">
        <f>IF(E115="P1",G115-F115*规则!$E$26,IF(E115="P2",G115-F115*规则!$E$27,IF(E115="P3",G115-F115*规则!$E$28,IF(E115="P4",G115-F115*规则!$E$29,G115-F115*规则!$E$30))))</f>
        <v>177</v>
      </c>
      <c r="N115" s="68">
        <f t="shared" si="1"/>
        <v>59</v>
      </c>
      <c r="O115" s="69">
        <f>IF(E115="P1",N115/规则!$E$26,IF(E115="P2",N115/规则!$E$27,IF(E115="P3",N115/规则!$E$28,IF(E115="P4",N115/规则!$E$29,N115/规则!$E$30))))</f>
        <v>1.2291666666666667</v>
      </c>
    </row>
    <row r="116" spans="1:15">
      <c r="A116" s="66" t="s">
        <v>332</v>
      </c>
      <c r="B116" s="66" t="s">
        <v>217</v>
      </c>
      <c r="C116" s="66">
        <v>2</v>
      </c>
      <c r="D116" s="66" t="s">
        <v>14</v>
      </c>
      <c r="E116" s="66" t="s">
        <v>55</v>
      </c>
      <c r="F116" s="66">
        <v>2</v>
      </c>
      <c r="G116" s="66">
        <v>193</v>
      </c>
      <c r="H116" s="66">
        <v>1</v>
      </c>
      <c r="I116" s="66">
        <v>4</v>
      </c>
      <c r="J116" s="66" t="s">
        <v>218</v>
      </c>
      <c r="K116" s="66" t="s">
        <v>218</v>
      </c>
      <c r="L116" s="66" t="s">
        <v>218</v>
      </c>
      <c r="M116" s="66">
        <f>IF(E116="P1",G116-F116*规则!$E$26,IF(E116="P2",G116-F116*规则!$E$27,IF(E116="P3",G116-F116*规则!$E$28,IF(E116="P4",G116-F116*规则!$E$29,G116-F116*规则!$E$30))))</f>
        <v>97</v>
      </c>
      <c r="N116" s="68">
        <f t="shared" si="1"/>
        <v>48.5</v>
      </c>
      <c r="O116" s="69">
        <f>IF(E116="P1",N116/规则!$E$26,IF(E116="P2",N116/规则!$E$27,IF(E116="P3",N116/规则!$E$28,IF(E116="P4",N116/规则!$E$29,N116/规则!$E$30))))</f>
        <v>1.0104166666666667</v>
      </c>
    </row>
    <row r="117" spans="1:15">
      <c r="A117" s="66" t="s">
        <v>333</v>
      </c>
      <c r="B117" s="66" t="s">
        <v>217</v>
      </c>
      <c r="C117" s="66">
        <v>2</v>
      </c>
      <c r="D117" s="66" t="s">
        <v>14</v>
      </c>
      <c r="E117" s="66" t="s">
        <v>55</v>
      </c>
      <c r="F117" s="66">
        <v>4</v>
      </c>
      <c r="G117" s="66">
        <v>373</v>
      </c>
      <c r="H117" s="66">
        <v>1</v>
      </c>
      <c r="I117" s="66">
        <v>3</v>
      </c>
      <c r="J117" s="66" t="s">
        <v>218</v>
      </c>
      <c r="K117" s="66" t="s">
        <v>218</v>
      </c>
      <c r="L117" s="66" t="s">
        <v>218</v>
      </c>
      <c r="M117" s="66">
        <f>IF(E117="P1",G117-F117*规则!$E$26,IF(E117="P2",G117-F117*规则!$E$27,IF(E117="P3",G117-F117*规则!$E$28,IF(E117="P4",G117-F117*规则!$E$29,G117-F117*规则!$E$30))))</f>
        <v>181</v>
      </c>
      <c r="N117" s="68">
        <f t="shared" si="1"/>
        <v>45.25</v>
      </c>
      <c r="O117" s="69">
        <f>IF(E117="P1",N117/规则!$E$26,IF(E117="P2",N117/规则!$E$27,IF(E117="P3",N117/规则!$E$28,IF(E117="P4",N117/规则!$E$29,N117/规则!$E$30))))</f>
        <v>0.94270833333333337</v>
      </c>
    </row>
    <row r="118" spans="1:15">
      <c r="A118" s="66" t="s">
        <v>334</v>
      </c>
      <c r="B118" s="66" t="s">
        <v>217</v>
      </c>
      <c r="C118" s="66">
        <v>2</v>
      </c>
      <c r="D118" s="66" t="s">
        <v>14</v>
      </c>
      <c r="E118" s="66" t="s">
        <v>55</v>
      </c>
      <c r="F118" s="66">
        <v>3</v>
      </c>
      <c r="G118" s="66">
        <v>290</v>
      </c>
      <c r="H118" s="66">
        <v>1</v>
      </c>
      <c r="I118" s="66">
        <v>2</v>
      </c>
      <c r="J118" s="66" t="s">
        <v>218</v>
      </c>
      <c r="K118" s="66" t="s">
        <v>218</v>
      </c>
      <c r="L118" s="66" t="s">
        <v>218</v>
      </c>
      <c r="M118" s="66">
        <f>IF(E118="P1",G118-F118*规则!$E$26,IF(E118="P2",G118-F118*规则!$E$27,IF(E118="P3",G118-F118*规则!$E$28,IF(E118="P4",G118-F118*规则!$E$29,G118-F118*规则!$E$30))))</f>
        <v>146</v>
      </c>
      <c r="N118" s="68">
        <f t="shared" si="1"/>
        <v>48.666666666666664</v>
      </c>
      <c r="O118" s="69">
        <f>IF(E118="P1",N118/规则!$E$26,IF(E118="P2",N118/规则!$E$27,IF(E118="P3",N118/规则!$E$28,IF(E118="P4",N118/规则!$E$29,N118/规则!$E$30))))</f>
        <v>1.0138888888888888</v>
      </c>
    </row>
    <row r="119" spans="1:15">
      <c r="A119" s="66" t="s">
        <v>335</v>
      </c>
      <c r="B119" s="66" t="s">
        <v>217</v>
      </c>
      <c r="C119" s="66">
        <v>2</v>
      </c>
      <c r="D119" s="66" t="s">
        <v>14</v>
      </c>
      <c r="E119" s="66" t="s">
        <v>55</v>
      </c>
      <c r="F119" s="66">
        <v>3</v>
      </c>
      <c r="G119" s="66">
        <v>322</v>
      </c>
      <c r="H119" s="66">
        <v>1</v>
      </c>
      <c r="I119" s="66">
        <v>0</v>
      </c>
      <c r="J119" s="66" t="s">
        <v>218</v>
      </c>
      <c r="K119" s="66" t="s">
        <v>218</v>
      </c>
      <c r="L119" s="66" t="s">
        <v>218</v>
      </c>
      <c r="M119" s="66">
        <f>IF(E119="P1",G119-F119*规则!$E$26,IF(E119="P2",G119-F119*规则!$E$27,IF(E119="P3",G119-F119*规则!$E$28,IF(E119="P4",G119-F119*规则!$E$29,G119-F119*规则!$E$30))))</f>
        <v>178</v>
      </c>
      <c r="N119" s="68">
        <f t="shared" si="1"/>
        <v>59.333333333333336</v>
      </c>
      <c r="O119" s="69">
        <f>IF(E119="P1",N119/规则!$E$26,IF(E119="P2",N119/规则!$E$27,IF(E119="P3",N119/规则!$E$28,IF(E119="P4",N119/规则!$E$29,N119/规则!$E$30))))</f>
        <v>1.2361111111111112</v>
      </c>
    </row>
    <row r="120" spans="1:15">
      <c r="A120" s="66" t="s">
        <v>336</v>
      </c>
      <c r="B120" s="66" t="s">
        <v>217</v>
      </c>
      <c r="C120" s="66">
        <v>2</v>
      </c>
      <c r="D120" s="66" t="s">
        <v>14</v>
      </c>
      <c r="E120" s="66" t="s">
        <v>55</v>
      </c>
      <c r="F120" s="66">
        <v>1</v>
      </c>
      <c r="G120" s="66">
        <v>116</v>
      </c>
      <c r="H120" s="66">
        <v>1</v>
      </c>
      <c r="I120" s="66">
        <v>4</v>
      </c>
      <c r="J120" s="66" t="s">
        <v>218</v>
      </c>
      <c r="K120" s="66" t="s">
        <v>218</v>
      </c>
      <c r="L120" s="66" t="s">
        <v>218</v>
      </c>
      <c r="M120" s="66">
        <f>IF(E120="P1",G120-F120*规则!$E$26,IF(E120="P2",G120-F120*规则!$E$27,IF(E120="P3",G120-F120*规则!$E$28,IF(E120="P4",G120-F120*规则!$E$29,G120-F120*规则!$E$30))))</f>
        <v>68</v>
      </c>
      <c r="N120" s="68">
        <f t="shared" si="1"/>
        <v>68</v>
      </c>
      <c r="O120" s="69">
        <f>IF(E120="P1",N120/规则!$E$26,IF(E120="P2",N120/规则!$E$27,IF(E120="P3",N120/规则!$E$28,IF(E120="P4",N120/规则!$E$29,N120/规则!$E$30))))</f>
        <v>1.4166666666666667</v>
      </c>
    </row>
    <row r="121" spans="1:15">
      <c r="A121" s="66" t="s">
        <v>337</v>
      </c>
      <c r="B121" s="66" t="s">
        <v>217</v>
      </c>
      <c r="C121" s="66">
        <v>2</v>
      </c>
      <c r="D121" s="66" t="s">
        <v>14</v>
      </c>
      <c r="E121" s="66" t="s">
        <v>55</v>
      </c>
      <c r="F121" s="66">
        <v>5</v>
      </c>
      <c r="G121" s="66">
        <v>523</v>
      </c>
      <c r="H121" s="66">
        <v>2</v>
      </c>
      <c r="I121" s="66">
        <v>0</v>
      </c>
      <c r="J121" s="66" t="s">
        <v>218</v>
      </c>
      <c r="K121" s="66" t="s">
        <v>218</v>
      </c>
      <c r="L121" s="66" t="s">
        <v>218</v>
      </c>
      <c r="M121" s="66">
        <f>IF(E121="P1",G121-F121*规则!$E$26,IF(E121="P2",G121-F121*规则!$E$27,IF(E121="P3",G121-F121*规则!$E$28,IF(E121="P4",G121-F121*规则!$E$29,G121-F121*规则!$E$30))))</f>
        <v>283</v>
      </c>
      <c r="N121" s="68">
        <f t="shared" si="1"/>
        <v>56.6</v>
      </c>
      <c r="O121" s="69">
        <f>IF(E121="P1",N121/规则!$E$26,IF(E121="P2",N121/规则!$E$27,IF(E121="P3",N121/规则!$E$28,IF(E121="P4",N121/规则!$E$29,N121/规则!$E$30))))</f>
        <v>1.1791666666666667</v>
      </c>
    </row>
    <row r="122" spans="1:15">
      <c r="A122" s="66" t="s">
        <v>338</v>
      </c>
      <c r="B122" s="66" t="s">
        <v>217</v>
      </c>
      <c r="C122" s="66">
        <v>2</v>
      </c>
      <c r="D122" s="66" t="s">
        <v>15</v>
      </c>
      <c r="E122" s="66" t="s">
        <v>50</v>
      </c>
      <c r="F122" s="66">
        <v>3</v>
      </c>
      <c r="G122" s="66">
        <v>162</v>
      </c>
      <c r="H122" s="66">
        <v>3</v>
      </c>
      <c r="I122" s="66">
        <v>3</v>
      </c>
      <c r="J122" s="66" t="s">
        <v>218</v>
      </c>
      <c r="K122" s="66" t="s">
        <v>218</v>
      </c>
      <c r="L122" s="66" t="s">
        <v>218</v>
      </c>
      <c r="M122" s="66">
        <f>IF(E122="P1",G122-F122*规则!$E$26,IF(E122="P2",G122-F122*规则!$E$27,IF(E122="P3",G122-F122*规则!$E$28,IF(E122="P4",G122-F122*规则!$E$29,G122-F122*规则!$E$30))))</f>
        <v>114</v>
      </c>
      <c r="N122" s="68">
        <f t="shared" si="1"/>
        <v>38</v>
      </c>
      <c r="O122" s="69">
        <f>IF(E122="P1",N122/规则!$E$26,IF(E122="P2",N122/规则!$E$27,IF(E122="P3",N122/规则!$E$28,IF(E122="P4",N122/规则!$E$29,N122/规则!$E$30))))</f>
        <v>2.375</v>
      </c>
    </row>
    <row r="123" spans="1:15">
      <c r="A123" s="66" t="s">
        <v>339</v>
      </c>
      <c r="B123" s="66" t="s">
        <v>217</v>
      </c>
      <c r="C123" s="66">
        <v>2</v>
      </c>
      <c r="D123" s="66" t="s">
        <v>15</v>
      </c>
      <c r="E123" s="66" t="s">
        <v>50</v>
      </c>
      <c r="F123" s="66">
        <v>2</v>
      </c>
      <c r="G123" s="66">
        <v>105</v>
      </c>
      <c r="H123" s="66">
        <v>3</v>
      </c>
      <c r="I123" s="66">
        <v>4</v>
      </c>
      <c r="J123" s="66" t="s">
        <v>218</v>
      </c>
      <c r="K123" s="66" t="s">
        <v>218</v>
      </c>
      <c r="L123" s="66" t="s">
        <v>218</v>
      </c>
      <c r="M123" s="66">
        <f>IF(E123="P1",G123-F123*规则!$E$26,IF(E123="P2",G123-F123*规则!$E$27,IF(E123="P3",G123-F123*规则!$E$28,IF(E123="P4",G123-F123*规则!$E$29,G123-F123*规则!$E$30))))</f>
        <v>73</v>
      </c>
      <c r="N123" s="68">
        <f t="shared" si="1"/>
        <v>36.5</v>
      </c>
      <c r="O123" s="69">
        <f>IF(E123="P1",N123/规则!$E$26,IF(E123="P2",N123/规则!$E$27,IF(E123="P3",N123/规则!$E$28,IF(E123="P4",N123/规则!$E$29,N123/规则!$E$30))))</f>
        <v>2.28125</v>
      </c>
    </row>
    <row r="124" spans="1:15">
      <c r="A124" s="66" t="s">
        <v>340</v>
      </c>
      <c r="B124" s="66" t="s">
        <v>217</v>
      </c>
      <c r="C124" s="66">
        <v>2</v>
      </c>
      <c r="D124" s="66" t="s">
        <v>15</v>
      </c>
      <c r="E124" s="66" t="s">
        <v>50</v>
      </c>
      <c r="F124" s="66">
        <v>5</v>
      </c>
      <c r="G124" s="66">
        <v>253</v>
      </c>
      <c r="H124" s="66">
        <v>1</v>
      </c>
      <c r="I124" s="66">
        <v>4</v>
      </c>
      <c r="J124" s="66" t="s">
        <v>218</v>
      </c>
      <c r="K124" s="66" t="s">
        <v>218</v>
      </c>
      <c r="L124" s="66" t="s">
        <v>218</v>
      </c>
      <c r="M124" s="66">
        <f>IF(E124="P1",G124-F124*规则!$E$26,IF(E124="P2",G124-F124*规则!$E$27,IF(E124="P3",G124-F124*规则!$E$28,IF(E124="P4",G124-F124*规则!$E$29,G124-F124*规则!$E$30))))</f>
        <v>173</v>
      </c>
      <c r="N124" s="68">
        <f t="shared" si="1"/>
        <v>34.6</v>
      </c>
      <c r="O124" s="69">
        <f>IF(E124="P1",N124/规则!$E$26,IF(E124="P2",N124/规则!$E$27,IF(E124="P3",N124/规则!$E$28,IF(E124="P4",N124/规则!$E$29,N124/规则!$E$30))))</f>
        <v>2.1625000000000001</v>
      </c>
    </row>
    <row r="125" spans="1:15">
      <c r="A125" s="66" t="s">
        <v>341</v>
      </c>
      <c r="B125" s="66" t="s">
        <v>217</v>
      </c>
      <c r="C125" s="66">
        <v>2</v>
      </c>
      <c r="D125" s="66" t="s">
        <v>15</v>
      </c>
      <c r="E125" s="66" t="s">
        <v>50</v>
      </c>
      <c r="F125" s="66">
        <v>4</v>
      </c>
      <c r="G125" s="66">
        <v>210</v>
      </c>
      <c r="H125" s="66">
        <v>2</v>
      </c>
      <c r="I125" s="66">
        <v>1</v>
      </c>
      <c r="J125" s="66" t="s">
        <v>218</v>
      </c>
      <c r="K125" s="66" t="s">
        <v>218</v>
      </c>
      <c r="L125" s="66" t="s">
        <v>218</v>
      </c>
      <c r="M125" s="66">
        <f>IF(E125="P1",G125-F125*规则!$E$26,IF(E125="P2",G125-F125*规则!$E$27,IF(E125="P3",G125-F125*规则!$E$28,IF(E125="P4",G125-F125*规则!$E$29,G125-F125*规则!$E$30))))</f>
        <v>146</v>
      </c>
      <c r="N125" s="68">
        <f t="shared" si="1"/>
        <v>36.5</v>
      </c>
      <c r="O125" s="69">
        <f>IF(E125="P1",N125/规则!$E$26,IF(E125="P2",N125/规则!$E$27,IF(E125="P3",N125/规则!$E$28,IF(E125="P4",N125/规则!$E$29,N125/规则!$E$30))))</f>
        <v>2.28125</v>
      </c>
    </row>
    <row r="126" spans="1:15">
      <c r="A126" s="66" t="s">
        <v>342</v>
      </c>
      <c r="B126" s="66" t="s">
        <v>217</v>
      </c>
      <c r="C126" s="66">
        <v>2</v>
      </c>
      <c r="D126" s="66" t="s">
        <v>15</v>
      </c>
      <c r="E126" s="66" t="s">
        <v>50</v>
      </c>
      <c r="F126" s="66">
        <v>3</v>
      </c>
      <c r="G126" s="66">
        <v>151</v>
      </c>
      <c r="H126" s="66">
        <v>2</v>
      </c>
      <c r="I126" s="66">
        <v>4</v>
      </c>
      <c r="J126" s="66" t="s">
        <v>218</v>
      </c>
      <c r="K126" s="66" t="s">
        <v>218</v>
      </c>
      <c r="L126" s="66" t="s">
        <v>218</v>
      </c>
      <c r="M126" s="66">
        <f>IF(E126="P1",G126-F126*规则!$E$26,IF(E126="P2",G126-F126*规则!$E$27,IF(E126="P3",G126-F126*规则!$E$28,IF(E126="P4",G126-F126*规则!$E$29,G126-F126*规则!$E$30))))</f>
        <v>103</v>
      </c>
      <c r="N126" s="68">
        <f t="shared" si="1"/>
        <v>34.333333333333336</v>
      </c>
      <c r="O126" s="69">
        <f>IF(E126="P1",N126/规则!$E$26,IF(E126="P2",N126/规则!$E$27,IF(E126="P3",N126/规则!$E$28,IF(E126="P4",N126/规则!$E$29,N126/规则!$E$30))))</f>
        <v>2.1458333333333335</v>
      </c>
    </row>
    <row r="127" spans="1:15">
      <c r="A127" s="66" t="s">
        <v>343</v>
      </c>
      <c r="B127" s="66" t="s">
        <v>217</v>
      </c>
      <c r="C127" s="66">
        <v>2</v>
      </c>
      <c r="D127" s="66" t="s">
        <v>15</v>
      </c>
      <c r="E127" s="66" t="s">
        <v>50</v>
      </c>
      <c r="F127" s="66">
        <v>3</v>
      </c>
      <c r="G127" s="66">
        <v>165</v>
      </c>
      <c r="H127" s="66">
        <v>3</v>
      </c>
      <c r="I127" s="66">
        <v>4</v>
      </c>
      <c r="J127" s="66" t="s">
        <v>218</v>
      </c>
      <c r="K127" s="66" t="s">
        <v>218</v>
      </c>
      <c r="L127" s="66" t="s">
        <v>218</v>
      </c>
      <c r="M127" s="66">
        <f>IF(E127="P1",G127-F127*规则!$E$26,IF(E127="P2",G127-F127*规则!$E$27,IF(E127="P3",G127-F127*规则!$E$28,IF(E127="P4",G127-F127*规则!$E$29,G127-F127*规则!$E$30))))</f>
        <v>117</v>
      </c>
      <c r="N127" s="68">
        <f t="shared" si="1"/>
        <v>39</v>
      </c>
      <c r="O127" s="69">
        <f>IF(E127="P1",N127/规则!$E$26,IF(E127="P2",N127/规则!$E$27,IF(E127="P3",N127/规则!$E$28,IF(E127="P4",N127/规则!$E$29,N127/规则!$E$30))))</f>
        <v>2.4375</v>
      </c>
    </row>
    <row r="128" spans="1:15">
      <c r="A128" s="66" t="s">
        <v>344</v>
      </c>
      <c r="B128" s="66" t="s">
        <v>217</v>
      </c>
      <c r="C128" s="66">
        <v>2</v>
      </c>
      <c r="D128" s="66" t="s">
        <v>15</v>
      </c>
      <c r="E128" s="66" t="s">
        <v>50</v>
      </c>
      <c r="F128" s="66">
        <v>4</v>
      </c>
      <c r="G128" s="66">
        <v>187</v>
      </c>
      <c r="H128" s="66">
        <v>1</v>
      </c>
      <c r="I128" s="66">
        <v>1</v>
      </c>
      <c r="J128" s="66" t="s">
        <v>218</v>
      </c>
      <c r="K128" s="66" t="s">
        <v>218</v>
      </c>
      <c r="L128" s="66" t="s">
        <v>218</v>
      </c>
      <c r="M128" s="66">
        <f>IF(E128="P1",G128-F128*规则!$E$26,IF(E128="P2",G128-F128*规则!$E$27,IF(E128="P3",G128-F128*规则!$E$28,IF(E128="P4",G128-F128*规则!$E$29,G128-F128*规则!$E$30))))</f>
        <v>123</v>
      </c>
      <c r="N128" s="68">
        <f t="shared" si="1"/>
        <v>30.75</v>
      </c>
      <c r="O128" s="69">
        <f>IF(E128="P1",N128/规则!$E$26,IF(E128="P2",N128/规则!$E$27,IF(E128="P3",N128/规则!$E$28,IF(E128="P4",N128/规则!$E$29,N128/规则!$E$30))))</f>
        <v>1.921875</v>
      </c>
    </row>
    <row r="129" spans="1:15">
      <c r="A129" s="66" t="s">
        <v>345</v>
      </c>
      <c r="B129" s="66" t="s">
        <v>217</v>
      </c>
      <c r="C129" s="66">
        <v>2</v>
      </c>
      <c r="D129" s="66" t="s">
        <v>15</v>
      </c>
      <c r="E129" s="66" t="s">
        <v>50</v>
      </c>
      <c r="F129" s="66">
        <v>2</v>
      </c>
      <c r="G129" s="66">
        <v>88</v>
      </c>
      <c r="H129" s="66">
        <v>2</v>
      </c>
      <c r="I129" s="66">
        <v>3</v>
      </c>
      <c r="J129" s="66" t="s">
        <v>218</v>
      </c>
      <c r="K129" s="66" t="s">
        <v>218</v>
      </c>
      <c r="L129" s="66" t="s">
        <v>218</v>
      </c>
      <c r="M129" s="66">
        <f>IF(E129="P1",G129-F129*规则!$E$26,IF(E129="P2",G129-F129*规则!$E$27,IF(E129="P3",G129-F129*规则!$E$28,IF(E129="P4",G129-F129*规则!$E$29,G129-F129*规则!$E$30))))</f>
        <v>56</v>
      </c>
      <c r="N129" s="68">
        <f t="shared" si="1"/>
        <v>28</v>
      </c>
      <c r="O129" s="69">
        <f>IF(E129="P1",N129/规则!$E$26,IF(E129="P2",N129/规则!$E$27,IF(E129="P3",N129/规则!$E$28,IF(E129="P4",N129/规则!$E$29,N129/规则!$E$30))))</f>
        <v>1.75</v>
      </c>
    </row>
    <row r="130" spans="1:15">
      <c r="A130" s="66" t="s">
        <v>346</v>
      </c>
      <c r="B130" s="66" t="s">
        <v>217</v>
      </c>
      <c r="C130" s="66">
        <v>2</v>
      </c>
      <c r="D130" s="66" t="s">
        <v>15</v>
      </c>
      <c r="E130" s="66" t="s">
        <v>50</v>
      </c>
      <c r="F130" s="66">
        <v>1</v>
      </c>
      <c r="G130" s="66">
        <v>46</v>
      </c>
      <c r="H130" s="66">
        <v>2</v>
      </c>
      <c r="I130" s="66">
        <v>3</v>
      </c>
      <c r="J130" s="66" t="s">
        <v>218</v>
      </c>
      <c r="K130" s="66" t="s">
        <v>218</v>
      </c>
      <c r="L130" s="66" t="s">
        <v>218</v>
      </c>
      <c r="M130" s="66">
        <f>IF(E130="P1",G130-F130*规则!$E$26,IF(E130="P2",G130-F130*规则!$E$27,IF(E130="P3",G130-F130*规则!$E$28,IF(E130="P4",G130-F130*规则!$E$29,G130-F130*规则!$E$30))))</f>
        <v>30</v>
      </c>
      <c r="N130" s="68">
        <f t="shared" si="1"/>
        <v>30</v>
      </c>
      <c r="O130" s="69">
        <f>IF(E130="P1",N130/规则!$E$26,IF(E130="P2",N130/规则!$E$27,IF(E130="P3",N130/规则!$E$28,IF(E130="P4",N130/规则!$E$29,N130/规则!$E$30))))</f>
        <v>1.875</v>
      </c>
    </row>
    <row r="131" spans="1:15">
      <c r="A131" s="66" t="s">
        <v>347</v>
      </c>
      <c r="B131" s="66" t="s">
        <v>217</v>
      </c>
      <c r="C131" s="66">
        <v>2</v>
      </c>
      <c r="D131" s="66" t="s">
        <v>15</v>
      </c>
      <c r="E131" s="66" t="s">
        <v>50</v>
      </c>
      <c r="F131" s="66">
        <v>5</v>
      </c>
      <c r="G131" s="66">
        <v>274</v>
      </c>
      <c r="H131" s="66">
        <v>1</v>
      </c>
      <c r="I131" s="66">
        <v>2</v>
      </c>
      <c r="J131" s="66" t="s">
        <v>218</v>
      </c>
      <c r="K131" s="66" t="s">
        <v>218</v>
      </c>
      <c r="L131" s="66" t="s">
        <v>218</v>
      </c>
      <c r="M131" s="66">
        <f>IF(E131="P1",G131-F131*规则!$E$26,IF(E131="P2",G131-F131*规则!$E$27,IF(E131="P3",G131-F131*规则!$E$28,IF(E131="P4",G131-F131*规则!$E$29,G131-F131*规则!$E$30))))</f>
        <v>194</v>
      </c>
      <c r="N131" s="68">
        <f t="shared" ref="N131:N194" si="2">M131/F131</f>
        <v>38.799999999999997</v>
      </c>
      <c r="O131" s="69">
        <f>IF(E131="P1",N131/规则!$E$26,IF(E131="P2",N131/规则!$E$27,IF(E131="P3",N131/规则!$E$28,IF(E131="P4",N131/规则!$E$29,N131/规则!$E$30))))</f>
        <v>2.4249999999999998</v>
      </c>
    </row>
    <row r="132" spans="1:15">
      <c r="A132" s="66" t="s">
        <v>348</v>
      </c>
      <c r="B132" s="66" t="s">
        <v>217</v>
      </c>
      <c r="C132" s="66">
        <v>2</v>
      </c>
      <c r="D132" s="66" t="s">
        <v>15</v>
      </c>
      <c r="E132" s="66" t="s">
        <v>50</v>
      </c>
      <c r="F132" s="66">
        <v>3</v>
      </c>
      <c r="G132" s="66">
        <v>142</v>
      </c>
      <c r="H132" s="66">
        <v>3</v>
      </c>
      <c r="I132" s="66">
        <v>1</v>
      </c>
      <c r="J132" s="66" t="s">
        <v>218</v>
      </c>
      <c r="K132" s="66" t="s">
        <v>218</v>
      </c>
      <c r="L132" s="66" t="s">
        <v>218</v>
      </c>
      <c r="M132" s="66">
        <f>IF(E132="P1",G132-F132*规则!$E$26,IF(E132="P2",G132-F132*规则!$E$27,IF(E132="P3",G132-F132*规则!$E$28,IF(E132="P4",G132-F132*规则!$E$29,G132-F132*规则!$E$30))))</f>
        <v>94</v>
      </c>
      <c r="N132" s="68">
        <f t="shared" si="2"/>
        <v>31.333333333333332</v>
      </c>
      <c r="O132" s="69">
        <f>IF(E132="P1",N132/规则!$E$26,IF(E132="P2",N132/规则!$E$27,IF(E132="P3",N132/规则!$E$28,IF(E132="P4",N132/规则!$E$29,N132/规则!$E$30))))</f>
        <v>1.9583333333333333</v>
      </c>
    </row>
    <row r="133" spans="1:15">
      <c r="A133" s="66" t="s">
        <v>349</v>
      </c>
      <c r="B133" s="66" t="s">
        <v>217</v>
      </c>
      <c r="C133" s="66">
        <v>2</v>
      </c>
      <c r="D133" s="66" t="s">
        <v>15</v>
      </c>
      <c r="E133" s="66" t="s">
        <v>50</v>
      </c>
      <c r="F133" s="66">
        <v>1</v>
      </c>
      <c r="G133" s="66">
        <v>54</v>
      </c>
      <c r="H133" s="66">
        <v>1</v>
      </c>
      <c r="I133" s="66">
        <v>3</v>
      </c>
      <c r="J133" s="66" t="s">
        <v>218</v>
      </c>
      <c r="K133" s="66" t="s">
        <v>218</v>
      </c>
      <c r="L133" s="66" t="s">
        <v>218</v>
      </c>
      <c r="M133" s="66">
        <f>IF(E133="P1",G133-F133*规则!$E$26,IF(E133="P2",G133-F133*规则!$E$27,IF(E133="P3",G133-F133*规则!$E$28,IF(E133="P4",G133-F133*规则!$E$29,G133-F133*规则!$E$30))))</f>
        <v>38</v>
      </c>
      <c r="N133" s="68">
        <f t="shared" si="2"/>
        <v>38</v>
      </c>
      <c r="O133" s="69">
        <f>IF(E133="P1",N133/规则!$E$26,IF(E133="P2",N133/规则!$E$27,IF(E133="P3",N133/规则!$E$28,IF(E133="P4",N133/规则!$E$29,N133/规则!$E$30))))</f>
        <v>2.375</v>
      </c>
    </row>
    <row r="134" spans="1:15">
      <c r="A134" s="66" t="s">
        <v>350</v>
      </c>
      <c r="B134" s="66" t="s">
        <v>217</v>
      </c>
      <c r="C134" s="66">
        <v>2</v>
      </c>
      <c r="D134" s="66" t="s">
        <v>15</v>
      </c>
      <c r="E134" s="66" t="s">
        <v>50</v>
      </c>
      <c r="F134" s="66">
        <v>5</v>
      </c>
      <c r="G134" s="66">
        <v>230</v>
      </c>
      <c r="H134" s="66">
        <v>2</v>
      </c>
      <c r="I134" s="66">
        <v>2</v>
      </c>
      <c r="J134" s="66" t="s">
        <v>218</v>
      </c>
      <c r="K134" s="66" t="s">
        <v>218</v>
      </c>
      <c r="L134" s="66" t="s">
        <v>218</v>
      </c>
      <c r="M134" s="66">
        <f>IF(E134="P1",G134-F134*规则!$E$26,IF(E134="P2",G134-F134*规则!$E$27,IF(E134="P3",G134-F134*规则!$E$28,IF(E134="P4",G134-F134*规则!$E$29,G134-F134*规则!$E$30))))</f>
        <v>150</v>
      </c>
      <c r="N134" s="68">
        <f t="shared" si="2"/>
        <v>30</v>
      </c>
      <c r="O134" s="69">
        <f>IF(E134="P1",N134/规则!$E$26,IF(E134="P2",N134/规则!$E$27,IF(E134="P3",N134/规则!$E$28,IF(E134="P4",N134/规则!$E$29,N134/规则!$E$30))))</f>
        <v>1.875</v>
      </c>
    </row>
    <row r="135" spans="1:15">
      <c r="A135" s="66" t="s">
        <v>351</v>
      </c>
      <c r="B135" s="66" t="s">
        <v>217</v>
      </c>
      <c r="C135" s="66">
        <v>2</v>
      </c>
      <c r="D135" s="66" t="s">
        <v>15</v>
      </c>
      <c r="E135" s="66" t="s">
        <v>50</v>
      </c>
      <c r="F135" s="66">
        <v>2</v>
      </c>
      <c r="G135" s="66">
        <v>105</v>
      </c>
      <c r="H135" s="66">
        <v>2</v>
      </c>
      <c r="I135" s="66">
        <v>3</v>
      </c>
      <c r="J135" s="66" t="s">
        <v>218</v>
      </c>
      <c r="K135" s="66" t="s">
        <v>218</v>
      </c>
      <c r="L135" s="66" t="s">
        <v>218</v>
      </c>
      <c r="M135" s="66">
        <f>IF(E135="P1",G135-F135*规则!$E$26,IF(E135="P2",G135-F135*规则!$E$27,IF(E135="P3",G135-F135*规则!$E$28,IF(E135="P4",G135-F135*规则!$E$29,G135-F135*规则!$E$30))))</f>
        <v>73</v>
      </c>
      <c r="N135" s="68">
        <f t="shared" si="2"/>
        <v>36.5</v>
      </c>
      <c r="O135" s="69">
        <f>IF(E135="P1",N135/规则!$E$26,IF(E135="P2",N135/规则!$E$27,IF(E135="P3",N135/规则!$E$28,IF(E135="P4",N135/规则!$E$29,N135/规则!$E$30))))</f>
        <v>2.28125</v>
      </c>
    </row>
    <row r="136" spans="1:15">
      <c r="A136" s="66" t="s">
        <v>352</v>
      </c>
      <c r="B136" s="66" t="s">
        <v>217</v>
      </c>
      <c r="C136" s="66">
        <v>2</v>
      </c>
      <c r="D136" s="66" t="s">
        <v>15</v>
      </c>
      <c r="E136" s="66" t="s">
        <v>51</v>
      </c>
      <c r="F136" s="66">
        <v>4</v>
      </c>
      <c r="G136" s="66">
        <v>268</v>
      </c>
      <c r="H136" s="66">
        <v>1</v>
      </c>
      <c r="I136" s="66">
        <v>2</v>
      </c>
      <c r="J136" s="66" t="s">
        <v>218</v>
      </c>
      <c r="K136" s="66" t="s">
        <v>218</v>
      </c>
      <c r="L136" s="66" t="s">
        <v>218</v>
      </c>
      <c r="M136" s="66">
        <f>IF(E136="P1",G136-F136*规则!$E$26,IF(E136="P2",G136-F136*规则!$E$27,IF(E136="P3",G136-F136*规则!$E$28,IF(E136="P4",G136-F136*规则!$E$29,G136-F136*规则!$E$30))))</f>
        <v>160</v>
      </c>
      <c r="N136" s="68">
        <f t="shared" si="2"/>
        <v>40</v>
      </c>
      <c r="O136" s="69">
        <f>IF(E136="P1",N136/规则!$E$26,IF(E136="P2",N136/规则!$E$27,IF(E136="P3",N136/规则!$E$28,IF(E136="P4",N136/规则!$E$29,N136/规则!$E$30))))</f>
        <v>1.4814814814814814</v>
      </c>
    </row>
    <row r="137" spans="1:15">
      <c r="A137" s="66" t="s">
        <v>353</v>
      </c>
      <c r="B137" s="66" t="s">
        <v>217</v>
      </c>
      <c r="C137" s="66">
        <v>2</v>
      </c>
      <c r="D137" s="66" t="s">
        <v>15</v>
      </c>
      <c r="E137" s="66" t="s">
        <v>51</v>
      </c>
      <c r="F137" s="66">
        <v>3</v>
      </c>
      <c r="G137" s="66">
        <v>216</v>
      </c>
      <c r="H137" s="66">
        <v>2</v>
      </c>
      <c r="I137" s="66">
        <v>1</v>
      </c>
      <c r="J137" s="66" t="s">
        <v>218</v>
      </c>
      <c r="K137" s="66" t="s">
        <v>218</v>
      </c>
      <c r="L137" s="66" t="s">
        <v>218</v>
      </c>
      <c r="M137" s="66">
        <f>IF(E137="P1",G137-F137*规则!$E$26,IF(E137="P2",G137-F137*规则!$E$27,IF(E137="P3",G137-F137*规则!$E$28,IF(E137="P4",G137-F137*规则!$E$29,G137-F137*规则!$E$30))))</f>
        <v>135</v>
      </c>
      <c r="N137" s="68">
        <f t="shared" si="2"/>
        <v>45</v>
      </c>
      <c r="O137" s="69">
        <f>IF(E137="P1",N137/规则!$E$26,IF(E137="P2",N137/规则!$E$27,IF(E137="P3",N137/规则!$E$28,IF(E137="P4",N137/规则!$E$29,N137/规则!$E$30))))</f>
        <v>1.6666666666666667</v>
      </c>
    </row>
    <row r="138" spans="1:15">
      <c r="A138" s="66" t="s">
        <v>354</v>
      </c>
      <c r="B138" s="66" t="s">
        <v>217</v>
      </c>
      <c r="C138" s="66">
        <v>2</v>
      </c>
      <c r="D138" s="66" t="s">
        <v>15</v>
      </c>
      <c r="E138" s="66" t="s">
        <v>51</v>
      </c>
      <c r="F138" s="66">
        <v>5</v>
      </c>
      <c r="G138" s="66">
        <v>334</v>
      </c>
      <c r="H138" s="66">
        <v>1</v>
      </c>
      <c r="I138" s="66">
        <v>3</v>
      </c>
      <c r="J138" s="66" t="s">
        <v>218</v>
      </c>
      <c r="K138" s="66" t="s">
        <v>218</v>
      </c>
      <c r="L138" s="66" t="s">
        <v>218</v>
      </c>
      <c r="M138" s="66">
        <f>IF(E138="P1",G138-F138*规则!$E$26,IF(E138="P2",G138-F138*规则!$E$27,IF(E138="P3",G138-F138*规则!$E$28,IF(E138="P4",G138-F138*规则!$E$29,G138-F138*规则!$E$30))))</f>
        <v>199</v>
      </c>
      <c r="N138" s="68">
        <f t="shared" si="2"/>
        <v>39.799999999999997</v>
      </c>
      <c r="O138" s="69">
        <f>IF(E138="P1",N138/规则!$E$26,IF(E138="P2",N138/规则!$E$27,IF(E138="P3",N138/规则!$E$28,IF(E138="P4",N138/规则!$E$29,N138/规则!$E$30))))</f>
        <v>1.4740740740740739</v>
      </c>
    </row>
    <row r="139" spans="1:15">
      <c r="A139" s="66" t="s">
        <v>355</v>
      </c>
      <c r="B139" s="66" t="s">
        <v>217</v>
      </c>
      <c r="C139" s="66">
        <v>2</v>
      </c>
      <c r="D139" s="66" t="s">
        <v>15</v>
      </c>
      <c r="E139" s="66" t="s">
        <v>51</v>
      </c>
      <c r="F139" s="66">
        <v>5</v>
      </c>
      <c r="G139" s="66">
        <v>321</v>
      </c>
      <c r="H139" s="66">
        <v>1</v>
      </c>
      <c r="I139" s="66">
        <v>4</v>
      </c>
      <c r="J139" s="66" t="s">
        <v>218</v>
      </c>
      <c r="K139" s="66" t="s">
        <v>218</v>
      </c>
      <c r="L139" s="66" t="s">
        <v>218</v>
      </c>
      <c r="M139" s="66">
        <f>IF(E139="P1",G139-F139*规则!$E$26,IF(E139="P2",G139-F139*规则!$E$27,IF(E139="P3",G139-F139*规则!$E$28,IF(E139="P4",G139-F139*规则!$E$29,G139-F139*规则!$E$30))))</f>
        <v>186</v>
      </c>
      <c r="N139" s="68">
        <f t="shared" si="2"/>
        <v>37.200000000000003</v>
      </c>
      <c r="O139" s="69">
        <f>IF(E139="P1",N139/规则!$E$26,IF(E139="P2",N139/规则!$E$27,IF(E139="P3",N139/规则!$E$28,IF(E139="P4",N139/规则!$E$29,N139/规则!$E$30))))</f>
        <v>1.377777777777778</v>
      </c>
    </row>
    <row r="140" spans="1:15">
      <c r="A140" s="66" t="s">
        <v>356</v>
      </c>
      <c r="B140" s="66" t="s">
        <v>217</v>
      </c>
      <c r="C140" s="66">
        <v>2</v>
      </c>
      <c r="D140" s="66" t="s">
        <v>15</v>
      </c>
      <c r="E140" s="66" t="s">
        <v>51</v>
      </c>
      <c r="F140" s="66">
        <v>1</v>
      </c>
      <c r="G140" s="66">
        <v>66</v>
      </c>
      <c r="H140" s="66">
        <v>3</v>
      </c>
      <c r="I140" s="66">
        <v>1</v>
      </c>
      <c r="J140" s="66" t="s">
        <v>218</v>
      </c>
      <c r="K140" s="66" t="s">
        <v>218</v>
      </c>
      <c r="L140" s="66" t="s">
        <v>218</v>
      </c>
      <c r="M140" s="66">
        <f>IF(E140="P1",G140-F140*规则!$E$26,IF(E140="P2",G140-F140*规则!$E$27,IF(E140="P3",G140-F140*规则!$E$28,IF(E140="P4",G140-F140*规则!$E$29,G140-F140*规则!$E$30))))</f>
        <v>39</v>
      </c>
      <c r="N140" s="68">
        <f t="shared" si="2"/>
        <v>39</v>
      </c>
      <c r="O140" s="69">
        <f>IF(E140="P1",N140/规则!$E$26,IF(E140="P2",N140/规则!$E$27,IF(E140="P3",N140/规则!$E$28,IF(E140="P4",N140/规则!$E$29,N140/规则!$E$30))))</f>
        <v>1.4444444444444444</v>
      </c>
    </row>
    <row r="141" spans="1:15">
      <c r="A141" s="66" t="s">
        <v>357</v>
      </c>
      <c r="B141" s="66" t="s">
        <v>217</v>
      </c>
      <c r="C141" s="66">
        <v>2</v>
      </c>
      <c r="D141" s="66" t="s">
        <v>15</v>
      </c>
      <c r="E141" s="66" t="s">
        <v>51</v>
      </c>
      <c r="F141" s="66">
        <v>5</v>
      </c>
      <c r="G141" s="66">
        <v>357</v>
      </c>
      <c r="H141" s="66">
        <v>2</v>
      </c>
      <c r="I141" s="66">
        <v>0</v>
      </c>
      <c r="J141" s="66" t="s">
        <v>218</v>
      </c>
      <c r="K141" s="66" t="s">
        <v>218</v>
      </c>
      <c r="L141" s="66" t="s">
        <v>218</v>
      </c>
      <c r="M141" s="66">
        <f>IF(E141="P1",G141-F141*规则!$E$26,IF(E141="P2",G141-F141*规则!$E$27,IF(E141="P3",G141-F141*规则!$E$28,IF(E141="P4",G141-F141*规则!$E$29,G141-F141*规则!$E$30))))</f>
        <v>222</v>
      </c>
      <c r="N141" s="68">
        <f t="shared" si="2"/>
        <v>44.4</v>
      </c>
      <c r="O141" s="69">
        <f>IF(E141="P1",N141/规则!$E$26,IF(E141="P2",N141/规则!$E$27,IF(E141="P3",N141/规则!$E$28,IF(E141="P4",N141/规则!$E$29,N141/规则!$E$30))))</f>
        <v>1.6444444444444444</v>
      </c>
    </row>
    <row r="142" spans="1:15">
      <c r="A142" s="66" t="s">
        <v>358</v>
      </c>
      <c r="B142" s="66" t="s">
        <v>217</v>
      </c>
      <c r="C142" s="66">
        <v>2</v>
      </c>
      <c r="D142" s="66" t="s">
        <v>15</v>
      </c>
      <c r="E142" s="66" t="s">
        <v>51</v>
      </c>
      <c r="F142" s="66">
        <v>1</v>
      </c>
      <c r="G142" s="66">
        <v>76</v>
      </c>
      <c r="H142" s="66">
        <v>3</v>
      </c>
      <c r="I142" s="66">
        <v>0</v>
      </c>
      <c r="J142" s="66" t="s">
        <v>218</v>
      </c>
      <c r="K142" s="66" t="s">
        <v>218</v>
      </c>
      <c r="L142" s="66" t="s">
        <v>218</v>
      </c>
      <c r="M142" s="66">
        <f>IF(E142="P1",G142-F142*规则!$E$26,IF(E142="P2",G142-F142*规则!$E$27,IF(E142="P3",G142-F142*规则!$E$28,IF(E142="P4",G142-F142*规则!$E$29,G142-F142*规则!$E$30))))</f>
        <v>49</v>
      </c>
      <c r="N142" s="68">
        <f t="shared" si="2"/>
        <v>49</v>
      </c>
      <c r="O142" s="69">
        <f>IF(E142="P1",N142/规则!$E$26,IF(E142="P2",N142/规则!$E$27,IF(E142="P3",N142/规则!$E$28,IF(E142="P4",N142/规则!$E$29,N142/规则!$E$30))))</f>
        <v>1.8148148148148149</v>
      </c>
    </row>
    <row r="143" spans="1:15">
      <c r="A143" s="66" t="s">
        <v>359</v>
      </c>
      <c r="B143" s="66" t="s">
        <v>217</v>
      </c>
      <c r="C143" s="66">
        <v>2</v>
      </c>
      <c r="D143" s="66" t="s">
        <v>15</v>
      </c>
      <c r="E143" s="66" t="s">
        <v>51</v>
      </c>
      <c r="F143" s="66">
        <v>4</v>
      </c>
      <c r="G143" s="66">
        <v>292</v>
      </c>
      <c r="H143" s="66">
        <v>2</v>
      </c>
      <c r="I143" s="66">
        <v>2</v>
      </c>
      <c r="J143" s="66" t="s">
        <v>218</v>
      </c>
      <c r="K143" s="66" t="s">
        <v>218</v>
      </c>
      <c r="L143" s="66" t="s">
        <v>218</v>
      </c>
      <c r="M143" s="66">
        <f>IF(E143="P1",G143-F143*规则!$E$26,IF(E143="P2",G143-F143*规则!$E$27,IF(E143="P3",G143-F143*规则!$E$28,IF(E143="P4",G143-F143*规则!$E$29,G143-F143*规则!$E$30))))</f>
        <v>184</v>
      </c>
      <c r="N143" s="68">
        <f t="shared" si="2"/>
        <v>46</v>
      </c>
      <c r="O143" s="69">
        <f>IF(E143="P1",N143/规则!$E$26,IF(E143="P2",N143/规则!$E$27,IF(E143="P3",N143/规则!$E$28,IF(E143="P4",N143/规则!$E$29,N143/规则!$E$30))))</f>
        <v>1.7037037037037037</v>
      </c>
    </row>
    <row r="144" spans="1:15">
      <c r="A144" s="66" t="s">
        <v>360</v>
      </c>
      <c r="B144" s="66" t="s">
        <v>217</v>
      </c>
      <c r="C144" s="66">
        <v>2</v>
      </c>
      <c r="D144" s="66" t="s">
        <v>15</v>
      </c>
      <c r="E144" s="66" t="s">
        <v>51</v>
      </c>
      <c r="F144" s="66">
        <v>2</v>
      </c>
      <c r="G144" s="66">
        <v>117</v>
      </c>
      <c r="H144" s="66">
        <v>1</v>
      </c>
      <c r="I144" s="66">
        <v>1</v>
      </c>
      <c r="J144" s="66" t="s">
        <v>218</v>
      </c>
      <c r="K144" s="66" t="s">
        <v>218</v>
      </c>
      <c r="L144" s="66" t="s">
        <v>218</v>
      </c>
      <c r="M144" s="66">
        <f>IF(E144="P1",G144-F144*规则!$E$26,IF(E144="P2",G144-F144*规则!$E$27,IF(E144="P3",G144-F144*规则!$E$28,IF(E144="P4",G144-F144*规则!$E$29,G144-F144*规则!$E$30))))</f>
        <v>63</v>
      </c>
      <c r="N144" s="68">
        <f t="shared" si="2"/>
        <v>31.5</v>
      </c>
      <c r="O144" s="69">
        <f>IF(E144="P1",N144/规则!$E$26,IF(E144="P2",N144/规则!$E$27,IF(E144="P3",N144/规则!$E$28,IF(E144="P4",N144/规则!$E$29,N144/规则!$E$30))))</f>
        <v>1.1666666666666667</v>
      </c>
    </row>
    <row r="145" spans="1:15">
      <c r="A145" s="66" t="s">
        <v>361</v>
      </c>
      <c r="B145" s="66" t="s">
        <v>217</v>
      </c>
      <c r="C145" s="66">
        <v>2</v>
      </c>
      <c r="D145" s="66" t="s">
        <v>15</v>
      </c>
      <c r="E145" s="66" t="s">
        <v>51</v>
      </c>
      <c r="F145" s="66">
        <v>4</v>
      </c>
      <c r="G145" s="66">
        <v>270</v>
      </c>
      <c r="H145" s="66">
        <v>1</v>
      </c>
      <c r="I145" s="66">
        <v>0</v>
      </c>
      <c r="J145" s="66" t="s">
        <v>218</v>
      </c>
      <c r="K145" s="66" t="s">
        <v>218</v>
      </c>
      <c r="L145" s="66" t="s">
        <v>218</v>
      </c>
      <c r="M145" s="66">
        <f>IF(E145="P1",G145-F145*规则!$E$26,IF(E145="P2",G145-F145*规则!$E$27,IF(E145="P3",G145-F145*规则!$E$28,IF(E145="P4",G145-F145*规则!$E$29,G145-F145*规则!$E$30))))</f>
        <v>162</v>
      </c>
      <c r="N145" s="68">
        <f t="shared" si="2"/>
        <v>40.5</v>
      </c>
      <c r="O145" s="69">
        <f>IF(E145="P1",N145/规则!$E$26,IF(E145="P2",N145/规则!$E$27,IF(E145="P3",N145/规则!$E$28,IF(E145="P4",N145/规则!$E$29,N145/规则!$E$30))))</f>
        <v>1.5</v>
      </c>
    </row>
    <row r="146" spans="1:15">
      <c r="A146" s="66" t="s">
        <v>362</v>
      </c>
      <c r="B146" s="66" t="s">
        <v>217</v>
      </c>
      <c r="C146" s="66">
        <v>2</v>
      </c>
      <c r="D146" s="66" t="s">
        <v>15</v>
      </c>
      <c r="E146" s="66" t="s">
        <v>51</v>
      </c>
      <c r="F146" s="66">
        <v>1</v>
      </c>
      <c r="G146" s="66">
        <v>73</v>
      </c>
      <c r="H146" s="66">
        <v>3</v>
      </c>
      <c r="I146" s="66">
        <v>2</v>
      </c>
      <c r="J146" s="66" t="s">
        <v>218</v>
      </c>
      <c r="K146" s="66" t="s">
        <v>218</v>
      </c>
      <c r="L146" s="66" t="s">
        <v>218</v>
      </c>
      <c r="M146" s="66">
        <f>IF(E146="P1",G146-F146*规则!$E$26,IF(E146="P2",G146-F146*规则!$E$27,IF(E146="P3",G146-F146*规则!$E$28,IF(E146="P4",G146-F146*规则!$E$29,G146-F146*规则!$E$30))))</f>
        <v>46</v>
      </c>
      <c r="N146" s="68">
        <f t="shared" si="2"/>
        <v>46</v>
      </c>
      <c r="O146" s="69">
        <f>IF(E146="P1",N146/规则!$E$26,IF(E146="P2",N146/规则!$E$27,IF(E146="P3",N146/规则!$E$28,IF(E146="P4",N146/规则!$E$29,N146/规则!$E$30))))</f>
        <v>1.7037037037037037</v>
      </c>
    </row>
    <row r="147" spans="1:15">
      <c r="A147" s="66" t="s">
        <v>363</v>
      </c>
      <c r="B147" s="66" t="s">
        <v>217</v>
      </c>
      <c r="C147" s="66">
        <v>2</v>
      </c>
      <c r="D147" s="66" t="s">
        <v>15</v>
      </c>
      <c r="E147" s="66" t="s">
        <v>51</v>
      </c>
      <c r="F147" s="66">
        <v>1</v>
      </c>
      <c r="G147" s="66">
        <v>56</v>
      </c>
      <c r="H147" s="66">
        <v>2</v>
      </c>
      <c r="I147" s="66">
        <v>3</v>
      </c>
      <c r="J147" s="66" t="s">
        <v>218</v>
      </c>
      <c r="K147" s="66" t="s">
        <v>218</v>
      </c>
      <c r="L147" s="66" t="s">
        <v>218</v>
      </c>
      <c r="M147" s="66">
        <f>IF(E147="P1",G147-F147*规则!$E$26,IF(E147="P2",G147-F147*规则!$E$27,IF(E147="P3",G147-F147*规则!$E$28,IF(E147="P4",G147-F147*规则!$E$29,G147-F147*规则!$E$30))))</f>
        <v>29</v>
      </c>
      <c r="N147" s="68">
        <f t="shared" si="2"/>
        <v>29</v>
      </c>
      <c r="O147" s="69">
        <f>IF(E147="P1",N147/规则!$E$26,IF(E147="P2",N147/规则!$E$27,IF(E147="P3",N147/规则!$E$28,IF(E147="P4",N147/规则!$E$29,N147/规则!$E$30))))</f>
        <v>1.0740740740740742</v>
      </c>
    </row>
    <row r="148" spans="1:15">
      <c r="A148" s="66" t="s">
        <v>364</v>
      </c>
      <c r="B148" s="66" t="s">
        <v>217</v>
      </c>
      <c r="C148" s="66">
        <v>2</v>
      </c>
      <c r="D148" s="66" t="s">
        <v>15</v>
      </c>
      <c r="E148" s="66" t="s">
        <v>51</v>
      </c>
      <c r="F148" s="66">
        <v>1</v>
      </c>
      <c r="G148" s="66">
        <v>68</v>
      </c>
      <c r="H148" s="66">
        <v>2</v>
      </c>
      <c r="I148" s="66">
        <v>4</v>
      </c>
      <c r="J148" s="66" t="s">
        <v>218</v>
      </c>
      <c r="K148" s="66" t="s">
        <v>218</v>
      </c>
      <c r="L148" s="66" t="s">
        <v>218</v>
      </c>
      <c r="M148" s="66">
        <f>IF(E148="P1",G148-F148*规则!$E$26,IF(E148="P2",G148-F148*规则!$E$27,IF(E148="P3",G148-F148*规则!$E$28,IF(E148="P4",G148-F148*规则!$E$29,G148-F148*规则!$E$30))))</f>
        <v>41</v>
      </c>
      <c r="N148" s="68">
        <f t="shared" si="2"/>
        <v>41</v>
      </c>
      <c r="O148" s="69">
        <f>IF(E148="P1",N148/规则!$E$26,IF(E148="P2",N148/规则!$E$27,IF(E148="P3",N148/规则!$E$28,IF(E148="P4",N148/规则!$E$29,N148/规则!$E$30))))</f>
        <v>1.5185185185185186</v>
      </c>
    </row>
    <row r="149" spans="1:15">
      <c r="A149" s="66" t="s">
        <v>365</v>
      </c>
      <c r="B149" s="66" t="s">
        <v>217</v>
      </c>
      <c r="C149" s="66">
        <v>2</v>
      </c>
      <c r="D149" s="66" t="s">
        <v>15</v>
      </c>
      <c r="E149" s="66" t="s">
        <v>51</v>
      </c>
      <c r="F149" s="66">
        <v>3</v>
      </c>
      <c r="G149" s="66">
        <v>227</v>
      </c>
      <c r="H149" s="66">
        <v>2</v>
      </c>
      <c r="I149" s="66">
        <v>1</v>
      </c>
      <c r="J149" s="66" t="s">
        <v>218</v>
      </c>
      <c r="K149" s="66" t="s">
        <v>218</v>
      </c>
      <c r="L149" s="66" t="s">
        <v>218</v>
      </c>
      <c r="M149" s="66">
        <f>IF(E149="P1",G149-F149*规则!$E$26,IF(E149="P2",G149-F149*规则!$E$27,IF(E149="P3",G149-F149*规则!$E$28,IF(E149="P4",G149-F149*规则!$E$29,G149-F149*规则!$E$30))))</f>
        <v>146</v>
      </c>
      <c r="N149" s="68">
        <f t="shared" si="2"/>
        <v>48.666666666666664</v>
      </c>
      <c r="O149" s="69">
        <f>IF(E149="P1",N149/规则!$E$26,IF(E149="P2",N149/规则!$E$27,IF(E149="P3",N149/规则!$E$28,IF(E149="P4",N149/规则!$E$29,N149/规则!$E$30))))</f>
        <v>1.8024691358024691</v>
      </c>
    </row>
    <row r="150" spans="1:15">
      <c r="A150" s="66" t="s">
        <v>366</v>
      </c>
      <c r="B150" s="66" t="s">
        <v>217</v>
      </c>
      <c r="C150" s="66">
        <v>2</v>
      </c>
      <c r="D150" s="66" t="s">
        <v>15</v>
      </c>
      <c r="E150" s="66" t="s">
        <v>51</v>
      </c>
      <c r="F150" s="66">
        <v>2</v>
      </c>
      <c r="G150" s="66">
        <v>150</v>
      </c>
      <c r="H150" s="66">
        <v>1</v>
      </c>
      <c r="I150" s="66">
        <v>0</v>
      </c>
      <c r="J150" s="66" t="s">
        <v>218</v>
      </c>
      <c r="K150" s="66" t="s">
        <v>218</v>
      </c>
      <c r="L150" s="66" t="s">
        <v>218</v>
      </c>
      <c r="M150" s="66">
        <f>IF(E150="P1",G150-F150*规则!$E$26,IF(E150="P2",G150-F150*规则!$E$27,IF(E150="P3",G150-F150*规则!$E$28,IF(E150="P4",G150-F150*规则!$E$29,G150-F150*规则!$E$30))))</f>
        <v>96</v>
      </c>
      <c r="N150" s="68">
        <f t="shared" si="2"/>
        <v>48</v>
      </c>
      <c r="O150" s="69">
        <f>IF(E150="P1",N150/规则!$E$26,IF(E150="P2",N150/规则!$E$27,IF(E150="P3",N150/规则!$E$28,IF(E150="P4",N150/规则!$E$29,N150/规则!$E$30))))</f>
        <v>1.7777777777777777</v>
      </c>
    </row>
    <row r="151" spans="1:15">
      <c r="A151" s="66" t="s">
        <v>367</v>
      </c>
      <c r="B151" s="66" t="s">
        <v>217</v>
      </c>
      <c r="C151" s="66">
        <v>2</v>
      </c>
      <c r="D151" s="66" t="s">
        <v>15</v>
      </c>
      <c r="E151" s="66" t="s">
        <v>53</v>
      </c>
      <c r="F151" s="66">
        <v>5</v>
      </c>
      <c r="G151" s="66">
        <v>385</v>
      </c>
      <c r="H151" s="66">
        <v>3</v>
      </c>
      <c r="I151" s="66">
        <v>3</v>
      </c>
      <c r="J151" s="66" t="s">
        <v>218</v>
      </c>
      <c r="K151" s="66" t="s">
        <v>218</v>
      </c>
      <c r="L151" s="66" t="s">
        <v>218</v>
      </c>
      <c r="M151" s="66">
        <f>IF(E151="P1",G151-F151*规则!$E$26,IF(E151="P2",G151-F151*规则!$E$27,IF(E151="P3",G151-F151*规则!$E$28,IF(E151="P4",G151-F151*规则!$E$29,G151-F151*规则!$E$30))))</f>
        <v>205</v>
      </c>
      <c r="N151" s="68">
        <f t="shared" si="2"/>
        <v>41</v>
      </c>
      <c r="O151" s="69">
        <f>IF(E151="P1",N151/规则!$E$26,IF(E151="P2",N151/规则!$E$27,IF(E151="P3",N151/规则!$E$28,IF(E151="P4",N151/规则!$E$29,N151/规则!$E$30))))</f>
        <v>1.1388888888888888</v>
      </c>
    </row>
    <row r="152" spans="1:15">
      <c r="A152" s="66" t="s">
        <v>368</v>
      </c>
      <c r="B152" s="66" t="s">
        <v>217</v>
      </c>
      <c r="C152" s="66">
        <v>2</v>
      </c>
      <c r="D152" s="66" t="s">
        <v>15</v>
      </c>
      <c r="E152" s="66" t="s">
        <v>53</v>
      </c>
      <c r="F152" s="66">
        <v>2</v>
      </c>
      <c r="G152" s="66">
        <v>149</v>
      </c>
      <c r="H152" s="66">
        <v>1</v>
      </c>
      <c r="I152" s="66">
        <v>3</v>
      </c>
      <c r="J152" s="66" t="s">
        <v>218</v>
      </c>
      <c r="K152" s="66" t="s">
        <v>218</v>
      </c>
      <c r="L152" s="66" t="s">
        <v>218</v>
      </c>
      <c r="M152" s="66">
        <f>IF(E152="P1",G152-F152*规则!$E$26,IF(E152="P2",G152-F152*规则!$E$27,IF(E152="P3",G152-F152*规则!$E$28,IF(E152="P4",G152-F152*规则!$E$29,G152-F152*规则!$E$30))))</f>
        <v>77</v>
      </c>
      <c r="N152" s="68">
        <f t="shared" si="2"/>
        <v>38.5</v>
      </c>
      <c r="O152" s="69">
        <f>IF(E152="P1",N152/规则!$E$26,IF(E152="P2",N152/规则!$E$27,IF(E152="P3",N152/规则!$E$28,IF(E152="P4",N152/规则!$E$29,N152/规则!$E$30))))</f>
        <v>1.0694444444444444</v>
      </c>
    </row>
    <row r="153" spans="1:15">
      <c r="A153" s="66" t="s">
        <v>369</v>
      </c>
      <c r="B153" s="66" t="s">
        <v>217</v>
      </c>
      <c r="C153" s="66">
        <v>2</v>
      </c>
      <c r="D153" s="66" t="s">
        <v>15</v>
      </c>
      <c r="E153" s="66" t="s">
        <v>53</v>
      </c>
      <c r="F153" s="66">
        <v>3</v>
      </c>
      <c r="G153" s="66">
        <v>217</v>
      </c>
      <c r="H153" s="66">
        <v>4</v>
      </c>
      <c r="I153" s="66">
        <v>1</v>
      </c>
      <c r="J153" s="66" t="s">
        <v>218</v>
      </c>
      <c r="K153" s="66" t="s">
        <v>218</v>
      </c>
      <c r="L153" s="66" t="s">
        <v>218</v>
      </c>
      <c r="M153" s="66">
        <f>IF(E153="P1",G153-F153*规则!$E$26,IF(E153="P2",G153-F153*规则!$E$27,IF(E153="P3",G153-F153*规则!$E$28,IF(E153="P4",G153-F153*规则!$E$29,G153-F153*规则!$E$30))))</f>
        <v>109</v>
      </c>
      <c r="N153" s="68">
        <f t="shared" si="2"/>
        <v>36.333333333333336</v>
      </c>
      <c r="O153" s="69">
        <f>IF(E153="P1",N153/规则!$E$26,IF(E153="P2",N153/规则!$E$27,IF(E153="P3",N153/规则!$E$28,IF(E153="P4",N153/规则!$E$29,N153/规则!$E$30))))</f>
        <v>1.0092592592592593</v>
      </c>
    </row>
    <row r="154" spans="1:15">
      <c r="A154" s="66" t="s">
        <v>370</v>
      </c>
      <c r="B154" s="66" t="s">
        <v>217</v>
      </c>
      <c r="C154" s="66">
        <v>2</v>
      </c>
      <c r="D154" s="66" t="s">
        <v>15</v>
      </c>
      <c r="E154" s="66" t="s">
        <v>53</v>
      </c>
      <c r="F154" s="66">
        <v>3</v>
      </c>
      <c r="G154" s="66">
        <v>253</v>
      </c>
      <c r="H154" s="66">
        <v>2</v>
      </c>
      <c r="I154" s="66">
        <v>1</v>
      </c>
      <c r="J154" s="66" t="s">
        <v>218</v>
      </c>
      <c r="K154" s="66" t="s">
        <v>218</v>
      </c>
      <c r="L154" s="66" t="s">
        <v>218</v>
      </c>
      <c r="M154" s="66">
        <f>IF(E154="P1",G154-F154*规则!$E$26,IF(E154="P2",G154-F154*规则!$E$27,IF(E154="P3",G154-F154*规则!$E$28,IF(E154="P4",G154-F154*规则!$E$29,G154-F154*规则!$E$30))))</f>
        <v>145</v>
      </c>
      <c r="N154" s="68">
        <f t="shared" si="2"/>
        <v>48.333333333333336</v>
      </c>
      <c r="O154" s="69">
        <f>IF(E154="P1",N154/规则!$E$26,IF(E154="P2",N154/规则!$E$27,IF(E154="P3",N154/规则!$E$28,IF(E154="P4",N154/规则!$E$29,N154/规则!$E$30))))</f>
        <v>1.3425925925925926</v>
      </c>
    </row>
    <row r="155" spans="1:15">
      <c r="A155" s="66" t="s">
        <v>371</v>
      </c>
      <c r="B155" s="66" t="s">
        <v>217</v>
      </c>
      <c r="C155" s="66">
        <v>2</v>
      </c>
      <c r="D155" s="66" t="s">
        <v>15</v>
      </c>
      <c r="E155" s="66" t="s">
        <v>53</v>
      </c>
      <c r="F155" s="66">
        <v>3</v>
      </c>
      <c r="G155" s="66">
        <v>237</v>
      </c>
      <c r="H155" s="66">
        <v>4</v>
      </c>
      <c r="I155" s="66">
        <v>1</v>
      </c>
      <c r="J155" s="66" t="s">
        <v>218</v>
      </c>
      <c r="K155" s="66" t="s">
        <v>218</v>
      </c>
      <c r="L155" s="66" t="s">
        <v>218</v>
      </c>
      <c r="M155" s="66">
        <f>IF(E155="P1",G155-F155*规则!$E$26,IF(E155="P2",G155-F155*规则!$E$27,IF(E155="P3",G155-F155*规则!$E$28,IF(E155="P4",G155-F155*规则!$E$29,G155-F155*规则!$E$30))))</f>
        <v>129</v>
      </c>
      <c r="N155" s="68">
        <f t="shared" si="2"/>
        <v>43</v>
      </c>
      <c r="O155" s="69">
        <f>IF(E155="P1",N155/规则!$E$26,IF(E155="P2",N155/规则!$E$27,IF(E155="P3",N155/规则!$E$28,IF(E155="P4",N155/规则!$E$29,N155/规则!$E$30))))</f>
        <v>1.1944444444444444</v>
      </c>
    </row>
    <row r="156" spans="1:15">
      <c r="A156" s="66" t="s">
        <v>372</v>
      </c>
      <c r="B156" s="66" t="s">
        <v>217</v>
      </c>
      <c r="C156" s="66">
        <v>2</v>
      </c>
      <c r="D156" s="66" t="s">
        <v>15</v>
      </c>
      <c r="E156" s="66" t="s">
        <v>53</v>
      </c>
      <c r="F156" s="66">
        <v>3</v>
      </c>
      <c r="G156" s="66">
        <v>232</v>
      </c>
      <c r="H156" s="66">
        <v>1</v>
      </c>
      <c r="I156" s="66">
        <v>3</v>
      </c>
      <c r="J156" s="66" t="s">
        <v>218</v>
      </c>
      <c r="K156" s="66" t="s">
        <v>218</v>
      </c>
      <c r="L156" s="66" t="s">
        <v>218</v>
      </c>
      <c r="M156" s="66">
        <f>IF(E156="P1",G156-F156*规则!$E$26,IF(E156="P2",G156-F156*规则!$E$27,IF(E156="P3",G156-F156*规则!$E$28,IF(E156="P4",G156-F156*规则!$E$29,G156-F156*规则!$E$30))))</f>
        <v>124</v>
      </c>
      <c r="N156" s="68">
        <f t="shared" si="2"/>
        <v>41.333333333333336</v>
      </c>
      <c r="O156" s="69">
        <f>IF(E156="P1",N156/规则!$E$26,IF(E156="P2",N156/规则!$E$27,IF(E156="P3",N156/规则!$E$28,IF(E156="P4",N156/规则!$E$29,N156/规则!$E$30))))</f>
        <v>1.1481481481481481</v>
      </c>
    </row>
    <row r="157" spans="1:15">
      <c r="A157" s="66" t="s">
        <v>373</v>
      </c>
      <c r="B157" s="66" t="s">
        <v>217</v>
      </c>
      <c r="C157" s="66">
        <v>2</v>
      </c>
      <c r="D157" s="66" t="s">
        <v>15</v>
      </c>
      <c r="E157" s="66" t="s">
        <v>53</v>
      </c>
      <c r="F157" s="66">
        <v>5</v>
      </c>
      <c r="G157" s="66">
        <v>401</v>
      </c>
      <c r="H157" s="66">
        <v>4</v>
      </c>
      <c r="I157" s="66">
        <v>3</v>
      </c>
      <c r="J157" s="66" t="s">
        <v>218</v>
      </c>
      <c r="K157" s="66" t="s">
        <v>218</v>
      </c>
      <c r="L157" s="66" t="s">
        <v>218</v>
      </c>
      <c r="M157" s="66">
        <f>IF(E157="P1",G157-F157*规则!$E$26,IF(E157="P2",G157-F157*规则!$E$27,IF(E157="P3",G157-F157*规则!$E$28,IF(E157="P4",G157-F157*规则!$E$29,G157-F157*规则!$E$30))))</f>
        <v>221</v>
      </c>
      <c r="N157" s="68">
        <f t="shared" si="2"/>
        <v>44.2</v>
      </c>
      <c r="O157" s="69">
        <f>IF(E157="P1",N157/规则!$E$26,IF(E157="P2",N157/规则!$E$27,IF(E157="P3",N157/规则!$E$28,IF(E157="P4",N157/规则!$E$29,N157/规则!$E$30))))</f>
        <v>1.2277777777777779</v>
      </c>
    </row>
    <row r="158" spans="1:15">
      <c r="A158" s="66" t="s">
        <v>374</v>
      </c>
      <c r="B158" s="66" t="s">
        <v>217</v>
      </c>
      <c r="C158" s="66">
        <v>2</v>
      </c>
      <c r="D158" s="66" t="s">
        <v>15</v>
      </c>
      <c r="E158" s="66" t="s">
        <v>53</v>
      </c>
      <c r="F158" s="66">
        <v>3</v>
      </c>
      <c r="G158" s="66">
        <v>231</v>
      </c>
      <c r="H158" s="66">
        <v>4</v>
      </c>
      <c r="I158" s="66">
        <v>2</v>
      </c>
      <c r="J158" s="66" t="s">
        <v>218</v>
      </c>
      <c r="K158" s="66" t="s">
        <v>218</v>
      </c>
      <c r="L158" s="66" t="s">
        <v>218</v>
      </c>
      <c r="M158" s="66">
        <f>IF(E158="P1",G158-F158*规则!$E$26,IF(E158="P2",G158-F158*规则!$E$27,IF(E158="P3",G158-F158*规则!$E$28,IF(E158="P4",G158-F158*规则!$E$29,G158-F158*规则!$E$30))))</f>
        <v>123</v>
      </c>
      <c r="N158" s="68">
        <f t="shared" si="2"/>
        <v>41</v>
      </c>
      <c r="O158" s="69">
        <f>IF(E158="P1",N158/规则!$E$26,IF(E158="P2",N158/规则!$E$27,IF(E158="P3",N158/规则!$E$28,IF(E158="P4",N158/规则!$E$29,N158/规则!$E$30))))</f>
        <v>1.1388888888888888</v>
      </c>
    </row>
    <row r="159" spans="1:15">
      <c r="A159" s="66" t="s">
        <v>375</v>
      </c>
      <c r="B159" s="66" t="s">
        <v>217</v>
      </c>
      <c r="C159" s="66">
        <v>2</v>
      </c>
      <c r="D159" s="66" t="s">
        <v>15</v>
      </c>
      <c r="E159" s="66" t="s">
        <v>53</v>
      </c>
      <c r="F159" s="66">
        <v>3</v>
      </c>
      <c r="G159" s="66">
        <v>247</v>
      </c>
      <c r="H159" s="66">
        <v>2</v>
      </c>
      <c r="I159" s="66">
        <v>1</v>
      </c>
      <c r="J159" s="66" t="s">
        <v>218</v>
      </c>
      <c r="K159" s="66" t="s">
        <v>218</v>
      </c>
      <c r="L159" s="66" t="s">
        <v>218</v>
      </c>
      <c r="M159" s="66">
        <f>IF(E159="P1",G159-F159*规则!$E$26,IF(E159="P2",G159-F159*规则!$E$27,IF(E159="P3",G159-F159*规则!$E$28,IF(E159="P4",G159-F159*规则!$E$29,G159-F159*规则!$E$30))))</f>
        <v>139</v>
      </c>
      <c r="N159" s="68">
        <f t="shared" si="2"/>
        <v>46.333333333333336</v>
      </c>
      <c r="O159" s="69">
        <f>IF(E159="P1",N159/规则!$E$26,IF(E159="P2",N159/规则!$E$27,IF(E159="P3",N159/规则!$E$28,IF(E159="P4",N159/规则!$E$29,N159/规则!$E$30))))</f>
        <v>1.2870370370370372</v>
      </c>
    </row>
    <row r="160" spans="1:15">
      <c r="A160" s="66" t="s">
        <v>376</v>
      </c>
      <c r="B160" s="66" t="s">
        <v>217</v>
      </c>
      <c r="C160" s="66">
        <v>2</v>
      </c>
      <c r="D160" s="66" t="s">
        <v>15</v>
      </c>
      <c r="E160" s="66" t="s">
        <v>53</v>
      </c>
      <c r="F160" s="66">
        <v>3</v>
      </c>
      <c r="G160" s="66">
        <v>241</v>
      </c>
      <c r="H160" s="66">
        <v>3</v>
      </c>
      <c r="I160" s="66">
        <v>0</v>
      </c>
      <c r="J160" s="66" t="s">
        <v>218</v>
      </c>
      <c r="K160" s="66" t="s">
        <v>218</v>
      </c>
      <c r="L160" s="66" t="s">
        <v>218</v>
      </c>
      <c r="M160" s="66">
        <f>IF(E160="P1",G160-F160*规则!$E$26,IF(E160="P2",G160-F160*规则!$E$27,IF(E160="P3",G160-F160*规则!$E$28,IF(E160="P4",G160-F160*规则!$E$29,G160-F160*规则!$E$30))))</f>
        <v>133</v>
      </c>
      <c r="N160" s="68">
        <f t="shared" si="2"/>
        <v>44.333333333333336</v>
      </c>
      <c r="O160" s="69">
        <f>IF(E160="P1",N160/规则!$E$26,IF(E160="P2",N160/规则!$E$27,IF(E160="P3",N160/规则!$E$28,IF(E160="P4",N160/规则!$E$29,N160/规则!$E$30))))</f>
        <v>1.2314814814814816</v>
      </c>
    </row>
    <row r="161" spans="1:15">
      <c r="A161" s="66" t="s">
        <v>377</v>
      </c>
      <c r="B161" s="66" t="s">
        <v>217</v>
      </c>
      <c r="C161" s="66">
        <v>2</v>
      </c>
      <c r="D161" s="66" t="s">
        <v>15</v>
      </c>
      <c r="E161" s="66" t="s">
        <v>53</v>
      </c>
      <c r="F161" s="66">
        <v>3</v>
      </c>
      <c r="G161" s="66">
        <v>224</v>
      </c>
      <c r="H161" s="66">
        <v>2</v>
      </c>
      <c r="I161" s="66">
        <v>4</v>
      </c>
      <c r="J161" s="66" t="s">
        <v>218</v>
      </c>
      <c r="K161" s="66" t="s">
        <v>218</v>
      </c>
      <c r="L161" s="66" t="s">
        <v>218</v>
      </c>
      <c r="M161" s="66">
        <f>IF(E161="P1",G161-F161*规则!$E$26,IF(E161="P2",G161-F161*规则!$E$27,IF(E161="P3",G161-F161*规则!$E$28,IF(E161="P4",G161-F161*规则!$E$29,G161-F161*规则!$E$30))))</f>
        <v>116</v>
      </c>
      <c r="N161" s="68">
        <f t="shared" si="2"/>
        <v>38.666666666666664</v>
      </c>
      <c r="O161" s="69">
        <f>IF(E161="P1",N161/规则!$E$26,IF(E161="P2",N161/规则!$E$27,IF(E161="P3",N161/规则!$E$28,IF(E161="P4",N161/规则!$E$29,N161/规则!$E$30))))</f>
        <v>1.074074074074074</v>
      </c>
    </row>
    <row r="162" spans="1:15">
      <c r="A162" s="66" t="s">
        <v>378</v>
      </c>
      <c r="B162" s="66" t="s">
        <v>217</v>
      </c>
      <c r="C162" s="66">
        <v>2</v>
      </c>
      <c r="D162" s="66" t="s">
        <v>15</v>
      </c>
      <c r="E162" s="66" t="s">
        <v>53</v>
      </c>
      <c r="F162" s="66">
        <v>1</v>
      </c>
      <c r="G162" s="66">
        <v>72</v>
      </c>
      <c r="H162" s="66">
        <v>3</v>
      </c>
      <c r="I162" s="66">
        <v>2</v>
      </c>
      <c r="J162" s="66" t="s">
        <v>218</v>
      </c>
      <c r="K162" s="66" t="s">
        <v>218</v>
      </c>
      <c r="L162" s="66" t="s">
        <v>218</v>
      </c>
      <c r="M162" s="66">
        <f>IF(E162="P1",G162-F162*规则!$E$26,IF(E162="P2",G162-F162*规则!$E$27,IF(E162="P3",G162-F162*规则!$E$28,IF(E162="P4",G162-F162*规则!$E$29,G162-F162*规则!$E$30))))</f>
        <v>36</v>
      </c>
      <c r="N162" s="68">
        <f t="shared" si="2"/>
        <v>36</v>
      </c>
      <c r="O162" s="69">
        <f>IF(E162="P1",N162/规则!$E$26,IF(E162="P2",N162/规则!$E$27,IF(E162="P3",N162/规则!$E$28,IF(E162="P4",N162/规则!$E$29,N162/规则!$E$30))))</f>
        <v>1</v>
      </c>
    </row>
    <row r="163" spans="1:15">
      <c r="A163" s="66" t="s">
        <v>379</v>
      </c>
      <c r="B163" s="66" t="s">
        <v>217</v>
      </c>
      <c r="C163" s="66">
        <v>2</v>
      </c>
      <c r="D163" s="66" t="s">
        <v>15</v>
      </c>
      <c r="E163" s="66" t="s">
        <v>55</v>
      </c>
      <c r="F163" s="66">
        <v>3</v>
      </c>
      <c r="G163" s="66">
        <v>369</v>
      </c>
      <c r="H163" s="66">
        <v>2</v>
      </c>
      <c r="I163" s="66">
        <v>3</v>
      </c>
      <c r="J163" s="66" t="s">
        <v>218</v>
      </c>
      <c r="K163" s="66" t="s">
        <v>218</v>
      </c>
      <c r="L163" s="66" t="s">
        <v>218</v>
      </c>
      <c r="M163" s="66">
        <f>IF(E163="P1",G163-F163*规则!$E$26,IF(E163="P2",G163-F163*规则!$E$27,IF(E163="P3",G163-F163*规则!$E$28,IF(E163="P4",G163-F163*规则!$E$29,G163-F163*规则!$E$30))))</f>
        <v>225</v>
      </c>
      <c r="N163" s="68">
        <f t="shared" si="2"/>
        <v>75</v>
      </c>
      <c r="O163" s="69">
        <f>IF(E163="P1",N163/规则!$E$26,IF(E163="P2",N163/规则!$E$27,IF(E163="P3",N163/规则!$E$28,IF(E163="P4",N163/规则!$E$29,N163/规则!$E$30))))</f>
        <v>1.5625</v>
      </c>
    </row>
    <row r="164" spans="1:15">
      <c r="A164" s="66" t="s">
        <v>380</v>
      </c>
      <c r="B164" s="66" t="s">
        <v>217</v>
      </c>
      <c r="C164" s="66">
        <v>2</v>
      </c>
      <c r="D164" s="66" t="s">
        <v>15</v>
      </c>
      <c r="E164" s="66" t="s">
        <v>55</v>
      </c>
      <c r="F164" s="66">
        <v>4</v>
      </c>
      <c r="G164" s="66">
        <v>444</v>
      </c>
      <c r="H164" s="66">
        <v>1</v>
      </c>
      <c r="I164" s="66">
        <v>0</v>
      </c>
      <c r="J164" s="66" t="s">
        <v>218</v>
      </c>
      <c r="K164" s="66" t="s">
        <v>218</v>
      </c>
      <c r="L164" s="66" t="s">
        <v>218</v>
      </c>
      <c r="M164" s="66">
        <f>IF(E164="P1",G164-F164*规则!$E$26,IF(E164="P2",G164-F164*规则!$E$27,IF(E164="P3",G164-F164*规则!$E$28,IF(E164="P4",G164-F164*规则!$E$29,G164-F164*规则!$E$30))))</f>
        <v>252</v>
      </c>
      <c r="N164" s="68">
        <f t="shared" si="2"/>
        <v>63</v>
      </c>
      <c r="O164" s="69">
        <f>IF(E164="P1",N164/规则!$E$26,IF(E164="P2",N164/规则!$E$27,IF(E164="P3",N164/规则!$E$28,IF(E164="P4",N164/规则!$E$29,N164/规则!$E$30))))</f>
        <v>1.3125</v>
      </c>
    </row>
    <row r="165" spans="1:15">
      <c r="A165" s="66" t="s">
        <v>381</v>
      </c>
      <c r="B165" s="66" t="s">
        <v>217</v>
      </c>
      <c r="C165" s="66">
        <v>2</v>
      </c>
      <c r="D165" s="66" t="s">
        <v>15</v>
      </c>
      <c r="E165" s="66" t="s">
        <v>55</v>
      </c>
      <c r="F165" s="66">
        <v>3</v>
      </c>
      <c r="G165" s="66">
        <v>311</v>
      </c>
      <c r="H165" s="66">
        <v>2</v>
      </c>
      <c r="I165" s="66">
        <v>2</v>
      </c>
      <c r="J165" s="66" t="s">
        <v>218</v>
      </c>
      <c r="K165" s="66" t="s">
        <v>218</v>
      </c>
      <c r="L165" s="66" t="s">
        <v>218</v>
      </c>
      <c r="M165" s="66">
        <f>IF(E165="P1",G165-F165*规则!$E$26,IF(E165="P2",G165-F165*规则!$E$27,IF(E165="P3",G165-F165*规则!$E$28,IF(E165="P4",G165-F165*规则!$E$29,G165-F165*规则!$E$30))))</f>
        <v>167</v>
      </c>
      <c r="N165" s="68">
        <f t="shared" si="2"/>
        <v>55.666666666666664</v>
      </c>
      <c r="O165" s="69">
        <f>IF(E165="P1",N165/规则!$E$26,IF(E165="P2",N165/规则!$E$27,IF(E165="P3",N165/规则!$E$28,IF(E165="P4",N165/规则!$E$29,N165/规则!$E$30))))</f>
        <v>1.1597222222222221</v>
      </c>
    </row>
    <row r="166" spans="1:15">
      <c r="A166" s="66" t="s">
        <v>382</v>
      </c>
      <c r="B166" s="66" t="s">
        <v>217</v>
      </c>
      <c r="C166" s="66">
        <v>2</v>
      </c>
      <c r="D166" s="66" t="s">
        <v>15</v>
      </c>
      <c r="E166" s="66" t="s">
        <v>55</v>
      </c>
      <c r="F166" s="66">
        <v>5</v>
      </c>
      <c r="G166" s="66">
        <v>531</v>
      </c>
      <c r="H166" s="66">
        <v>1</v>
      </c>
      <c r="I166" s="66">
        <v>3</v>
      </c>
      <c r="J166" s="66" t="s">
        <v>218</v>
      </c>
      <c r="K166" s="66" t="s">
        <v>218</v>
      </c>
      <c r="L166" s="66" t="s">
        <v>218</v>
      </c>
      <c r="M166" s="66">
        <f>IF(E166="P1",G166-F166*规则!$E$26,IF(E166="P2",G166-F166*规则!$E$27,IF(E166="P3",G166-F166*规则!$E$28,IF(E166="P4",G166-F166*规则!$E$29,G166-F166*规则!$E$30))))</f>
        <v>291</v>
      </c>
      <c r="N166" s="68">
        <f t="shared" si="2"/>
        <v>58.2</v>
      </c>
      <c r="O166" s="69">
        <f>IF(E166="P1",N166/规则!$E$26,IF(E166="P2",N166/规则!$E$27,IF(E166="P3",N166/规则!$E$28,IF(E166="P4",N166/规则!$E$29,N166/规则!$E$30))))</f>
        <v>1.2125000000000001</v>
      </c>
    </row>
    <row r="167" spans="1:15">
      <c r="A167" s="66" t="s">
        <v>383</v>
      </c>
      <c r="B167" s="66" t="s">
        <v>217</v>
      </c>
      <c r="C167" s="66">
        <v>2</v>
      </c>
      <c r="D167" s="66" t="s">
        <v>15</v>
      </c>
      <c r="E167" s="66" t="s">
        <v>55</v>
      </c>
      <c r="F167" s="66">
        <v>2</v>
      </c>
      <c r="G167" s="66">
        <v>249</v>
      </c>
      <c r="H167" s="66">
        <v>3</v>
      </c>
      <c r="I167" s="66">
        <v>3</v>
      </c>
      <c r="J167" s="66" t="s">
        <v>218</v>
      </c>
      <c r="K167" s="66" t="s">
        <v>218</v>
      </c>
      <c r="L167" s="66" t="s">
        <v>218</v>
      </c>
      <c r="M167" s="66">
        <f>IF(E167="P1",G167-F167*规则!$E$26,IF(E167="P2",G167-F167*规则!$E$27,IF(E167="P3",G167-F167*规则!$E$28,IF(E167="P4",G167-F167*规则!$E$29,G167-F167*规则!$E$30))))</f>
        <v>153</v>
      </c>
      <c r="N167" s="68">
        <f t="shared" si="2"/>
        <v>76.5</v>
      </c>
      <c r="O167" s="69">
        <f>IF(E167="P1",N167/规则!$E$26,IF(E167="P2",N167/规则!$E$27,IF(E167="P3",N167/规则!$E$28,IF(E167="P4",N167/规则!$E$29,N167/规则!$E$30))))</f>
        <v>1.59375</v>
      </c>
    </row>
    <row r="168" spans="1:15">
      <c r="A168" s="66" t="s">
        <v>384</v>
      </c>
      <c r="B168" s="66" t="s">
        <v>217</v>
      </c>
      <c r="C168" s="66">
        <v>2</v>
      </c>
      <c r="D168" s="66" t="s">
        <v>15</v>
      </c>
      <c r="E168" s="66" t="s">
        <v>55</v>
      </c>
      <c r="F168" s="66">
        <v>2</v>
      </c>
      <c r="G168" s="66">
        <v>235</v>
      </c>
      <c r="H168" s="66">
        <v>3</v>
      </c>
      <c r="I168" s="66">
        <v>0</v>
      </c>
      <c r="J168" s="66" t="s">
        <v>218</v>
      </c>
      <c r="K168" s="66" t="s">
        <v>218</v>
      </c>
      <c r="L168" s="66" t="s">
        <v>218</v>
      </c>
      <c r="M168" s="66">
        <f>IF(E168="P1",G168-F168*规则!$E$26,IF(E168="P2",G168-F168*规则!$E$27,IF(E168="P3",G168-F168*规则!$E$28,IF(E168="P4",G168-F168*规则!$E$29,G168-F168*规则!$E$30))))</f>
        <v>139</v>
      </c>
      <c r="N168" s="68">
        <f t="shared" si="2"/>
        <v>69.5</v>
      </c>
      <c r="O168" s="69">
        <f>IF(E168="P1",N168/规则!$E$26,IF(E168="P2",N168/规则!$E$27,IF(E168="P3",N168/规则!$E$28,IF(E168="P4",N168/规则!$E$29,N168/规则!$E$30))))</f>
        <v>1.4479166666666667</v>
      </c>
    </row>
    <row r="169" spans="1:15">
      <c r="A169" s="66" t="s">
        <v>385</v>
      </c>
      <c r="B169" s="66" t="s">
        <v>217</v>
      </c>
      <c r="C169" s="66">
        <v>2</v>
      </c>
      <c r="D169" s="66" t="s">
        <v>15</v>
      </c>
      <c r="E169" s="66" t="s">
        <v>55</v>
      </c>
      <c r="F169" s="66">
        <v>4</v>
      </c>
      <c r="G169" s="66">
        <v>463</v>
      </c>
      <c r="H169" s="66">
        <v>4</v>
      </c>
      <c r="I169" s="66">
        <v>0</v>
      </c>
      <c r="J169" s="66" t="s">
        <v>218</v>
      </c>
      <c r="K169" s="66" t="s">
        <v>218</v>
      </c>
      <c r="L169" s="66" t="s">
        <v>218</v>
      </c>
      <c r="M169" s="66">
        <f>IF(E169="P1",G169-F169*规则!$E$26,IF(E169="P2",G169-F169*规则!$E$27,IF(E169="P3",G169-F169*规则!$E$28,IF(E169="P4",G169-F169*规则!$E$29,G169-F169*规则!$E$30))))</f>
        <v>271</v>
      </c>
      <c r="N169" s="68">
        <f t="shared" si="2"/>
        <v>67.75</v>
      </c>
      <c r="O169" s="69">
        <f>IF(E169="P1",N169/规则!$E$26,IF(E169="P2",N169/规则!$E$27,IF(E169="P3",N169/规则!$E$28,IF(E169="P4",N169/规则!$E$29,N169/规则!$E$30))))</f>
        <v>1.4114583333333333</v>
      </c>
    </row>
    <row r="170" spans="1:15">
      <c r="A170" s="66" t="s">
        <v>386</v>
      </c>
      <c r="B170" s="66" t="s">
        <v>217</v>
      </c>
      <c r="C170" s="66">
        <v>2</v>
      </c>
      <c r="D170" s="66" t="s">
        <v>15</v>
      </c>
      <c r="E170" s="66" t="s">
        <v>55</v>
      </c>
      <c r="F170" s="66">
        <v>5</v>
      </c>
      <c r="G170" s="66">
        <v>571</v>
      </c>
      <c r="H170" s="66">
        <v>3</v>
      </c>
      <c r="I170" s="66">
        <v>1</v>
      </c>
      <c r="J170" s="66" t="s">
        <v>218</v>
      </c>
      <c r="K170" s="66" t="s">
        <v>218</v>
      </c>
      <c r="L170" s="66" t="s">
        <v>218</v>
      </c>
      <c r="M170" s="66">
        <f>IF(E170="P1",G170-F170*规则!$E$26,IF(E170="P2",G170-F170*规则!$E$27,IF(E170="P3",G170-F170*规则!$E$28,IF(E170="P4",G170-F170*规则!$E$29,G170-F170*规则!$E$30))))</f>
        <v>331</v>
      </c>
      <c r="N170" s="68">
        <f t="shared" si="2"/>
        <v>66.2</v>
      </c>
      <c r="O170" s="69">
        <f>IF(E170="P1",N170/规则!$E$26,IF(E170="P2",N170/规则!$E$27,IF(E170="P3",N170/规则!$E$28,IF(E170="P4",N170/规则!$E$29,N170/规则!$E$30))))</f>
        <v>1.3791666666666667</v>
      </c>
    </row>
    <row r="171" spans="1:15">
      <c r="A171" s="66" t="s">
        <v>387</v>
      </c>
      <c r="B171" s="66" t="s">
        <v>217</v>
      </c>
      <c r="C171" s="66">
        <v>3</v>
      </c>
      <c r="D171" s="66" t="s">
        <v>13</v>
      </c>
      <c r="E171" s="66" t="s">
        <v>50</v>
      </c>
      <c r="F171" s="66">
        <v>3</v>
      </c>
      <c r="G171" s="66">
        <v>135</v>
      </c>
      <c r="H171" s="66">
        <v>2</v>
      </c>
      <c r="I171" s="66">
        <v>2</v>
      </c>
      <c r="J171" s="66" t="s">
        <v>218</v>
      </c>
      <c r="K171" s="66" t="s">
        <v>218</v>
      </c>
      <c r="L171" s="66" t="s">
        <v>218</v>
      </c>
      <c r="M171" s="66">
        <f>IF(E171="P1",G171-F171*规则!$E$26,IF(E171="P2",G171-F171*规则!$E$27,IF(E171="P3",G171-F171*规则!$E$28,IF(E171="P4",G171-F171*规则!$E$29,G171-F171*规则!$E$30))))</f>
        <v>87</v>
      </c>
      <c r="N171" s="68">
        <f t="shared" si="2"/>
        <v>29</v>
      </c>
      <c r="O171" s="69">
        <f>IF(E171="P1",N171/规则!$E$26,IF(E171="P2",N171/规则!$E$27,IF(E171="P3",N171/规则!$E$28,IF(E171="P4",N171/规则!$E$29,N171/规则!$E$30))))</f>
        <v>1.8125</v>
      </c>
    </row>
    <row r="172" spans="1:15">
      <c r="A172" s="66" t="s">
        <v>388</v>
      </c>
      <c r="B172" s="66" t="s">
        <v>217</v>
      </c>
      <c r="C172" s="66">
        <v>3</v>
      </c>
      <c r="D172" s="66" t="s">
        <v>13</v>
      </c>
      <c r="E172" s="66" t="s">
        <v>50</v>
      </c>
      <c r="F172" s="66">
        <v>5</v>
      </c>
      <c r="G172" s="66">
        <v>221</v>
      </c>
      <c r="H172" s="66">
        <v>3</v>
      </c>
      <c r="I172" s="66">
        <v>2</v>
      </c>
      <c r="J172" s="66" t="s">
        <v>389</v>
      </c>
      <c r="K172" s="66" t="s">
        <v>218</v>
      </c>
      <c r="L172" s="66" t="s">
        <v>218</v>
      </c>
      <c r="M172" s="66">
        <f>IF(E172="P1",G172-F172*规则!$E$26,IF(E172="P2",G172-F172*规则!$E$27,IF(E172="P3",G172-F172*规则!$E$28,IF(E172="P4",G172-F172*规则!$E$29,G172-F172*规则!$E$30))))</f>
        <v>141</v>
      </c>
      <c r="N172" s="68">
        <f t="shared" si="2"/>
        <v>28.2</v>
      </c>
      <c r="O172" s="69">
        <f>IF(E172="P1",N172/规则!$E$26,IF(E172="P2",N172/规则!$E$27,IF(E172="P3",N172/规则!$E$28,IF(E172="P4",N172/规则!$E$29,N172/规则!$E$30))))</f>
        <v>1.7625</v>
      </c>
    </row>
    <row r="173" spans="1:15">
      <c r="A173" s="66" t="s">
        <v>390</v>
      </c>
      <c r="B173" s="66" t="s">
        <v>217</v>
      </c>
      <c r="C173" s="66">
        <v>3</v>
      </c>
      <c r="D173" s="66" t="s">
        <v>13</v>
      </c>
      <c r="E173" s="66" t="s">
        <v>50</v>
      </c>
      <c r="F173" s="66">
        <v>1</v>
      </c>
      <c r="G173" s="66">
        <v>51</v>
      </c>
      <c r="H173" s="66">
        <v>1</v>
      </c>
      <c r="I173" s="66">
        <v>4</v>
      </c>
      <c r="J173" s="66" t="s">
        <v>218</v>
      </c>
      <c r="K173" s="66" t="s">
        <v>218</v>
      </c>
      <c r="L173" s="66" t="s">
        <v>218</v>
      </c>
      <c r="M173" s="66">
        <f>IF(E173="P1",G173-F173*规则!$E$26,IF(E173="P2",G173-F173*规则!$E$27,IF(E173="P3",G173-F173*规则!$E$28,IF(E173="P4",G173-F173*规则!$E$29,G173-F173*规则!$E$30))))</f>
        <v>35</v>
      </c>
      <c r="N173" s="68">
        <f t="shared" si="2"/>
        <v>35</v>
      </c>
      <c r="O173" s="69">
        <f>IF(E173="P1",N173/规则!$E$26,IF(E173="P2",N173/规则!$E$27,IF(E173="P3",N173/规则!$E$28,IF(E173="P4",N173/规则!$E$29,N173/规则!$E$30))))</f>
        <v>2.1875</v>
      </c>
    </row>
    <row r="174" spans="1:15">
      <c r="A174" s="66" t="s">
        <v>391</v>
      </c>
      <c r="B174" s="66" t="s">
        <v>217</v>
      </c>
      <c r="C174" s="66">
        <v>3</v>
      </c>
      <c r="D174" s="66" t="s">
        <v>13</v>
      </c>
      <c r="E174" s="66" t="s">
        <v>50</v>
      </c>
      <c r="F174" s="66">
        <v>1</v>
      </c>
      <c r="G174" s="66">
        <v>45</v>
      </c>
      <c r="H174" s="66">
        <v>2</v>
      </c>
      <c r="I174" s="66">
        <v>2</v>
      </c>
      <c r="J174" s="66" t="s">
        <v>218</v>
      </c>
      <c r="K174" s="66" t="s">
        <v>218</v>
      </c>
      <c r="L174" s="66" t="s">
        <v>218</v>
      </c>
      <c r="M174" s="66">
        <f>IF(E174="P1",G174-F174*规则!$E$26,IF(E174="P2",G174-F174*规则!$E$27,IF(E174="P3",G174-F174*规则!$E$28,IF(E174="P4",G174-F174*规则!$E$29,G174-F174*规则!$E$30))))</f>
        <v>29</v>
      </c>
      <c r="N174" s="68">
        <f t="shared" si="2"/>
        <v>29</v>
      </c>
      <c r="O174" s="69">
        <f>IF(E174="P1",N174/规则!$E$26,IF(E174="P2",N174/规则!$E$27,IF(E174="P3",N174/规则!$E$28,IF(E174="P4",N174/规则!$E$29,N174/规则!$E$30))))</f>
        <v>1.8125</v>
      </c>
    </row>
    <row r="175" spans="1:15">
      <c r="A175" s="66" t="s">
        <v>392</v>
      </c>
      <c r="B175" s="66" t="s">
        <v>217</v>
      </c>
      <c r="C175" s="66">
        <v>3</v>
      </c>
      <c r="D175" s="66" t="s">
        <v>13</v>
      </c>
      <c r="E175" s="66" t="s">
        <v>50</v>
      </c>
      <c r="F175" s="66">
        <v>4</v>
      </c>
      <c r="G175" s="66">
        <v>186</v>
      </c>
      <c r="H175" s="66">
        <v>2</v>
      </c>
      <c r="I175" s="66">
        <v>3</v>
      </c>
      <c r="J175" s="66" t="s">
        <v>218</v>
      </c>
      <c r="K175" s="66" t="s">
        <v>218</v>
      </c>
      <c r="L175" s="66" t="s">
        <v>218</v>
      </c>
      <c r="M175" s="66">
        <f>IF(E175="P1",G175-F175*规则!$E$26,IF(E175="P2",G175-F175*规则!$E$27,IF(E175="P3",G175-F175*规则!$E$28,IF(E175="P4",G175-F175*规则!$E$29,G175-F175*规则!$E$30))))</f>
        <v>122</v>
      </c>
      <c r="N175" s="68">
        <f t="shared" si="2"/>
        <v>30.5</v>
      </c>
      <c r="O175" s="69">
        <f>IF(E175="P1",N175/规则!$E$26,IF(E175="P2",N175/规则!$E$27,IF(E175="P3",N175/规则!$E$28,IF(E175="P4",N175/规则!$E$29,N175/规则!$E$30))))</f>
        <v>1.90625</v>
      </c>
    </row>
    <row r="176" spans="1:15">
      <c r="A176" s="66" t="s">
        <v>393</v>
      </c>
      <c r="B176" s="66" t="s">
        <v>217</v>
      </c>
      <c r="C176" s="66">
        <v>3</v>
      </c>
      <c r="D176" s="66" t="s">
        <v>13</v>
      </c>
      <c r="E176" s="66" t="s">
        <v>50</v>
      </c>
      <c r="F176" s="66">
        <v>4</v>
      </c>
      <c r="G176" s="66">
        <v>166</v>
      </c>
      <c r="H176" s="66">
        <v>1</v>
      </c>
      <c r="I176" s="66">
        <v>0</v>
      </c>
      <c r="J176" s="66" t="s">
        <v>218</v>
      </c>
      <c r="K176" s="66" t="s">
        <v>218</v>
      </c>
      <c r="L176" s="66" t="s">
        <v>218</v>
      </c>
      <c r="M176" s="66">
        <f>IF(E176="P1",G176-F176*规则!$E$26,IF(E176="P2",G176-F176*规则!$E$27,IF(E176="P3",G176-F176*规则!$E$28,IF(E176="P4",G176-F176*规则!$E$29,G176-F176*规则!$E$30))))</f>
        <v>102</v>
      </c>
      <c r="N176" s="68">
        <f t="shared" si="2"/>
        <v>25.5</v>
      </c>
      <c r="O176" s="69">
        <f>IF(E176="P1",N176/规则!$E$26,IF(E176="P2",N176/规则!$E$27,IF(E176="P3",N176/规则!$E$28,IF(E176="P4",N176/规则!$E$29,N176/规则!$E$30))))</f>
        <v>1.59375</v>
      </c>
    </row>
    <row r="177" spans="1:15">
      <c r="A177" s="66" t="s">
        <v>394</v>
      </c>
      <c r="B177" s="66" t="s">
        <v>217</v>
      </c>
      <c r="C177" s="66">
        <v>3</v>
      </c>
      <c r="D177" s="66" t="s">
        <v>13</v>
      </c>
      <c r="E177" s="66" t="s">
        <v>50</v>
      </c>
      <c r="F177" s="66">
        <v>1</v>
      </c>
      <c r="G177" s="66">
        <v>52</v>
      </c>
      <c r="H177" s="66">
        <v>1</v>
      </c>
      <c r="I177" s="66">
        <v>4</v>
      </c>
      <c r="J177" s="66" t="s">
        <v>218</v>
      </c>
      <c r="K177" s="66" t="s">
        <v>218</v>
      </c>
      <c r="L177" s="66" t="s">
        <v>218</v>
      </c>
      <c r="M177" s="66">
        <f>IF(E177="P1",G177-F177*规则!$E$26,IF(E177="P2",G177-F177*规则!$E$27,IF(E177="P3",G177-F177*规则!$E$28,IF(E177="P4",G177-F177*规则!$E$29,G177-F177*规则!$E$30))))</f>
        <v>36</v>
      </c>
      <c r="N177" s="68">
        <f t="shared" si="2"/>
        <v>36</v>
      </c>
      <c r="O177" s="69">
        <f>IF(E177="P1",N177/规则!$E$26,IF(E177="P2",N177/规则!$E$27,IF(E177="P3",N177/规则!$E$28,IF(E177="P4",N177/规则!$E$29,N177/规则!$E$30))))</f>
        <v>2.25</v>
      </c>
    </row>
    <row r="178" spans="1:15">
      <c r="A178" s="66" t="s">
        <v>395</v>
      </c>
      <c r="B178" s="66" t="s">
        <v>217</v>
      </c>
      <c r="C178" s="66">
        <v>3</v>
      </c>
      <c r="D178" s="66" t="s">
        <v>13</v>
      </c>
      <c r="E178" s="66" t="s">
        <v>50</v>
      </c>
      <c r="F178" s="66">
        <v>3</v>
      </c>
      <c r="G178" s="66">
        <v>133</v>
      </c>
      <c r="H178" s="66">
        <v>3</v>
      </c>
      <c r="I178" s="66">
        <v>4</v>
      </c>
      <c r="J178" s="66" t="s">
        <v>218</v>
      </c>
      <c r="K178" s="66" t="s">
        <v>218</v>
      </c>
      <c r="L178" s="66" t="s">
        <v>218</v>
      </c>
      <c r="M178" s="66">
        <f>IF(E178="P1",G178-F178*规则!$E$26,IF(E178="P2",G178-F178*规则!$E$27,IF(E178="P3",G178-F178*规则!$E$28,IF(E178="P4",G178-F178*规则!$E$29,G178-F178*规则!$E$30))))</f>
        <v>85</v>
      </c>
      <c r="N178" s="68">
        <f t="shared" si="2"/>
        <v>28.333333333333332</v>
      </c>
      <c r="O178" s="69">
        <f>IF(E178="P1",N178/规则!$E$26,IF(E178="P2",N178/规则!$E$27,IF(E178="P3",N178/规则!$E$28,IF(E178="P4",N178/规则!$E$29,N178/规则!$E$30))))</f>
        <v>1.7708333333333333</v>
      </c>
    </row>
    <row r="179" spans="1:15">
      <c r="A179" s="66" t="s">
        <v>396</v>
      </c>
      <c r="B179" s="66" t="s">
        <v>217</v>
      </c>
      <c r="C179" s="66">
        <v>3</v>
      </c>
      <c r="D179" s="66" t="s">
        <v>13</v>
      </c>
      <c r="E179" s="66" t="s">
        <v>50</v>
      </c>
      <c r="F179" s="66">
        <v>5</v>
      </c>
      <c r="G179" s="66">
        <v>222</v>
      </c>
      <c r="H179" s="66">
        <v>1</v>
      </c>
      <c r="I179" s="66">
        <v>4</v>
      </c>
      <c r="J179" s="66" t="s">
        <v>389</v>
      </c>
      <c r="K179" s="66" t="s">
        <v>218</v>
      </c>
      <c r="L179" s="66" t="s">
        <v>218</v>
      </c>
      <c r="M179" s="66">
        <f>IF(E179="P1",G179-F179*规则!$E$26,IF(E179="P2",G179-F179*规则!$E$27,IF(E179="P3",G179-F179*规则!$E$28,IF(E179="P4",G179-F179*规则!$E$29,G179-F179*规则!$E$30))))</f>
        <v>142</v>
      </c>
      <c r="N179" s="68">
        <f t="shared" si="2"/>
        <v>28.4</v>
      </c>
      <c r="O179" s="69">
        <f>IF(E179="P1",N179/规则!$E$26,IF(E179="P2",N179/规则!$E$27,IF(E179="P3",N179/规则!$E$28,IF(E179="P4",N179/规则!$E$29,N179/规则!$E$30))))</f>
        <v>1.7749999999999999</v>
      </c>
    </row>
    <row r="180" spans="1:15">
      <c r="A180" s="66" t="s">
        <v>397</v>
      </c>
      <c r="B180" s="66" t="s">
        <v>217</v>
      </c>
      <c r="C180" s="66">
        <v>3</v>
      </c>
      <c r="D180" s="66" t="s">
        <v>13</v>
      </c>
      <c r="E180" s="66" t="s">
        <v>50</v>
      </c>
      <c r="F180" s="66">
        <v>3</v>
      </c>
      <c r="G180" s="66">
        <v>143</v>
      </c>
      <c r="H180" s="66">
        <v>1</v>
      </c>
      <c r="I180" s="66">
        <v>0</v>
      </c>
      <c r="J180" s="66" t="s">
        <v>218</v>
      </c>
      <c r="K180" s="66" t="s">
        <v>218</v>
      </c>
      <c r="L180" s="66" t="s">
        <v>218</v>
      </c>
      <c r="M180" s="66">
        <f>IF(E180="P1",G180-F180*规则!$E$26,IF(E180="P2",G180-F180*规则!$E$27,IF(E180="P3",G180-F180*规则!$E$28,IF(E180="P4",G180-F180*规则!$E$29,G180-F180*规则!$E$30))))</f>
        <v>95</v>
      </c>
      <c r="N180" s="68">
        <f t="shared" si="2"/>
        <v>31.666666666666668</v>
      </c>
      <c r="O180" s="69">
        <f>IF(E180="P1",N180/规则!$E$26,IF(E180="P2",N180/规则!$E$27,IF(E180="P3",N180/规则!$E$28,IF(E180="P4",N180/规则!$E$29,N180/规则!$E$30))))</f>
        <v>1.9791666666666667</v>
      </c>
    </row>
    <row r="181" spans="1:15">
      <c r="A181" s="66" t="s">
        <v>398</v>
      </c>
      <c r="B181" s="66" t="s">
        <v>217</v>
      </c>
      <c r="C181" s="66">
        <v>3</v>
      </c>
      <c r="D181" s="66" t="s">
        <v>13</v>
      </c>
      <c r="E181" s="66" t="s">
        <v>50</v>
      </c>
      <c r="F181" s="66">
        <v>3</v>
      </c>
      <c r="G181" s="66">
        <v>121</v>
      </c>
      <c r="H181" s="66">
        <v>4</v>
      </c>
      <c r="I181" s="66">
        <v>3</v>
      </c>
      <c r="J181" s="66" t="s">
        <v>218</v>
      </c>
      <c r="K181" s="66" t="s">
        <v>218</v>
      </c>
      <c r="L181" s="66" t="s">
        <v>218</v>
      </c>
      <c r="M181" s="66">
        <f>IF(E181="P1",G181-F181*规则!$E$26,IF(E181="P2",G181-F181*规则!$E$27,IF(E181="P3",G181-F181*规则!$E$28,IF(E181="P4",G181-F181*规则!$E$29,G181-F181*规则!$E$30))))</f>
        <v>73</v>
      </c>
      <c r="N181" s="68">
        <f t="shared" si="2"/>
        <v>24.333333333333332</v>
      </c>
      <c r="O181" s="69">
        <f>IF(E181="P1",N181/规则!$E$26,IF(E181="P2",N181/规则!$E$27,IF(E181="P3",N181/规则!$E$28,IF(E181="P4",N181/规则!$E$29,N181/规则!$E$30))))</f>
        <v>1.5208333333333333</v>
      </c>
    </row>
    <row r="182" spans="1:15">
      <c r="A182" s="66" t="s">
        <v>399</v>
      </c>
      <c r="B182" s="66" t="s">
        <v>217</v>
      </c>
      <c r="C182" s="66">
        <v>3</v>
      </c>
      <c r="D182" s="66" t="s">
        <v>13</v>
      </c>
      <c r="E182" s="66" t="s">
        <v>50</v>
      </c>
      <c r="F182" s="66">
        <v>3</v>
      </c>
      <c r="G182" s="66">
        <v>134</v>
      </c>
      <c r="H182" s="66">
        <v>4</v>
      </c>
      <c r="I182" s="66">
        <v>4</v>
      </c>
      <c r="J182" s="66" t="s">
        <v>218</v>
      </c>
      <c r="K182" s="66" t="s">
        <v>218</v>
      </c>
      <c r="L182" s="66" t="s">
        <v>218</v>
      </c>
      <c r="M182" s="66">
        <f>IF(E182="P1",G182-F182*规则!$E$26,IF(E182="P2",G182-F182*规则!$E$27,IF(E182="P3",G182-F182*规则!$E$28,IF(E182="P4",G182-F182*规则!$E$29,G182-F182*规则!$E$30))))</f>
        <v>86</v>
      </c>
      <c r="N182" s="68">
        <f t="shared" si="2"/>
        <v>28.666666666666668</v>
      </c>
      <c r="O182" s="69">
        <f>IF(E182="P1",N182/规则!$E$26,IF(E182="P2",N182/规则!$E$27,IF(E182="P3",N182/规则!$E$28,IF(E182="P4",N182/规则!$E$29,N182/规则!$E$30))))</f>
        <v>1.7916666666666667</v>
      </c>
    </row>
    <row r="183" spans="1:15">
      <c r="A183" s="66" t="s">
        <v>400</v>
      </c>
      <c r="B183" s="66" t="s">
        <v>217</v>
      </c>
      <c r="C183" s="66">
        <v>3</v>
      </c>
      <c r="D183" s="66" t="s">
        <v>13</v>
      </c>
      <c r="E183" s="66" t="s">
        <v>50</v>
      </c>
      <c r="F183" s="66">
        <v>3</v>
      </c>
      <c r="G183" s="66">
        <v>136</v>
      </c>
      <c r="H183" s="66">
        <v>1</v>
      </c>
      <c r="I183" s="66">
        <v>4</v>
      </c>
      <c r="J183" s="66" t="s">
        <v>218</v>
      </c>
      <c r="K183" s="66" t="s">
        <v>218</v>
      </c>
      <c r="L183" s="66" t="s">
        <v>218</v>
      </c>
      <c r="M183" s="66">
        <f>IF(E183="P1",G183-F183*规则!$E$26,IF(E183="P2",G183-F183*规则!$E$27,IF(E183="P3",G183-F183*规则!$E$28,IF(E183="P4",G183-F183*规则!$E$29,G183-F183*规则!$E$30))))</f>
        <v>88</v>
      </c>
      <c r="N183" s="68">
        <f t="shared" si="2"/>
        <v>29.333333333333332</v>
      </c>
      <c r="O183" s="69">
        <f>IF(E183="P1",N183/规则!$E$26,IF(E183="P2",N183/规则!$E$27,IF(E183="P3",N183/规则!$E$28,IF(E183="P4",N183/规则!$E$29,N183/规则!$E$30))))</f>
        <v>1.8333333333333333</v>
      </c>
    </row>
    <row r="184" spans="1:15">
      <c r="A184" s="66" t="s">
        <v>401</v>
      </c>
      <c r="B184" s="66" t="s">
        <v>217</v>
      </c>
      <c r="C184" s="66">
        <v>3</v>
      </c>
      <c r="D184" s="66" t="s">
        <v>13</v>
      </c>
      <c r="E184" s="66" t="s">
        <v>50</v>
      </c>
      <c r="F184" s="66">
        <v>3</v>
      </c>
      <c r="G184" s="66">
        <v>124</v>
      </c>
      <c r="H184" s="66">
        <v>3</v>
      </c>
      <c r="I184" s="66">
        <v>4</v>
      </c>
      <c r="J184" s="66" t="s">
        <v>218</v>
      </c>
      <c r="K184" s="66" t="s">
        <v>218</v>
      </c>
      <c r="L184" s="66" t="s">
        <v>218</v>
      </c>
      <c r="M184" s="66">
        <f>IF(E184="P1",G184-F184*规则!$E$26,IF(E184="P2",G184-F184*规则!$E$27,IF(E184="P3",G184-F184*规则!$E$28,IF(E184="P4",G184-F184*规则!$E$29,G184-F184*规则!$E$30))))</f>
        <v>76</v>
      </c>
      <c r="N184" s="68">
        <f t="shared" si="2"/>
        <v>25.333333333333332</v>
      </c>
      <c r="O184" s="69">
        <f>IF(E184="P1",N184/规则!$E$26,IF(E184="P2",N184/规则!$E$27,IF(E184="P3",N184/规则!$E$28,IF(E184="P4",N184/规则!$E$29,N184/规则!$E$30))))</f>
        <v>1.5833333333333333</v>
      </c>
    </row>
    <row r="185" spans="1:15">
      <c r="A185" s="66" t="s">
        <v>402</v>
      </c>
      <c r="B185" s="66" t="s">
        <v>217</v>
      </c>
      <c r="C185" s="66">
        <v>3</v>
      </c>
      <c r="D185" s="66" t="s">
        <v>13</v>
      </c>
      <c r="E185" s="66" t="s">
        <v>50</v>
      </c>
      <c r="F185" s="66">
        <v>5</v>
      </c>
      <c r="G185" s="66">
        <v>245</v>
      </c>
      <c r="H185" s="66">
        <v>2</v>
      </c>
      <c r="I185" s="66">
        <v>0</v>
      </c>
      <c r="J185" s="66" t="s">
        <v>218</v>
      </c>
      <c r="K185" s="66" t="s">
        <v>218</v>
      </c>
      <c r="L185" s="66" t="s">
        <v>218</v>
      </c>
      <c r="M185" s="66">
        <f>IF(E185="P1",G185-F185*规则!$E$26,IF(E185="P2",G185-F185*规则!$E$27,IF(E185="P3",G185-F185*规则!$E$28,IF(E185="P4",G185-F185*规则!$E$29,G185-F185*规则!$E$30))))</f>
        <v>165</v>
      </c>
      <c r="N185" s="68">
        <f t="shared" si="2"/>
        <v>33</v>
      </c>
      <c r="O185" s="69">
        <f>IF(E185="P1",N185/规则!$E$26,IF(E185="P2",N185/规则!$E$27,IF(E185="P3",N185/规则!$E$28,IF(E185="P4",N185/规则!$E$29,N185/规则!$E$30))))</f>
        <v>2.0625</v>
      </c>
    </row>
    <row r="186" spans="1:15">
      <c r="A186" s="66" t="s">
        <v>403</v>
      </c>
      <c r="B186" s="66" t="s">
        <v>217</v>
      </c>
      <c r="C186" s="66">
        <v>3</v>
      </c>
      <c r="D186" s="66" t="s">
        <v>13</v>
      </c>
      <c r="E186" s="66" t="s">
        <v>50</v>
      </c>
      <c r="F186" s="66">
        <v>5</v>
      </c>
      <c r="G186" s="66">
        <v>232</v>
      </c>
      <c r="H186" s="66">
        <v>4</v>
      </c>
      <c r="I186" s="66">
        <v>1</v>
      </c>
      <c r="J186" s="66" t="s">
        <v>389</v>
      </c>
      <c r="K186" s="66" t="s">
        <v>218</v>
      </c>
      <c r="L186" s="66" t="s">
        <v>218</v>
      </c>
      <c r="M186" s="66">
        <f>IF(E186="P1",G186-F186*规则!$E$26,IF(E186="P2",G186-F186*规则!$E$27,IF(E186="P3",G186-F186*规则!$E$28,IF(E186="P4",G186-F186*规则!$E$29,G186-F186*规则!$E$30))))</f>
        <v>152</v>
      </c>
      <c r="N186" s="68">
        <f t="shared" si="2"/>
        <v>30.4</v>
      </c>
      <c r="O186" s="69">
        <f>IF(E186="P1",N186/规则!$E$26,IF(E186="P2",N186/规则!$E$27,IF(E186="P3",N186/规则!$E$28,IF(E186="P4",N186/规则!$E$29,N186/规则!$E$30))))</f>
        <v>1.9</v>
      </c>
    </row>
    <row r="187" spans="1:15">
      <c r="A187" s="66" t="s">
        <v>404</v>
      </c>
      <c r="B187" s="66" t="s">
        <v>217</v>
      </c>
      <c r="C187" s="66">
        <v>3</v>
      </c>
      <c r="D187" s="66" t="s">
        <v>13</v>
      </c>
      <c r="E187" s="66" t="s">
        <v>51</v>
      </c>
      <c r="F187" s="66">
        <v>2</v>
      </c>
      <c r="G187" s="66">
        <v>148</v>
      </c>
      <c r="H187" s="66">
        <v>1</v>
      </c>
      <c r="I187" s="66">
        <v>0</v>
      </c>
      <c r="J187" s="66" t="s">
        <v>218</v>
      </c>
      <c r="K187" s="66" t="s">
        <v>218</v>
      </c>
      <c r="L187" s="66" t="s">
        <v>218</v>
      </c>
      <c r="M187" s="66">
        <f>IF(E187="P1",G187-F187*规则!$E$26,IF(E187="P2",G187-F187*规则!$E$27,IF(E187="P3",G187-F187*规则!$E$28,IF(E187="P4",G187-F187*规则!$E$29,G187-F187*规则!$E$30))))</f>
        <v>94</v>
      </c>
      <c r="N187" s="68">
        <f t="shared" si="2"/>
        <v>47</v>
      </c>
      <c r="O187" s="69">
        <f>IF(E187="P1",N187/规则!$E$26,IF(E187="P2",N187/规则!$E$27,IF(E187="P3",N187/规则!$E$28,IF(E187="P4",N187/规则!$E$29,N187/规则!$E$30))))</f>
        <v>1.7407407407407407</v>
      </c>
    </row>
    <row r="188" spans="1:15">
      <c r="A188" s="66" t="s">
        <v>405</v>
      </c>
      <c r="B188" s="66" t="s">
        <v>217</v>
      </c>
      <c r="C188" s="66">
        <v>3</v>
      </c>
      <c r="D188" s="66" t="s">
        <v>13</v>
      </c>
      <c r="E188" s="66" t="s">
        <v>51</v>
      </c>
      <c r="F188" s="66">
        <v>5</v>
      </c>
      <c r="G188" s="66">
        <v>347</v>
      </c>
      <c r="H188" s="66">
        <v>4</v>
      </c>
      <c r="I188" s="66">
        <v>4</v>
      </c>
      <c r="J188" s="66" t="s">
        <v>389</v>
      </c>
      <c r="K188" s="66" t="s">
        <v>218</v>
      </c>
      <c r="L188" s="66" t="s">
        <v>218</v>
      </c>
      <c r="M188" s="66">
        <f>IF(E188="P1",G188-F188*规则!$E$26,IF(E188="P2",G188-F188*规则!$E$27,IF(E188="P3",G188-F188*规则!$E$28,IF(E188="P4",G188-F188*规则!$E$29,G188-F188*规则!$E$30))))</f>
        <v>212</v>
      </c>
      <c r="N188" s="68">
        <f t="shared" si="2"/>
        <v>42.4</v>
      </c>
      <c r="O188" s="69">
        <f>IF(E188="P1",N188/规则!$E$26,IF(E188="P2",N188/规则!$E$27,IF(E188="P3",N188/规则!$E$28,IF(E188="P4",N188/规则!$E$29,N188/规则!$E$30))))</f>
        <v>1.5703703703703704</v>
      </c>
    </row>
    <row r="189" spans="1:15">
      <c r="A189" s="66" t="s">
        <v>406</v>
      </c>
      <c r="B189" s="66" t="s">
        <v>217</v>
      </c>
      <c r="C189" s="66">
        <v>3</v>
      </c>
      <c r="D189" s="66" t="s">
        <v>13</v>
      </c>
      <c r="E189" s="66" t="s">
        <v>51</v>
      </c>
      <c r="F189" s="66">
        <v>2</v>
      </c>
      <c r="G189" s="66">
        <v>125</v>
      </c>
      <c r="H189" s="66">
        <v>1</v>
      </c>
      <c r="I189" s="66">
        <v>1</v>
      </c>
      <c r="J189" s="66" t="s">
        <v>218</v>
      </c>
      <c r="K189" s="66" t="s">
        <v>218</v>
      </c>
      <c r="L189" s="66" t="s">
        <v>218</v>
      </c>
      <c r="M189" s="66">
        <f>IF(E189="P1",G189-F189*规则!$E$26,IF(E189="P2",G189-F189*规则!$E$27,IF(E189="P3",G189-F189*规则!$E$28,IF(E189="P4",G189-F189*规则!$E$29,G189-F189*规则!$E$30))))</f>
        <v>71</v>
      </c>
      <c r="N189" s="68">
        <f t="shared" si="2"/>
        <v>35.5</v>
      </c>
      <c r="O189" s="69">
        <f>IF(E189="P1",N189/规则!$E$26,IF(E189="P2",N189/规则!$E$27,IF(E189="P3",N189/规则!$E$28,IF(E189="P4",N189/规则!$E$29,N189/规则!$E$30))))</f>
        <v>1.3148148148148149</v>
      </c>
    </row>
    <row r="190" spans="1:15">
      <c r="A190" s="66" t="s">
        <v>407</v>
      </c>
      <c r="B190" s="66" t="s">
        <v>217</v>
      </c>
      <c r="C190" s="66">
        <v>3</v>
      </c>
      <c r="D190" s="66" t="s">
        <v>13</v>
      </c>
      <c r="E190" s="66" t="s">
        <v>51</v>
      </c>
      <c r="F190" s="66">
        <v>2</v>
      </c>
      <c r="G190" s="66">
        <v>147</v>
      </c>
      <c r="H190" s="66">
        <v>4</v>
      </c>
      <c r="I190" s="66">
        <v>3</v>
      </c>
      <c r="J190" s="66" t="s">
        <v>218</v>
      </c>
      <c r="K190" s="66" t="s">
        <v>218</v>
      </c>
      <c r="L190" s="66" t="s">
        <v>218</v>
      </c>
      <c r="M190" s="66">
        <f>IF(E190="P1",G190-F190*规则!$E$26,IF(E190="P2",G190-F190*规则!$E$27,IF(E190="P3",G190-F190*规则!$E$28,IF(E190="P4",G190-F190*规则!$E$29,G190-F190*规则!$E$30))))</f>
        <v>93</v>
      </c>
      <c r="N190" s="68">
        <f t="shared" si="2"/>
        <v>46.5</v>
      </c>
      <c r="O190" s="69">
        <f>IF(E190="P1",N190/规则!$E$26,IF(E190="P2",N190/规则!$E$27,IF(E190="P3",N190/规则!$E$28,IF(E190="P4",N190/规则!$E$29,N190/规则!$E$30))))</f>
        <v>1.7222222222222223</v>
      </c>
    </row>
    <row r="191" spans="1:15">
      <c r="A191" s="66" t="s">
        <v>408</v>
      </c>
      <c r="B191" s="66" t="s">
        <v>217</v>
      </c>
      <c r="C191" s="66">
        <v>3</v>
      </c>
      <c r="D191" s="66" t="s">
        <v>13</v>
      </c>
      <c r="E191" s="66" t="s">
        <v>51</v>
      </c>
      <c r="F191" s="66">
        <v>2</v>
      </c>
      <c r="G191" s="66">
        <v>108</v>
      </c>
      <c r="H191" s="66">
        <v>1</v>
      </c>
      <c r="I191" s="66">
        <v>3</v>
      </c>
      <c r="J191" s="66" t="s">
        <v>218</v>
      </c>
      <c r="K191" s="66" t="s">
        <v>218</v>
      </c>
      <c r="L191" s="66" t="s">
        <v>218</v>
      </c>
      <c r="M191" s="66">
        <f>IF(E191="P1",G191-F191*规则!$E$26,IF(E191="P2",G191-F191*规则!$E$27,IF(E191="P3",G191-F191*规则!$E$28,IF(E191="P4",G191-F191*规则!$E$29,G191-F191*规则!$E$30))))</f>
        <v>54</v>
      </c>
      <c r="N191" s="68">
        <f t="shared" si="2"/>
        <v>27</v>
      </c>
      <c r="O191" s="69">
        <f>IF(E191="P1",N191/规则!$E$26,IF(E191="P2",N191/规则!$E$27,IF(E191="P3",N191/规则!$E$28,IF(E191="P4",N191/规则!$E$29,N191/规则!$E$30))))</f>
        <v>1</v>
      </c>
    </row>
    <row r="192" spans="1:15">
      <c r="A192" s="66" t="s">
        <v>409</v>
      </c>
      <c r="B192" s="66" t="s">
        <v>217</v>
      </c>
      <c r="C192" s="66">
        <v>3</v>
      </c>
      <c r="D192" s="66" t="s">
        <v>13</v>
      </c>
      <c r="E192" s="66" t="s">
        <v>51</v>
      </c>
      <c r="F192" s="66">
        <v>1</v>
      </c>
      <c r="G192" s="66">
        <v>65</v>
      </c>
      <c r="H192" s="66">
        <v>1</v>
      </c>
      <c r="I192" s="66">
        <v>1</v>
      </c>
      <c r="J192" s="66" t="s">
        <v>218</v>
      </c>
      <c r="K192" s="66" t="s">
        <v>218</v>
      </c>
      <c r="L192" s="66" t="s">
        <v>218</v>
      </c>
      <c r="M192" s="66">
        <f>IF(E192="P1",G192-F192*规则!$E$26,IF(E192="P2",G192-F192*规则!$E$27,IF(E192="P3",G192-F192*规则!$E$28,IF(E192="P4",G192-F192*规则!$E$29,G192-F192*规则!$E$30))))</f>
        <v>38</v>
      </c>
      <c r="N192" s="68">
        <f t="shared" si="2"/>
        <v>38</v>
      </c>
      <c r="O192" s="69">
        <f>IF(E192="P1",N192/规则!$E$26,IF(E192="P2",N192/规则!$E$27,IF(E192="P3",N192/规则!$E$28,IF(E192="P4",N192/规则!$E$29,N192/规则!$E$30))))</f>
        <v>1.4074074074074074</v>
      </c>
    </row>
    <row r="193" spans="1:15">
      <c r="A193" s="66" t="s">
        <v>410</v>
      </c>
      <c r="B193" s="66" t="s">
        <v>217</v>
      </c>
      <c r="C193" s="66">
        <v>3</v>
      </c>
      <c r="D193" s="66" t="s">
        <v>13</v>
      </c>
      <c r="E193" s="66" t="s">
        <v>51</v>
      </c>
      <c r="F193" s="66">
        <v>4</v>
      </c>
      <c r="G193" s="66">
        <v>275</v>
      </c>
      <c r="H193" s="66">
        <v>3</v>
      </c>
      <c r="I193" s="66">
        <v>2</v>
      </c>
      <c r="J193" s="66" t="s">
        <v>218</v>
      </c>
      <c r="K193" s="66" t="s">
        <v>218</v>
      </c>
      <c r="L193" s="66" t="s">
        <v>218</v>
      </c>
      <c r="M193" s="66">
        <f>IF(E193="P1",G193-F193*规则!$E$26,IF(E193="P2",G193-F193*规则!$E$27,IF(E193="P3",G193-F193*规则!$E$28,IF(E193="P4",G193-F193*规则!$E$29,G193-F193*规则!$E$30))))</f>
        <v>167</v>
      </c>
      <c r="N193" s="68">
        <f t="shared" si="2"/>
        <v>41.75</v>
      </c>
      <c r="O193" s="69">
        <f>IF(E193="P1",N193/规则!$E$26,IF(E193="P2",N193/规则!$E$27,IF(E193="P3",N193/规则!$E$28,IF(E193="P4",N193/规则!$E$29,N193/规则!$E$30))))</f>
        <v>1.5462962962962963</v>
      </c>
    </row>
    <row r="194" spans="1:15">
      <c r="A194" s="66" t="s">
        <v>411</v>
      </c>
      <c r="B194" s="66" t="s">
        <v>217</v>
      </c>
      <c r="C194" s="66">
        <v>3</v>
      </c>
      <c r="D194" s="66" t="s">
        <v>13</v>
      </c>
      <c r="E194" s="66" t="s">
        <v>51</v>
      </c>
      <c r="F194" s="66">
        <v>4</v>
      </c>
      <c r="G194" s="66">
        <v>285</v>
      </c>
      <c r="H194" s="66">
        <v>4</v>
      </c>
      <c r="I194" s="66">
        <v>0</v>
      </c>
      <c r="J194" s="66" t="s">
        <v>218</v>
      </c>
      <c r="K194" s="66" t="s">
        <v>218</v>
      </c>
      <c r="L194" s="66" t="s">
        <v>218</v>
      </c>
      <c r="M194" s="66">
        <f>IF(E194="P1",G194-F194*规则!$E$26,IF(E194="P2",G194-F194*规则!$E$27,IF(E194="P3",G194-F194*规则!$E$28,IF(E194="P4",G194-F194*规则!$E$29,G194-F194*规则!$E$30))))</f>
        <v>177</v>
      </c>
      <c r="N194" s="68">
        <f t="shared" si="2"/>
        <v>44.25</v>
      </c>
      <c r="O194" s="69">
        <f>IF(E194="P1",N194/规则!$E$26,IF(E194="P2",N194/规则!$E$27,IF(E194="P3",N194/规则!$E$28,IF(E194="P4",N194/规则!$E$29,N194/规则!$E$30))))</f>
        <v>1.6388888888888888</v>
      </c>
    </row>
    <row r="195" spans="1:15">
      <c r="A195" s="66" t="s">
        <v>412</v>
      </c>
      <c r="B195" s="66" t="s">
        <v>217</v>
      </c>
      <c r="C195" s="66">
        <v>3</v>
      </c>
      <c r="D195" s="66" t="s">
        <v>13</v>
      </c>
      <c r="E195" s="66" t="s">
        <v>51</v>
      </c>
      <c r="F195" s="66">
        <v>2</v>
      </c>
      <c r="G195" s="66">
        <v>143</v>
      </c>
      <c r="H195" s="66">
        <v>2</v>
      </c>
      <c r="I195" s="66">
        <v>3</v>
      </c>
      <c r="J195" s="66" t="s">
        <v>218</v>
      </c>
      <c r="K195" s="66" t="s">
        <v>218</v>
      </c>
      <c r="L195" s="66" t="s">
        <v>218</v>
      </c>
      <c r="M195" s="66">
        <f>IF(E195="P1",G195-F195*规则!$E$26,IF(E195="P2",G195-F195*规则!$E$27,IF(E195="P3",G195-F195*规则!$E$28,IF(E195="P4",G195-F195*规则!$E$29,G195-F195*规则!$E$30))))</f>
        <v>89</v>
      </c>
      <c r="N195" s="68">
        <f t="shared" ref="N195:N258" si="3">M195/F195</f>
        <v>44.5</v>
      </c>
      <c r="O195" s="69">
        <f>IF(E195="P1",N195/规则!$E$26,IF(E195="P2",N195/规则!$E$27,IF(E195="P3",N195/规则!$E$28,IF(E195="P4",N195/规则!$E$29,N195/规则!$E$30))))</f>
        <v>1.6481481481481481</v>
      </c>
    </row>
    <row r="196" spans="1:15">
      <c r="A196" s="66" t="s">
        <v>413</v>
      </c>
      <c r="B196" s="66" t="s">
        <v>217</v>
      </c>
      <c r="C196" s="66">
        <v>3</v>
      </c>
      <c r="D196" s="66" t="s">
        <v>13</v>
      </c>
      <c r="E196" s="66" t="s">
        <v>51</v>
      </c>
      <c r="F196" s="66">
        <v>3</v>
      </c>
      <c r="G196" s="66">
        <v>184</v>
      </c>
      <c r="H196" s="66">
        <v>3</v>
      </c>
      <c r="I196" s="66">
        <v>3</v>
      </c>
      <c r="J196" s="66" t="s">
        <v>218</v>
      </c>
      <c r="K196" s="66" t="s">
        <v>218</v>
      </c>
      <c r="L196" s="66" t="s">
        <v>218</v>
      </c>
      <c r="M196" s="66">
        <f>IF(E196="P1",G196-F196*规则!$E$26,IF(E196="P2",G196-F196*规则!$E$27,IF(E196="P3",G196-F196*规则!$E$28,IF(E196="P4",G196-F196*规则!$E$29,G196-F196*规则!$E$30))))</f>
        <v>103</v>
      </c>
      <c r="N196" s="68">
        <f t="shared" si="3"/>
        <v>34.333333333333336</v>
      </c>
      <c r="O196" s="69">
        <f>IF(E196="P1",N196/规则!$E$26,IF(E196="P2",N196/规则!$E$27,IF(E196="P3",N196/规则!$E$28,IF(E196="P4",N196/规则!$E$29,N196/规则!$E$30))))</f>
        <v>1.271604938271605</v>
      </c>
    </row>
    <row r="197" spans="1:15">
      <c r="A197" s="66" t="s">
        <v>414</v>
      </c>
      <c r="B197" s="66" t="s">
        <v>217</v>
      </c>
      <c r="C197" s="66">
        <v>3</v>
      </c>
      <c r="D197" s="66" t="s">
        <v>13</v>
      </c>
      <c r="E197" s="66" t="s">
        <v>51</v>
      </c>
      <c r="F197" s="66">
        <v>1</v>
      </c>
      <c r="G197" s="66">
        <v>62</v>
      </c>
      <c r="H197" s="66">
        <v>1</v>
      </c>
      <c r="I197" s="66">
        <v>2</v>
      </c>
      <c r="J197" s="66" t="s">
        <v>218</v>
      </c>
      <c r="K197" s="66" t="s">
        <v>218</v>
      </c>
      <c r="L197" s="66" t="s">
        <v>218</v>
      </c>
      <c r="M197" s="66">
        <f>IF(E197="P1",G197-F197*规则!$E$26,IF(E197="P2",G197-F197*规则!$E$27,IF(E197="P3",G197-F197*规则!$E$28,IF(E197="P4",G197-F197*规则!$E$29,G197-F197*规则!$E$30))))</f>
        <v>35</v>
      </c>
      <c r="N197" s="68">
        <f t="shared" si="3"/>
        <v>35</v>
      </c>
      <c r="O197" s="69">
        <f>IF(E197="P1",N197/规则!$E$26,IF(E197="P2",N197/规则!$E$27,IF(E197="P3",N197/规则!$E$28,IF(E197="P4",N197/规则!$E$29,N197/规则!$E$30))))</f>
        <v>1.2962962962962963</v>
      </c>
    </row>
    <row r="198" spans="1:15">
      <c r="A198" s="66" t="s">
        <v>415</v>
      </c>
      <c r="B198" s="66" t="s">
        <v>217</v>
      </c>
      <c r="C198" s="66">
        <v>3</v>
      </c>
      <c r="D198" s="66" t="s">
        <v>13</v>
      </c>
      <c r="E198" s="66" t="s">
        <v>51</v>
      </c>
      <c r="F198" s="66">
        <v>5</v>
      </c>
      <c r="G198" s="66">
        <v>342</v>
      </c>
      <c r="H198" s="66">
        <v>1</v>
      </c>
      <c r="I198" s="66">
        <v>3</v>
      </c>
      <c r="J198" s="66" t="s">
        <v>218</v>
      </c>
      <c r="K198" s="66" t="s">
        <v>218</v>
      </c>
      <c r="L198" s="66" t="s">
        <v>218</v>
      </c>
      <c r="M198" s="66">
        <f>IF(E198="P1",G198-F198*规则!$E$26,IF(E198="P2",G198-F198*规则!$E$27,IF(E198="P3",G198-F198*规则!$E$28,IF(E198="P4",G198-F198*规则!$E$29,G198-F198*规则!$E$30))))</f>
        <v>207</v>
      </c>
      <c r="N198" s="68">
        <f t="shared" si="3"/>
        <v>41.4</v>
      </c>
      <c r="O198" s="69">
        <f>IF(E198="P1",N198/规则!$E$26,IF(E198="P2",N198/规则!$E$27,IF(E198="P3",N198/规则!$E$28,IF(E198="P4",N198/规则!$E$29,N198/规则!$E$30))))</f>
        <v>1.5333333333333332</v>
      </c>
    </row>
    <row r="199" spans="1:15">
      <c r="A199" s="66" t="s">
        <v>416</v>
      </c>
      <c r="B199" s="66" t="s">
        <v>217</v>
      </c>
      <c r="C199" s="66">
        <v>3</v>
      </c>
      <c r="D199" s="66" t="s">
        <v>13</v>
      </c>
      <c r="E199" s="66" t="s">
        <v>51</v>
      </c>
      <c r="F199" s="66">
        <v>3</v>
      </c>
      <c r="G199" s="66">
        <v>180</v>
      </c>
      <c r="H199" s="66">
        <v>1</v>
      </c>
      <c r="I199" s="66">
        <v>1</v>
      </c>
      <c r="J199" s="66" t="s">
        <v>218</v>
      </c>
      <c r="K199" s="66" t="s">
        <v>218</v>
      </c>
      <c r="L199" s="66" t="s">
        <v>218</v>
      </c>
      <c r="M199" s="66">
        <f>IF(E199="P1",G199-F199*规则!$E$26,IF(E199="P2",G199-F199*规则!$E$27,IF(E199="P3",G199-F199*规则!$E$28,IF(E199="P4",G199-F199*规则!$E$29,G199-F199*规则!$E$30))))</f>
        <v>99</v>
      </c>
      <c r="N199" s="68">
        <f t="shared" si="3"/>
        <v>33</v>
      </c>
      <c r="O199" s="69">
        <f>IF(E199="P1",N199/规则!$E$26,IF(E199="P2",N199/规则!$E$27,IF(E199="P3",N199/规则!$E$28,IF(E199="P4",N199/规则!$E$29,N199/规则!$E$30))))</f>
        <v>1.2222222222222223</v>
      </c>
    </row>
    <row r="200" spans="1:15">
      <c r="A200" s="66" t="s">
        <v>417</v>
      </c>
      <c r="B200" s="66" t="s">
        <v>217</v>
      </c>
      <c r="C200" s="66">
        <v>3</v>
      </c>
      <c r="D200" s="66" t="s">
        <v>13</v>
      </c>
      <c r="E200" s="66" t="s">
        <v>53</v>
      </c>
      <c r="F200" s="66">
        <v>3</v>
      </c>
      <c r="G200" s="66">
        <v>213</v>
      </c>
      <c r="H200" s="66">
        <v>2</v>
      </c>
      <c r="I200" s="66">
        <v>3</v>
      </c>
      <c r="J200" s="66" t="s">
        <v>218</v>
      </c>
      <c r="K200" s="66" t="s">
        <v>218</v>
      </c>
      <c r="L200" s="66" t="s">
        <v>218</v>
      </c>
      <c r="M200" s="66">
        <f>IF(E200="P1",G200-F200*规则!$E$26,IF(E200="P2",G200-F200*规则!$E$27,IF(E200="P3",G200-F200*规则!$E$28,IF(E200="P4",G200-F200*规则!$E$29,G200-F200*规则!$E$30))))</f>
        <v>105</v>
      </c>
      <c r="N200" s="68">
        <f t="shared" si="3"/>
        <v>35</v>
      </c>
      <c r="O200" s="69">
        <f>IF(E200="P1",N200/规则!$E$26,IF(E200="P2",N200/规则!$E$27,IF(E200="P3",N200/规则!$E$28,IF(E200="P4",N200/规则!$E$29,N200/规则!$E$30))))</f>
        <v>0.97222222222222221</v>
      </c>
    </row>
    <row r="201" spans="1:15">
      <c r="A201" s="66" t="s">
        <v>418</v>
      </c>
      <c r="B201" s="66" t="s">
        <v>217</v>
      </c>
      <c r="C201" s="66">
        <v>3</v>
      </c>
      <c r="D201" s="66" t="s">
        <v>13</v>
      </c>
      <c r="E201" s="66" t="s">
        <v>53</v>
      </c>
      <c r="F201" s="66">
        <v>5</v>
      </c>
      <c r="G201" s="66">
        <v>387</v>
      </c>
      <c r="H201" s="66">
        <v>2</v>
      </c>
      <c r="I201" s="66">
        <v>2</v>
      </c>
      <c r="J201" s="66" t="s">
        <v>389</v>
      </c>
      <c r="K201" s="66" t="s">
        <v>218</v>
      </c>
      <c r="L201" s="66" t="s">
        <v>218</v>
      </c>
      <c r="M201" s="66">
        <f>IF(E201="P1",G201-F201*规则!$E$26,IF(E201="P2",G201-F201*规则!$E$27,IF(E201="P3",G201-F201*规则!$E$28,IF(E201="P4",G201-F201*规则!$E$29,G201-F201*规则!$E$30))))</f>
        <v>207</v>
      </c>
      <c r="N201" s="68">
        <f t="shared" si="3"/>
        <v>41.4</v>
      </c>
      <c r="O201" s="69">
        <f>IF(E201="P1",N201/规则!$E$26,IF(E201="P2",N201/规则!$E$27,IF(E201="P3",N201/规则!$E$28,IF(E201="P4",N201/规则!$E$29,N201/规则!$E$30))))</f>
        <v>1.1499999999999999</v>
      </c>
    </row>
    <row r="202" spans="1:15">
      <c r="A202" s="66" t="s">
        <v>419</v>
      </c>
      <c r="B202" s="66" t="s">
        <v>217</v>
      </c>
      <c r="C202" s="66">
        <v>3</v>
      </c>
      <c r="D202" s="66" t="s">
        <v>13</v>
      </c>
      <c r="E202" s="66" t="s">
        <v>53</v>
      </c>
      <c r="F202" s="66">
        <v>3</v>
      </c>
      <c r="G202" s="66">
        <v>209</v>
      </c>
      <c r="H202" s="66">
        <v>1</v>
      </c>
      <c r="I202" s="66">
        <v>3</v>
      </c>
      <c r="J202" s="66" t="s">
        <v>218</v>
      </c>
      <c r="K202" s="66" t="s">
        <v>218</v>
      </c>
      <c r="L202" s="66" t="s">
        <v>218</v>
      </c>
      <c r="M202" s="66">
        <f>IF(E202="P1",G202-F202*规则!$E$26,IF(E202="P2",G202-F202*规则!$E$27,IF(E202="P3",G202-F202*规则!$E$28,IF(E202="P4",G202-F202*规则!$E$29,G202-F202*规则!$E$30))))</f>
        <v>101</v>
      </c>
      <c r="N202" s="68">
        <f t="shared" si="3"/>
        <v>33.666666666666664</v>
      </c>
      <c r="O202" s="69">
        <f>IF(E202="P1",N202/规则!$E$26,IF(E202="P2",N202/规则!$E$27,IF(E202="P3",N202/规则!$E$28,IF(E202="P4",N202/规则!$E$29,N202/规则!$E$30))))</f>
        <v>0.93518518518518512</v>
      </c>
    </row>
    <row r="203" spans="1:15">
      <c r="A203" s="66" t="s">
        <v>420</v>
      </c>
      <c r="B203" s="66" t="s">
        <v>217</v>
      </c>
      <c r="C203" s="66">
        <v>3</v>
      </c>
      <c r="D203" s="66" t="s">
        <v>13</v>
      </c>
      <c r="E203" s="66" t="s">
        <v>53</v>
      </c>
      <c r="F203" s="66">
        <v>2</v>
      </c>
      <c r="G203" s="66">
        <v>140</v>
      </c>
      <c r="H203" s="66">
        <v>1</v>
      </c>
      <c r="I203" s="66">
        <v>2</v>
      </c>
      <c r="J203" s="66" t="s">
        <v>218</v>
      </c>
      <c r="K203" s="66" t="s">
        <v>218</v>
      </c>
      <c r="L203" s="66" t="s">
        <v>218</v>
      </c>
      <c r="M203" s="66">
        <f>IF(E203="P1",G203-F203*规则!$E$26,IF(E203="P2",G203-F203*规则!$E$27,IF(E203="P3",G203-F203*规则!$E$28,IF(E203="P4",G203-F203*规则!$E$29,G203-F203*规则!$E$30))))</f>
        <v>68</v>
      </c>
      <c r="N203" s="68">
        <f t="shared" si="3"/>
        <v>34</v>
      </c>
      <c r="O203" s="69">
        <f>IF(E203="P1",N203/规则!$E$26,IF(E203="P2",N203/规则!$E$27,IF(E203="P3",N203/规则!$E$28,IF(E203="P4",N203/规则!$E$29,N203/规则!$E$30))))</f>
        <v>0.94444444444444442</v>
      </c>
    </row>
    <row r="204" spans="1:15">
      <c r="A204" s="66" t="s">
        <v>421</v>
      </c>
      <c r="B204" s="66" t="s">
        <v>217</v>
      </c>
      <c r="C204" s="66">
        <v>3</v>
      </c>
      <c r="D204" s="66" t="s">
        <v>13</v>
      </c>
      <c r="E204" s="66" t="s">
        <v>53</v>
      </c>
      <c r="F204" s="66">
        <v>4</v>
      </c>
      <c r="G204" s="66">
        <v>291</v>
      </c>
      <c r="H204" s="66">
        <v>1</v>
      </c>
      <c r="I204" s="66">
        <v>3</v>
      </c>
      <c r="J204" s="66" t="s">
        <v>218</v>
      </c>
      <c r="K204" s="66" t="s">
        <v>218</v>
      </c>
      <c r="L204" s="66" t="s">
        <v>218</v>
      </c>
      <c r="M204" s="66">
        <f>IF(E204="P1",G204-F204*规则!$E$26,IF(E204="P2",G204-F204*规则!$E$27,IF(E204="P3",G204-F204*规则!$E$28,IF(E204="P4",G204-F204*规则!$E$29,G204-F204*规则!$E$30))))</f>
        <v>147</v>
      </c>
      <c r="N204" s="68">
        <f t="shared" si="3"/>
        <v>36.75</v>
      </c>
      <c r="O204" s="69">
        <f>IF(E204="P1",N204/规则!$E$26,IF(E204="P2",N204/规则!$E$27,IF(E204="P3",N204/规则!$E$28,IF(E204="P4",N204/规则!$E$29,N204/规则!$E$30))))</f>
        <v>1.0208333333333333</v>
      </c>
    </row>
    <row r="205" spans="1:15">
      <c r="A205" s="66" t="s">
        <v>422</v>
      </c>
      <c r="B205" s="66" t="s">
        <v>217</v>
      </c>
      <c r="C205" s="66">
        <v>3</v>
      </c>
      <c r="D205" s="66" t="s">
        <v>13</v>
      </c>
      <c r="E205" s="66" t="s">
        <v>53</v>
      </c>
      <c r="F205" s="66">
        <v>5</v>
      </c>
      <c r="G205" s="66">
        <v>331</v>
      </c>
      <c r="H205" s="66">
        <v>1</v>
      </c>
      <c r="I205" s="66">
        <v>1</v>
      </c>
      <c r="J205" s="66" t="s">
        <v>389</v>
      </c>
      <c r="K205" s="66" t="s">
        <v>218</v>
      </c>
      <c r="L205" s="66" t="s">
        <v>218</v>
      </c>
      <c r="M205" s="66">
        <f>IF(E205="P1",G205-F205*规则!$E$26,IF(E205="P2",G205-F205*规则!$E$27,IF(E205="P3",G205-F205*规则!$E$28,IF(E205="P4",G205-F205*规则!$E$29,G205-F205*规则!$E$30))))</f>
        <v>151</v>
      </c>
      <c r="N205" s="68">
        <f t="shared" si="3"/>
        <v>30.2</v>
      </c>
      <c r="O205" s="69">
        <f>IF(E205="P1",N205/规则!$E$26,IF(E205="P2",N205/规则!$E$27,IF(E205="P3",N205/规则!$E$28,IF(E205="P4",N205/规则!$E$29,N205/规则!$E$30))))</f>
        <v>0.83888888888888891</v>
      </c>
    </row>
    <row r="206" spans="1:15">
      <c r="A206" s="66" t="s">
        <v>423</v>
      </c>
      <c r="B206" s="66" t="s">
        <v>217</v>
      </c>
      <c r="C206" s="66">
        <v>3</v>
      </c>
      <c r="D206" s="66" t="s">
        <v>13</v>
      </c>
      <c r="E206" s="66" t="s">
        <v>53</v>
      </c>
      <c r="F206" s="66">
        <v>5</v>
      </c>
      <c r="G206" s="66">
        <v>367</v>
      </c>
      <c r="H206" s="66">
        <v>2</v>
      </c>
      <c r="I206" s="66">
        <v>3</v>
      </c>
      <c r="J206" s="66" t="s">
        <v>389</v>
      </c>
      <c r="K206" s="66" t="s">
        <v>218</v>
      </c>
      <c r="L206" s="66" t="s">
        <v>218</v>
      </c>
      <c r="M206" s="66">
        <f>IF(E206="P1",G206-F206*规则!$E$26,IF(E206="P2",G206-F206*规则!$E$27,IF(E206="P3",G206-F206*规则!$E$28,IF(E206="P4",G206-F206*规则!$E$29,G206-F206*规则!$E$30))))</f>
        <v>187</v>
      </c>
      <c r="N206" s="68">
        <f t="shared" si="3"/>
        <v>37.4</v>
      </c>
      <c r="O206" s="69">
        <f>IF(E206="P1",N206/规则!$E$26,IF(E206="P2",N206/规则!$E$27,IF(E206="P3",N206/规则!$E$28,IF(E206="P4",N206/规则!$E$29,N206/规则!$E$30))))</f>
        <v>1.0388888888888888</v>
      </c>
    </row>
    <row r="207" spans="1:15">
      <c r="A207" s="66" t="s">
        <v>424</v>
      </c>
      <c r="B207" s="66" t="s">
        <v>217</v>
      </c>
      <c r="C207" s="66">
        <v>3</v>
      </c>
      <c r="D207" s="66" t="s">
        <v>13</v>
      </c>
      <c r="E207" s="66" t="s">
        <v>53</v>
      </c>
      <c r="F207" s="66">
        <v>1</v>
      </c>
      <c r="G207" s="66">
        <v>79</v>
      </c>
      <c r="H207" s="66">
        <v>4</v>
      </c>
      <c r="I207" s="66">
        <v>0</v>
      </c>
      <c r="J207" s="66" t="s">
        <v>218</v>
      </c>
      <c r="K207" s="66" t="s">
        <v>218</v>
      </c>
      <c r="L207" s="66" t="s">
        <v>218</v>
      </c>
      <c r="M207" s="66">
        <f>IF(E207="P1",G207-F207*规则!$E$26,IF(E207="P2",G207-F207*规则!$E$27,IF(E207="P3",G207-F207*规则!$E$28,IF(E207="P4",G207-F207*规则!$E$29,G207-F207*规则!$E$30))))</f>
        <v>43</v>
      </c>
      <c r="N207" s="68">
        <f t="shared" si="3"/>
        <v>43</v>
      </c>
      <c r="O207" s="69">
        <f>IF(E207="P1",N207/规则!$E$26,IF(E207="P2",N207/规则!$E$27,IF(E207="P3",N207/规则!$E$28,IF(E207="P4",N207/规则!$E$29,N207/规则!$E$30))))</f>
        <v>1.1944444444444444</v>
      </c>
    </row>
    <row r="208" spans="1:15">
      <c r="A208" s="66" t="s">
        <v>425</v>
      </c>
      <c r="B208" s="66" t="s">
        <v>217</v>
      </c>
      <c r="C208" s="66">
        <v>3</v>
      </c>
      <c r="D208" s="66" t="s">
        <v>13</v>
      </c>
      <c r="E208" s="66" t="s">
        <v>53</v>
      </c>
      <c r="F208" s="66">
        <v>2</v>
      </c>
      <c r="G208" s="66">
        <v>140</v>
      </c>
      <c r="H208" s="66">
        <v>1</v>
      </c>
      <c r="I208" s="66">
        <v>1</v>
      </c>
      <c r="J208" s="66" t="s">
        <v>218</v>
      </c>
      <c r="K208" s="66" t="s">
        <v>218</v>
      </c>
      <c r="L208" s="66" t="s">
        <v>218</v>
      </c>
      <c r="M208" s="66">
        <f>IF(E208="P1",G208-F208*规则!$E$26,IF(E208="P2",G208-F208*规则!$E$27,IF(E208="P3",G208-F208*规则!$E$28,IF(E208="P4",G208-F208*规则!$E$29,G208-F208*规则!$E$30))))</f>
        <v>68</v>
      </c>
      <c r="N208" s="68">
        <f t="shared" si="3"/>
        <v>34</v>
      </c>
      <c r="O208" s="69">
        <f>IF(E208="P1",N208/规则!$E$26,IF(E208="P2",N208/规则!$E$27,IF(E208="P3",N208/规则!$E$28,IF(E208="P4",N208/规则!$E$29,N208/规则!$E$30))))</f>
        <v>0.94444444444444442</v>
      </c>
    </row>
    <row r="209" spans="1:15">
      <c r="A209" s="66" t="s">
        <v>426</v>
      </c>
      <c r="B209" s="66" t="s">
        <v>217</v>
      </c>
      <c r="C209" s="66">
        <v>3</v>
      </c>
      <c r="D209" s="66" t="s">
        <v>13</v>
      </c>
      <c r="E209" s="66" t="s">
        <v>53</v>
      </c>
      <c r="F209" s="66">
        <v>2</v>
      </c>
      <c r="G209" s="66">
        <v>154</v>
      </c>
      <c r="H209" s="66">
        <v>2</v>
      </c>
      <c r="I209" s="66">
        <v>2</v>
      </c>
      <c r="J209" s="66" t="s">
        <v>218</v>
      </c>
      <c r="K209" s="66" t="s">
        <v>218</v>
      </c>
      <c r="L209" s="66" t="s">
        <v>218</v>
      </c>
      <c r="M209" s="66">
        <f>IF(E209="P1",G209-F209*规则!$E$26,IF(E209="P2",G209-F209*规则!$E$27,IF(E209="P3",G209-F209*规则!$E$28,IF(E209="P4",G209-F209*规则!$E$29,G209-F209*规则!$E$30))))</f>
        <v>82</v>
      </c>
      <c r="N209" s="68">
        <f t="shared" si="3"/>
        <v>41</v>
      </c>
      <c r="O209" s="69">
        <f>IF(E209="P1",N209/规则!$E$26,IF(E209="P2",N209/规则!$E$27,IF(E209="P3",N209/规则!$E$28,IF(E209="P4",N209/规则!$E$29,N209/规则!$E$30))))</f>
        <v>1.1388888888888888</v>
      </c>
    </row>
    <row r="210" spans="1:15">
      <c r="A210" s="66" t="s">
        <v>427</v>
      </c>
      <c r="B210" s="66" t="s">
        <v>217</v>
      </c>
      <c r="C210" s="66">
        <v>3</v>
      </c>
      <c r="D210" s="66" t="s">
        <v>13</v>
      </c>
      <c r="E210" s="66" t="s">
        <v>53</v>
      </c>
      <c r="F210" s="66">
        <v>2</v>
      </c>
      <c r="G210" s="66">
        <v>136</v>
      </c>
      <c r="H210" s="66">
        <v>3</v>
      </c>
      <c r="I210" s="66">
        <v>4</v>
      </c>
      <c r="J210" s="66" t="s">
        <v>218</v>
      </c>
      <c r="K210" s="66" t="s">
        <v>218</v>
      </c>
      <c r="L210" s="66" t="s">
        <v>218</v>
      </c>
      <c r="M210" s="66">
        <f>IF(E210="P1",G210-F210*规则!$E$26,IF(E210="P2",G210-F210*规则!$E$27,IF(E210="P3",G210-F210*规则!$E$28,IF(E210="P4",G210-F210*规则!$E$29,G210-F210*规则!$E$30))))</f>
        <v>64</v>
      </c>
      <c r="N210" s="68">
        <f t="shared" si="3"/>
        <v>32</v>
      </c>
      <c r="O210" s="69">
        <f>IF(E210="P1",N210/规则!$E$26,IF(E210="P2",N210/规则!$E$27,IF(E210="P3",N210/规则!$E$28,IF(E210="P4",N210/规则!$E$29,N210/规则!$E$30))))</f>
        <v>0.88888888888888884</v>
      </c>
    </row>
    <row r="211" spans="1:15">
      <c r="A211" s="66" t="s">
        <v>428</v>
      </c>
      <c r="B211" s="66" t="s">
        <v>217</v>
      </c>
      <c r="C211" s="66">
        <v>3</v>
      </c>
      <c r="D211" s="66" t="s">
        <v>13</v>
      </c>
      <c r="E211" s="66" t="s">
        <v>53</v>
      </c>
      <c r="F211" s="66">
        <v>1</v>
      </c>
      <c r="G211" s="66">
        <v>81</v>
      </c>
      <c r="H211" s="66">
        <v>2</v>
      </c>
      <c r="I211" s="66">
        <v>4</v>
      </c>
      <c r="J211" s="66" t="s">
        <v>218</v>
      </c>
      <c r="K211" s="66" t="s">
        <v>218</v>
      </c>
      <c r="L211" s="66" t="s">
        <v>218</v>
      </c>
      <c r="M211" s="66">
        <f>IF(E211="P1",G211-F211*规则!$E$26,IF(E211="P2",G211-F211*规则!$E$27,IF(E211="P3",G211-F211*规则!$E$28,IF(E211="P4",G211-F211*规则!$E$29,G211-F211*规则!$E$30))))</f>
        <v>45</v>
      </c>
      <c r="N211" s="68">
        <f t="shared" si="3"/>
        <v>45</v>
      </c>
      <c r="O211" s="69">
        <f>IF(E211="P1",N211/规则!$E$26,IF(E211="P2",N211/规则!$E$27,IF(E211="P3",N211/规则!$E$28,IF(E211="P4",N211/规则!$E$29,N211/规则!$E$30))))</f>
        <v>1.25</v>
      </c>
    </row>
    <row r="212" spans="1:15">
      <c r="A212" s="66" t="s">
        <v>429</v>
      </c>
      <c r="B212" s="66" t="s">
        <v>217</v>
      </c>
      <c r="C212" s="66">
        <v>3</v>
      </c>
      <c r="D212" s="66" t="s">
        <v>13</v>
      </c>
      <c r="E212" s="66" t="s">
        <v>53</v>
      </c>
      <c r="F212" s="66">
        <v>1</v>
      </c>
      <c r="G212" s="66">
        <v>78</v>
      </c>
      <c r="H212" s="66">
        <v>4</v>
      </c>
      <c r="I212" s="66">
        <v>0</v>
      </c>
      <c r="J212" s="66" t="s">
        <v>218</v>
      </c>
      <c r="K212" s="66" t="s">
        <v>218</v>
      </c>
      <c r="L212" s="66" t="s">
        <v>218</v>
      </c>
      <c r="M212" s="66">
        <f>IF(E212="P1",G212-F212*规则!$E$26,IF(E212="P2",G212-F212*规则!$E$27,IF(E212="P3",G212-F212*规则!$E$28,IF(E212="P4",G212-F212*规则!$E$29,G212-F212*规则!$E$30))))</f>
        <v>42</v>
      </c>
      <c r="N212" s="68">
        <f t="shared" si="3"/>
        <v>42</v>
      </c>
      <c r="O212" s="69">
        <f>IF(E212="P1",N212/规则!$E$26,IF(E212="P2",N212/规则!$E$27,IF(E212="P3",N212/规则!$E$28,IF(E212="P4",N212/规则!$E$29,N212/规则!$E$30))))</f>
        <v>1.1666666666666667</v>
      </c>
    </row>
    <row r="213" spans="1:15">
      <c r="A213" s="66" t="s">
        <v>430</v>
      </c>
      <c r="B213" s="66" t="s">
        <v>217</v>
      </c>
      <c r="C213" s="66">
        <v>3</v>
      </c>
      <c r="D213" s="66" t="s">
        <v>13</v>
      </c>
      <c r="E213" s="66" t="s">
        <v>53</v>
      </c>
      <c r="F213" s="66">
        <v>3</v>
      </c>
      <c r="G213" s="66">
        <v>221</v>
      </c>
      <c r="H213" s="66">
        <v>4</v>
      </c>
      <c r="I213" s="66">
        <v>4</v>
      </c>
      <c r="J213" s="66" t="s">
        <v>218</v>
      </c>
      <c r="K213" s="66" t="s">
        <v>218</v>
      </c>
      <c r="L213" s="66" t="s">
        <v>218</v>
      </c>
      <c r="M213" s="66">
        <f>IF(E213="P1",G213-F213*规则!$E$26,IF(E213="P2",G213-F213*规则!$E$27,IF(E213="P3",G213-F213*规则!$E$28,IF(E213="P4",G213-F213*规则!$E$29,G213-F213*规则!$E$30))))</f>
        <v>113</v>
      </c>
      <c r="N213" s="68">
        <f t="shared" si="3"/>
        <v>37.666666666666664</v>
      </c>
      <c r="O213" s="69">
        <f>IF(E213="P1",N213/规则!$E$26,IF(E213="P2",N213/规则!$E$27,IF(E213="P3",N213/规则!$E$28,IF(E213="P4",N213/规则!$E$29,N213/规则!$E$30))))</f>
        <v>1.0462962962962963</v>
      </c>
    </row>
    <row r="214" spans="1:15">
      <c r="A214" s="66" t="s">
        <v>431</v>
      </c>
      <c r="B214" s="66" t="s">
        <v>217</v>
      </c>
      <c r="C214" s="66">
        <v>3</v>
      </c>
      <c r="D214" s="66" t="s">
        <v>13</v>
      </c>
      <c r="E214" s="66" t="s">
        <v>53</v>
      </c>
      <c r="F214" s="66">
        <v>5</v>
      </c>
      <c r="G214" s="66">
        <v>361</v>
      </c>
      <c r="H214" s="66">
        <v>2</v>
      </c>
      <c r="I214" s="66">
        <v>0</v>
      </c>
      <c r="J214" s="66" t="s">
        <v>218</v>
      </c>
      <c r="K214" s="66" t="s">
        <v>218</v>
      </c>
      <c r="L214" s="66" t="s">
        <v>218</v>
      </c>
      <c r="M214" s="66">
        <f>IF(E214="P1",G214-F214*规则!$E$26,IF(E214="P2",G214-F214*规则!$E$27,IF(E214="P3",G214-F214*规则!$E$28,IF(E214="P4",G214-F214*规则!$E$29,G214-F214*规则!$E$30))))</f>
        <v>181</v>
      </c>
      <c r="N214" s="68">
        <f t="shared" si="3"/>
        <v>36.200000000000003</v>
      </c>
      <c r="O214" s="69">
        <f>IF(E214="P1",N214/规则!$E$26,IF(E214="P2",N214/规则!$E$27,IF(E214="P3",N214/规则!$E$28,IF(E214="P4",N214/规则!$E$29,N214/规则!$E$30))))</f>
        <v>1.0055555555555555</v>
      </c>
    </row>
    <row r="215" spans="1:15">
      <c r="A215" s="66" t="s">
        <v>432</v>
      </c>
      <c r="B215" s="66" t="s">
        <v>217</v>
      </c>
      <c r="C215" s="66">
        <v>3</v>
      </c>
      <c r="D215" s="66" t="s">
        <v>13</v>
      </c>
      <c r="E215" s="66" t="s">
        <v>53</v>
      </c>
      <c r="F215" s="66">
        <v>3</v>
      </c>
      <c r="G215" s="66">
        <v>253</v>
      </c>
      <c r="H215" s="66">
        <v>2</v>
      </c>
      <c r="I215" s="66">
        <v>0</v>
      </c>
      <c r="J215" s="66" t="s">
        <v>218</v>
      </c>
      <c r="K215" s="66" t="s">
        <v>218</v>
      </c>
      <c r="L215" s="66" t="s">
        <v>218</v>
      </c>
      <c r="M215" s="66">
        <f>IF(E215="P1",G215-F215*规则!$E$26,IF(E215="P2",G215-F215*规则!$E$27,IF(E215="P3",G215-F215*规则!$E$28,IF(E215="P4",G215-F215*规则!$E$29,G215-F215*规则!$E$30))))</f>
        <v>145</v>
      </c>
      <c r="N215" s="68">
        <f t="shared" si="3"/>
        <v>48.333333333333336</v>
      </c>
      <c r="O215" s="69">
        <f>IF(E215="P1",N215/规则!$E$26,IF(E215="P2",N215/规则!$E$27,IF(E215="P3",N215/规则!$E$28,IF(E215="P4",N215/规则!$E$29,N215/规则!$E$30))))</f>
        <v>1.3425925925925926</v>
      </c>
    </row>
    <row r="216" spans="1:15">
      <c r="A216" s="66" t="s">
        <v>433</v>
      </c>
      <c r="B216" s="66" t="s">
        <v>217</v>
      </c>
      <c r="C216" s="66">
        <v>3</v>
      </c>
      <c r="D216" s="66" t="s">
        <v>13</v>
      </c>
      <c r="E216" s="66" t="s">
        <v>57</v>
      </c>
      <c r="F216" s="66">
        <v>3</v>
      </c>
      <c r="G216" s="66">
        <v>318</v>
      </c>
      <c r="H216" s="66">
        <v>3</v>
      </c>
      <c r="I216" s="66">
        <v>0</v>
      </c>
      <c r="J216" s="66" t="s">
        <v>218</v>
      </c>
      <c r="K216" s="66" t="s">
        <v>218</v>
      </c>
      <c r="L216" s="66" t="s">
        <v>218</v>
      </c>
      <c r="M216" s="66">
        <f>IF(E216="P1",G216-F216*规则!$E$26,IF(E216="P2",G216-F216*规则!$E$27,IF(E216="P3",G216-F216*规则!$E$28,IF(E216="P4",G216-F216*规则!$E$29,G216-F216*规则!$E$30))))</f>
        <v>150</v>
      </c>
      <c r="N216" s="68">
        <f t="shared" si="3"/>
        <v>50</v>
      </c>
      <c r="O216" s="69">
        <f>IF(E216="P1",N216/规则!$E$26,IF(E216="P2",N216/规则!$E$27,IF(E216="P3",N216/规则!$E$28,IF(E216="P4",N216/规则!$E$29,N216/规则!$E$30))))</f>
        <v>0.8928571428571429</v>
      </c>
    </row>
    <row r="217" spans="1:15">
      <c r="A217" s="66" t="s">
        <v>434</v>
      </c>
      <c r="B217" s="66" t="s">
        <v>217</v>
      </c>
      <c r="C217" s="66">
        <v>3</v>
      </c>
      <c r="D217" s="66" t="s">
        <v>13</v>
      </c>
      <c r="E217" s="66" t="s">
        <v>57</v>
      </c>
      <c r="F217" s="66">
        <v>4</v>
      </c>
      <c r="G217" s="66">
        <v>470</v>
      </c>
      <c r="H217" s="66">
        <v>3</v>
      </c>
      <c r="I217" s="66">
        <v>4</v>
      </c>
      <c r="J217" s="66" t="s">
        <v>218</v>
      </c>
      <c r="K217" s="66" t="s">
        <v>218</v>
      </c>
      <c r="L217" s="66" t="s">
        <v>218</v>
      </c>
      <c r="M217" s="66">
        <f>IF(E217="P1",G217-F217*规则!$E$26,IF(E217="P2",G217-F217*规则!$E$27,IF(E217="P3",G217-F217*规则!$E$28,IF(E217="P4",G217-F217*规则!$E$29,G217-F217*规则!$E$30))))</f>
        <v>246</v>
      </c>
      <c r="N217" s="68">
        <f t="shared" si="3"/>
        <v>61.5</v>
      </c>
      <c r="O217" s="69">
        <f>IF(E217="P1",N217/规则!$E$26,IF(E217="P2",N217/规则!$E$27,IF(E217="P3",N217/规则!$E$28,IF(E217="P4",N217/规则!$E$29,N217/规则!$E$30))))</f>
        <v>1.0982142857142858</v>
      </c>
    </row>
    <row r="218" spans="1:15">
      <c r="A218" s="66" t="s">
        <v>435</v>
      </c>
      <c r="B218" s="66" t="s">
        <v>217</v>
      </c>
      <c r="C218" s="66">
        <v>3</v>
      </c>
      <c r="D218" s="66" t="s">
        <v>13</v>
      </c>
      <c r="E218" s="66" t="s">
        <v>57</v>
      </c>
      <c r="F218" s="66">
        <v>4</v>
      </c>
      <c r="G218" s="66">
        <v>470</v>
      </c>
      <c r="H218" s="66">
        <v>1</v>
      </c>
      <c r="I218" s="66">
        <v>2</v>
      </c>
      <c r="J218" s="66" t="s">
        <v>218</v>
      </c>
      <c r="K218" s="66" t="s">
        <v>218</v>
      </c>
      <c r="L218" s="66" t="s">
        <v>218</v>
      </c>
      <c r="M218" s="66">
        <f>IF(E218="P1",G218-F218*规则!$E$26,IF(E218="P2",G218-F218*规则!$E$27,IF(E218="P3",G218-F218*规则!$E$28,IF(E218="P4",G218-F218*规则!$E$29,G218-F218*规则!$E$30))))</f>
        <v>246</v>
      </c>
      <c r="N218" s="68">
        <f t="shared" si="3"/>
        <v>61.5</v>
      </c>
      <c r="O218" s="69">
        <f>IF(E218="P1",N218/规则!$E$26,IF(E218="P2",N218/规则!$E$27,IF(E218="P3",N218/规则!$E$28,IF(E218="P4",N218/规则!$E$29,N218/规则!$E$30))))</f>
        <v>1.0982142857142858</v>
      </c>
    </row>
    <row r="219" spans="1:15">
      <c r="A219" s="66" t="s">
        <v>436</v>
      </c>
      <c r="B219" s="66" t="s">
        <v>217</v>
      </c>
      <c r="C219" s="66">
        <v>3</v>
      </c>
      <c r="D219" s="66" t="s">
        <v>13</v>
      </c>
      <c r="E219" s="66" t="s">
        <v>57</v>
      </c>
      <c r="F219" s="66">
        <v>2</v>
      </c>
      <c r="G219" s="66">
        <v>221</v>
      </c>
      <c r="H219" s="66">
        <v>1</v>
      </c>
      <c r="I219" s="66">
        <v>2</v>
      </c>
      <c r="J219" s="66" t="s">
        <v>218</v>
      </c>
      <c r="K219" s="66" t="s">
        <v>218</v>
      </c>
      <c r="L219" s="66" t="s">
        <v>218</v>
      </c>
      <c r="M219" s="66">
        <f>IF(E219="P1",G219-F219*规则!$E$26,IF(E219="P2",G219-F219*规则!$E$27,IF(E219="P3",G219-F219*规则!$E$28,IF(E219="P4",G219-F219*规则!$E$29,G219-F219*规则!$E$30))))</f>
        <v>109</v>
      </c>
      <c r="N219" s="68">
        <f t="shared" si="3"/>
        <v>54.5</v>
      </c>
      <c r="O219" s="69">
        <f>IF(E219="P1",N219/规则!$E$26,IF(E219="P2",N219/规则!$E$27,IF(E219="P3",N219/规则!$E$28,IF(E219="P4",N219/规则!$E$29,N219/规则!$E$30))))</f>
        <v>0.9732142857142857</v>
      </c>
    </row>
    <row r="220" spans="1:15">
      <c r="A220" s="66" t="s">
        <v>437</v>
      </c>
      <c r="B220" s="66" t="s">
        <v>217</v>
      </c>
      <c r="C220" s="66">
        <v>3</v>
      </c>
      <c r="D220" s="66" t="s">
        <v>13</v>
      </c>
      <c r="E220" s="66" t="s">
        <v>57</v>
      </c>
      <c r="F220" s="66">
        <v>3</v>
      </c>
      <c r="G220" s="66">
        <v>341</v>
      </c>
      <c r="H220" s="66">
        <v>4</v>
      </c>
      <c r="I220" s="66">
        <v>1</v>
      </c>
      <c r="J220" s="66" t="s">
        <v>218</v>
      </c>
      <c r="K220" s="66" t="s">
        <v>218</v>
      </c>
      <c r="L220" s="66" t="s">
        <v>218</v>
      </c>
      <c r="M220" s="66">
        <f>IF(E220="P1",G220-F220*规则!$E$26,IF(E220="P2",G220-F220*规则!$E$27,IF(E220="P3",G220-F220*规则!$E$28,IF(E220="P4",G220-F220*规则!$E$29,G220-F220*规则!$E$30))))</f>
        <v>173</v>
      </c>
      <c r="N220" s="68">
        <f t="shared" si="3"/>
        <v>57.666666666666664</v>
      </c>
      <c r="O220" s="69">
        <f>IF(E220="P1",N220/规则!$E$26,IF(E220="P2",N220/规则!$E$27,IF(E220="P3",N220/规则!$E$28,IF(E220="P4",N220/规则!$E$29,N220/规则!$E$30))))</f>
        <v>1.0297619047619047</v>
      </c>
    </row>
    <row r="221" spans="1:15">
      <c r="A221" s="66" t="s">
        <v>438</v>
      </c>
      <c r="B221" s="66" t="s">
        <v>217</v>
      </c>
      <c r="C221" s="66">
        <v>3</v>
      </c>
      <c r="D221" s="66" t="s">
        <v>13</v>
      </c>
      <c r="E221" s="66" t="s">
        <v>57</v>
      </c>
      <c r="F221" s="66">
        <v>3</v>
      </c>
      <c r="G221" s="66">
        <v>322</v>
      </c>
      <c r="H221" s="66">
        <v>2</v>
      </c>
      <c r="I221" s="66">
        <v>2</v>
      </c>
      <c r="J221" s="66" t="s">
        <v>218</v>
      </c>
      <c r="K221" s="66" t="s">
        <v>218</v>
      </c>
      <c r="L221" s="66" t="s">
        <v>218</v>
      </c>
      <c r="M221" s="66">
        <f>IF(E221="P1",G221-F221*规则!$E$26,IF(E221="P2",G221-F221*规则!$E$27,IF(E221="P3",G221-F221*规则!$E$28,IF(E221="P4",G221-F221*规则!$E$29,G221-F221*规则!$E$30))))</f>
        <v>154</v>
      </c>
      <c r="N221" s="68">
        <f t="shared" si="3"/>
        <v>51.333333333333336</v>
      </c>
      <c r="O221" s="69">
        <f>IF(E221="P1",N221/规则!$E$26,IF(E221="P2",N221/规则!$E$27,IF(E221="P3",N221/规则!$E$28,IF(E221="P4",N221/规则!$E$29,N221/规则!$E$30))))</f>
        <v>0.91666666666666674</v>
      </c>
    </row>
    <row r="222" spans="1:15">
      <c r="A222" s="66" t="s">
        <v>439</v>
      </c>
      <c r="B222" s="66" t="s">
        <v>217</v>
      </c>
      <c r="C222" s="66">
        <v>3</v>
      </c>
      <c r="D222" s="66" t="s">
        <v>13</v>
      </c>
      <c r="E222" s="66" t="s">
        <v>57</v>
      </c>
      <c r="F222" s="66">
        <v>2</v>
      </c>
      <c r="G222" s="66">
        <v>193</v>
      </c>
      <c r="H222" s="66">
        <v>1</v>
      </c>
      <c r="I222" s="66">
        <v>0</v>
      </c>
      <c r="J222" s="66" t="s">
        <v>218</v>
      </c>
      <c r="K222" s="66" t="s">
        <v>218</v>
      </c>
      <c r="L222" s="66" t="s">
        <v>218</v>
      </c>
      <c r="M222" s="66">
        <f>IF(E222="P1",G222-F222*规则!$E$26,IF(E222="P2",G222-F222*规则!$E$27,IF(E222="P3",G222-F222*规则!$E$28,IF(E222="P4",G222-F222*规则!$E$29,G222-F222*规则!$E$30))))</f>
        <v>81</v>
      </c>
      <c r="N222" s="68">
        <f t="shared" si="3"/>
        <v>40.5</v>
      </c>
      <c r="O222" s="69">
        <f>IF(E222="P1",N222/规则!$E$26,IF(E222="P2",N222/规则!$E$27,IF(E222="P3",N222/规则!$E$28,IF(E222="P4",N222/规则!$E$29,N222/规则!$E$30))))</f>
        <v>0.7232142857142857</v>
      </c>
    </row>
    <row r="223" spans="1:15">
      <c r="A223" s="66" t="s">
        <v>440</v>
      </c>
      <c r="B223" s="66" t="s">
        <v>217</v>
      </c>
      <c r="C223" s="66">
        <v>3</v>
      </c>
      <c r="D223" s="66" t="s">
        <v>13</v>
      </c>
      <c r="E223" s="66" t="s">
        <v>57</v>
      </c>
      <c r="F223" s="66">
        <v>5</v>
      </c>
      <c r="G223" s="66">
        <v>567</v>
      </c>
      <c r="H223" s="66">
        <v>1</v>
      </c>
      <c r="I223" s="66">
        <v>1</v>
      </c>
      <c r="J223" s="66" t="s">
        <v>389</v>
      </c>
      <c r="K223" s="66" t="s">
        <v>218</v>
      </c>
      <c r="L223" s="66" t="s">
        <v>218</v>
      </c>
      <c r="M223" s="66">
        <f>IF(E223="P1",G223-F223*规则!$E$26,IF(E223="P2",G223-F223*规则!$E$27,IF(E223="P3",G223-F223*规则!$E$28,IF(E223="P4",G223-F223*规则!$E$29,G223-F223*规则!$E$30))))</f>
        <v>287</v>
      </c>
      <c r="N223" s="68">
        <f t="shared" si="3"/>
        <v>57.4</v>
      </c>
      <c r="O223" s="69">
        <f>IF(E223="P1",N223/规则!$E$26,IF(E223="P2",N223/规则!$E$27,IF(E223="P3",N223/规则!$E$28,IF(E223="P4",N223/规则!$E$29,N223/规则!$E$30))))</f>
        <v>1.0249999999999999</v>
      </c>
    </row>
    <row r="224" spans="1:15">
      <c r="A224" s="66" t="s">
        <v>441</v>
      </c>
      <c r="B224" s="66" t="s">
        <v>217</v>
      </c>
      <c r="C224" s="66">
        <v>3</v>
      </c>
      <c r="D224" s="66" t="s">
        <v>14</v>
      </c>
      <c r="E224" s="66" t="s">
        <v>50</v>
      </c>
      <c r="F224" s="66">
        <v>2</v>
      </c>
      <c r="G224" s="66">
        <v>81</v>
      </c>
      <c r="H224" s="66">
        <v>1</v>
      </c>
      <c r="I224" s="66">
        <v>0</v>
      </c>
      <c r="J224" s="66" t="s">
        <v>218</v>
      </c>
      <c r="K224" s="66" t="s">
        <v>218</v>
      </c>
      <c r="L224" s="66" t="s">
        <v>218</v>
      </c>
      <c r="M224" s="66">
        <f>IF(E224="P1",G224-F224*规则!$E$26,IF(E224="P2",G224-F224*规则!$E$27,IF(E224="P3",G224-F224*规则!$E$28,IF(E224="P4",G224-F224*规则!$E$29,G224-F224*规则!$E$30))))</f>
        <v>49</v>
      </c>
      <c r="N224" s="68">
        <f t="shared" si="3"/>
        <v>24.5</v>
      </c>
      <c r="O224" s="69">
        <f>IF(E224="P1",N224/规则!$E$26,IF(E224="P2",N224/规则!$E$27,IF(E224="P3",N224/规则!$E$28,IF(E224="P4",N224/规则!$E$29,N224/规则!$E$30))))</f>
        <v>1.53125</v>
      </c>
    </row>
    <row r="225" spans="1:15">
      <c r="A225" s="66" t="s">
        <v>442</v>
      </c>
      <c r="B225" s="66" t="s">
        <v>217</v>
      </c>
      <c r="C225" s="66">
        <v>3</v>
      </c>
      <c r="D225" s="66" t="s">
        <v>14</v>
      </c>
      <c r="E225" s="66" t="s">
        <v>50</v>
      </c>
      <c r="F225" s="66">
        <v>1</v>
      </c>
      <c r="G225" s="66">
        <v>50</v>
      </c>
      <c r="H225" s="66">
        <v>4</v>
      </c>
      <c r="I225" s="66">
        <v>4</v>
      </c>
      <c r="J225" s="66" t="s">
        <v>218</v>
      </c>
      <c r="K225" s="66" t="s">
        <v>218</v>
      </c>
      <c r="L225" s="66" t="s">
        <v>218</v>
      </c>
      <c r="M225" s="66">
        <f>IF(E225="P1",G225-F225*规则!$E$26,IF(E225="P2",G225-F225*规则!$E$27,IF(E225="P3",G225-F225*规则!$E$28,IF(E225="P4",G225-F225*规则!$E$29,G225-F225*规则!$E$30))))</f>
        <v>34</v>
      </c>
      <c r="N225" s="68">
        <f t="shared" si="3"/>
        <v>34</v>
      </c>
      <c r="O225" s="69">
        <f>IF(E225="P1",N225/规则!$E$26,IF(E225="P2",N225/规则!$E$27,IF(E225="P3",N225/规则!$E$28,IF(E225="P4",N225/规则!$E$29,N225/规则!$E$30))))</f>
        <v>2.125</v>
      </c>
    </row>
    <row r="226" spans="1:15">
      <c r="A226" s="66" t="s">
        <v>443</v>
      </c>
      <c r="B226" s="66" t="s">
        <v>217</v>
      </c>
      <c r="C226" s="66">
        <v>3</v>
      </c>
      <c r="D226" s="66" t="s">
        <v>14</v>
      </c>
      <c r="E226" s="66" t="s">
        <v>50</v>
      </c>
      <c r="F226" s="66">
        <v>1</v>
      </c>
      <c r="G226" s="66">
        <v>41</v>
      </c>
      <c r="H226" s="66">
        <v>1</v>
      </c>
      <c r="I226" s="66">
        <v>4</v>
      </c>
      <c r="J226" s="66" t="s">
        <v>218</v>
      </c>
      <c r="K226" s="66" t="s">
        <v>218</v>
      </c>
      <c r="L226" s="66" t="s">
        <v>218</v>
      </c>
      <c r="M226" s="66">
        <f>IF(E226="P1",G226-F226*规则!$E$26,IF(E226="P2",G226-F226*规则!$E$27,IF(E226="P3",G226-F226*规则!$E$28,IF(E226="P4",G226-F226*规则!$E$29,G226-F226*规则!$E$30))))</f>
        <v>25</v>
      </c>
      <c r="N226" s="68">
        <f t="shared" si="3"/>
        <v>25</v>
      </c>
      <c r="O226" s="69">
        <f>IF(E226="P1",N226/规则!$E$26,IF(E226="P2",N226/规则!$E$27,IF(E226="P3",N226/规则!$E$28,IF(E226="P4",N226/规则!$E$29,N226/规则!$E$30))))</f>
        <v>1.5625</v>
      </c>
    </row>
    <row r="227" spans="1:15">
      <c r="A227" s="66" t="s">
        <v>444</v>
      </c>
      <c r="B227" s="66" t="s">
        <v>217</v>
      </c>
      <c r="C227" s="66">
        <v>3</v>
      </c>
      <c r="D227" s="66" t="s">
        <v>14</v>
      </c>
      <c r="E227" s="66" t="s">
        <v>50</v>
      </c>
      <c r="F227" s="66">
        <v>3</v>
      </c>
      <c r="G227" s="66">
        <v>132</v>
      </c>
      <c r="H227" s="66">
        <v>4</v>
      </c>
      <c r="I227" s="66">
        <v>4</v>
      </c>
      <c r="J227" s="66" t="s">
        <v>218</v>
      </c>
      <c r="K227" s="66" t="s">
        <v>218</v>
      </c>
      <c r="L227" s="66" t="s">
        <v>218</v>
      </c>
      <c r="M227" s="66">
        <f>IF(E227="P1",G227-F227*规则!$E$26,IF(E227="P2",G227-F227*规则!$E$27,IF(E227="P3",G227-F227*规则!$E$28,IF(E227="P4",G227-F227*规则!$E$29,G227-F227*规则!$E$30))))</f>
        <v>84</v>
      </c>
      <c r="N227" s="68">
        <f t="shared" si="3"/>
        <v>28</v>
      </c>
      <c r="O227" s="69">
        <f>IF(E227="P1",N227/规则!$E$26,IF(E227="P2",N227/规则!$E$27,IF(E227="P3",N227/规则!$E$28,IF(E227="P4",N227/规则!$E$29,N227/规则!$E$30))))</f>
        <v>1.75</v>
      </c>
    </row>
    <row r="228" spans="1:15">
      <c r="A228" s="66" t="s">
        <v>445</v>
      </c>
      <c r="B228" s="66" t="s">
        <v>217</v>
      </c>
      <c r="C228" s="66">
        <v>3</v>
      </c>
      <c r="D228" s="66" t="s">
        <v>14</v>
      </c>
      <c r="E228" s="66" t="s">
        <v>50</v>
      </c>
      <c r="F228" s="66">
        <v>5</v>
      </c>
      <c r="G228" s="66">
        <v>223</v>
      </c>
      <c r="H228" s="66">
        <v>3</v>
      </c>
      <c r="I228" s="66">
        <v>2</v>
      </c>
      <c r="J228" s="66" t="s">
        <v>218</v>
      </c>
      <c r="K228" s="66" t="s">
        <v>218</v>
      </c>
      <c r="L228" s="66" t="s">
        <v>218</v>
      </c>
      <c r="M228" s="66">
        <f>IF(E228="P1",G228-F228*规则!$E$26,IF(E228="P2",G228-F228*规则!$E$27,IF(E228="P3",G228-F228*规则!$E$28,IF(E228="P4",G228-F228*规则!$E$29,G228-F228*规则!$E$30))))</f>
        <v>143</v>
      </c>
      <c r="N228" s="68">
        <f t="shared" si="3"/>
        <v>28.6</v>
      </c>
      <c r="O228" s="69">
        <f>IF(E228="P1",N228/规则!$E$26,IF(E228="P2",N228/规则!$E$27,IF(E228="P3",N228/规则!$E$28,IF(E228="P4",N228/规则!$E$29,N228/规则!$E$30))))</f>
        <v>1.7875000000000001</v>
      </c>
    </row>
    <row r="229" spans="1:15">
      <c r="A229" s="66" t="s">
        <v>446</v>
      </c>
      <c r="B229" s="66" t="s">
        <v>217</v>
      </c>
      <c r="C229" s="66">
        <v>3</v>
      </c>
      <c r="D229" s="66" t="s">
        <v>14</v>
      </c>
      <c r="E229" s="66" t="s">
        <v>50</v>
      </c>
      <c r="F229" s="66">
        <v>3</v>
      </c>
      <c r="G229" s="66">
        <v>124</v>
      </c>
      <c r="H229" s="66">
        <v>2</v>
      </c>
      <c r="I229" s="66">
        <v>0</v>
      </c>
      <c r="J229" s="66" t="s">
        <v>218</v>
      </c>
      <c r="K229" s="66" t="s">
        <v>218</v>
      </c>
      <c r="L229" s="66" t="s">
        <v>218</v>
      </c>
      <c r="M229" s="66">
        <f>IF(E229="P1",G229-F229*规则!$E$26,IF(E229="P2",G229-F229*规则!$E$27,IF(E229="P3",G229-F229*规则!$E$28,IF(E229="P4",G229-F229*规则!$E$29,G229-F229*规则!$E$30))))</f>
        <v>76</v>
      </c>
      <c r="N229" s="68">
        <f t="shared" si="3"/>
        <v>25.333333333333332</v>
      </c>
      <c r="O229" s="69">
        <f>IF(E229="P1",N229/规则!$E$26,IF(E229="P2",N229/规则!$E$27,IF(E229="P3",N229/规则!$E$28,IF(E229="P4",N229/规则!$E$29,N229/规则!$E$30))))</f>
        <v>1.5833333333333333</v>
      </c>
    </row>
    <row r="230" spans="1:15">
      <c r="A230" s="66" t="s">
        <v>447</v>
      </c>
      <c r="B230" s="66" t="s">
        <v>217</v>
      </c>
      <c r="C230" s="66">
        <v>3</v>
      </c>
      <c r="D230" s="66" t="s">
        <v>14</v>
      </c>
      <c r="E230" s="66" t="s">
        <v>50</v>
      </c>
      <c r="F230" s="66">
        <v>5</v>
      </c>
      <c r="G230" s="66">
        <v>223</v>
      </c>
      <c r="H230" s="66">
        <v>3</v>
      </c>
      <c r="I230" s="66">
        <v>0</v>
      </c>
      <c r="J230" s="66" t="s">
        <v>218</v>
      </c>
      <c r="K230" s="66" t="s">
        <v>218</v>
      </c>
      <c r="L230" s="66" t="s">
        <v>218</v>
      </c>
      <c r="M230" s="66">
        <f>IF(E230="P1",G230-F230*规则!$E$26,IF(E230="P2",G230-F230*规则!$E$27,IF(E230="P3",G230-F230*规则!$E$28,IF(E230="P4",G230-F230*规则!$E$29,G230-F230*规则!$E$30))))</f>
        <v>143</v>
      </c>
      <c r="N230" s="68">
        <f t="shared" si="3"/>
        <v>28.6</v>
      </c>
      <c r="O230" s="69">
        <f>IF(E230="P1",N230/规则!$E$26,IF(E230="P2",N230/规则!$E$27,IF(E230="P3",N230/规则!$E$28,IF(E230="P4",N230/规则!$E$29,N230/规则!$E$30))))</f>
        <v>1.7875000000000001</v>
      </c>
    </row>
    <row r="231" spans="1:15">
      <c r="A231" s="66" t="s">
        <v>448</v>
      </c>
      <c r="B231" s="66" t="s">
        <v>217</v>
      </c>
      <c r="C231" s="66">
        <v>3</v>
      </c>
      <c r="D231" s="66" t="s">
        <v>14</v>
      </c>
      <c r="E231" s="66" t="s">
        <v>50</v>
      </c>
      <c r="F231" s="66">
        <v>4</v>
      </c>
      <c r="G231" s="66">
        <v>174</v>
      </c>
      <c r="H231" s="66">
        <v>1</v>
      </c>
      <c r="I231" s="66">
        <v>2</v>
      </c>
      <c r="J231" s="66" t="s">
        <v>218</v>
      </c>
      <c r="K231" s="66" t="s">
        <v>218</v>
      </c>
      <c r="L231" s="66" t="s">
        <v>218</v>
      </c>
      <c r="M231" s="66">
        <f>IF(E231="P1",G231-F231*规则!$E$26,IF(E231="P2",G231-F231*规则!$E$27,IF(E231="P3",G231-F231*规则!$E$28,IF(E231="P4",G231-F231*规则!$E$29,G231-F231*规则!$E$30))))</f>
        <v>110</v>
      </c>
      <c r="N231" s="68">
        <f t="shared" si="3"/>
        <v>27.5</v>
      </c>
      <c r="O231" s="69">
        <f>IF(E231="P1",N231/规则!$E$26,IF(E231="P2",N231/规则!$E$27,IF(E231="P3",N231/规则!$E$28,IF(E231="P4",N231/规则!$E$29,N231/规则!$E$30))))</f>
        <v>1.71875</v>
      </c>
    </row>
    <row r="232" spans="1:15">
      <c r="A232" s="66" t="s">
        <v>449</v>
      </c>
      <c r="B232" s="66" t="s">
        <v>217</v>
      </c>
      <c r="C232" s="66">
        <v>3</v>
      </c>
      <c r="D232" s="66" t="s">
        <v>14</v>
      </c>
      <c r="E232" s="66" t="s">
        <v>50</v>
      </c>
      <c r="F232" s="66">
        <v>5</v>
      </c>
      <c r="G232" s="66">
        <v>232</v>
      </c>
      <c r="H232" s="66">
        <v>2</v>
      </c>
      <c r="I232" s="66">
        <v>0</v>
      </c>
      <c r="J232" s="66" t="s">
        <v>389</v>
      </c>
      <c r="K232" s="66" t="s">
        <v>218</v>
      </c>
      <c r="L232" s="66" t="s">
        <v>218</v>
      </c>
      <c r="M232" s="66">
        <f>IF(E232="P1",G232-F232*规则!$E$26,IF(E232="P2",G232-F232*规则!$E$27,IF(E232="P3",G232-F232*规则!$E$28,IF(E232="P4",G232-F232*规则!$E$29,G232-F232*规则!$E$30))))</f>
        <v>152</v>
      </c>
      <c r="N232" s="68">
        <f t="shared" si="3"/>
        <v>30.4</v>
      </c>
      <c r="O232" s="69">
        <f>IF(E232="P1",N232/规则!$E$26,IF(E232="P2",N232/规则!$E$27,IF(E232="P3",N232/规则!$E$28,IF(E232="P4",N232/规则!$E$29,N232/规则!$E$30))))</f>
        <v>1.9</v>
      </c>
    </row>
    <row r="233" spans="1:15">
      <c r="A233" s="66" t="s">
        <v>450</v>
      </c>
      <c r="B233" s="66" t="s">
        <v>217</v>
      </c>
      <c r="C233" s="66">
        <v>3</v>
      </c>
      <c r="D233" s="66" t="s">
        <v>14</v>
      </c>
      <c r="E233" s="66" t="s">
        <v>50</v>
      </c>
      <c r="F233" s="66">
        <v>4</v>
      </c>
      <c r="G233" s="66">
        <v>166</v>
      </c>
      <c r="H233" s="66">
        <v>1</v>
      </c>
      <c r="I233" s="66">
        <v>3</v>
      </c>
      <c r="J233" s="66" t="s">
        <v>218</v>
      </c>
      <c r="K233" s="66" t="s">
        <v>218</v>
      </c>
      <c r="L233" s="66" t="s">
        <v>218</v>
      </c>
      <c r="M233" s="66">
        <f>IF(E233="P1",G233-F233*规则!$E$26,IF(E233="P2",G233-F233*规则!$E$27,IF(E233="P3",G233-F233*规则!$E$28,IF(E233="P4",G233-F233*规则!$E$29,G233-F233*规则!$E$30))))</f>
        <v>102</v>
      </c>
      <c r="N233" s="68">
        <f t="shared" si="3"/>
        <v>25.5</v>
      </c>
      <c r="O233" s="69">
        <f>IF(E233="P1",N233/规则!$E$26,IF(E233="P2",N233/规则!$E$27,IF(E233="P3",N233/规则!$E$28,IF(E233="P4",N233/规则!$E$29,N233/规则!$E$30))))</f>
        <v>1.59375</v>
      </c>
    </row>
    <row r="234" spans="1:15">
      <c r="A234" s="66" t="s">
        <v>451</v>
      </c>
      <c r="B234" s="66" t="s">
        <v>217</v>
      </c>
      <c r="C234" s="66">
        <v>3</v>
      </c>
      <c r="D234" s="66" t="s">
        <v>14</v>
      </c>
      <c r="E234" s="66" t="s">
        <v>50</v>
      </c>
      <c r="F234" s="66">
        <v>2</v>
      </c>
      <c r="G234" s="66">
        <v>94</v>
      </c>
      <c r="H234" s="66">
        <v>1</v>
      </c>
      <c r="I234" s="66">
        <v>0</v>
      </c>
      <c r="J234" s="66" t="s">
        <v>218</v>
      </c>
      <c r="K234" s="66" t="s">
        <v>218</v>
      </c>
      <c r="L234" s="66" t="s">
        <v>218</v>
      </c>
      <c r="M234" s="66">
        <f>IF(E234="P1",G234-F234*规则!$E$26,IF(E234="P2",G234-F234*规则!$E$27,IF(E234="P3",G234-F234*规则!$E$28,IF(E234="P4",G234-F234*规则!$E$29,G234-F234*规则!$E$30))))</f>
        <v>62</v>
      </c>
      <c r="N234" s="68">
        <f t="shared" si="3"/>
        <v>31</v>
      </c>
      <c r="O234" s="69">
        <f>IF(E234="P1",N234/规则!$E$26,IF(E234="P2",N234/规则!$E$27,IF(E234="P3",N234/规则!$E$28,IF(E234="P4",N234/规则!$E$29,N234/规则!$E$30))))</f>
        <v>1.9375</v>
      </c>
    </row>
    <row r="235" spans="1:15">
      <c r="A235" s="66" t="s">
        <v>452</v>
      </c>
      <c r="B235" s="66" t="s">
        <v>217</v>
      </c>
      <c r="C235" s="66">
        <v>3</v>
      </c>
      <c r="D235" s="66" t="s">
        <v>14</v>
      </c>
      <c r="E235" s="66" t="s">
        <v>50</v>
      </c>
      <c r="F235" s="66">
        <v>5</v>
      </c>
      <c r="G235" s="66">
        <v>210</v>
      </c>
      <c r="H235" s="66">
        <v>3</v>
      </c>
      <c r="I235" s="66">
        <v>2</v>
      </c>
      <c r="J235" s="66" t="s">
        <v>218</v>
      </c>
      <c r="K235" s="66" t="s">
        <v>218</v>
      </c>
      <c r="L235" s="66" t="s">
        <v>218</v>
      </c>
      <c r="M235" s="66">
        <f>IF(E235="P1",G235-F235*规则!$E$26,IF(E235="P2",G235-F235*规则!$E$27,IF(E235="P3",G235-F235*规则!$E$28,IF(E235="P4",G235-F235*规则!$E$29,G235-F235*规则!$E$30))))</f>
        <v>130</v>
      </c>
      <c r="N235" s="68">
        <f t="shared" si="3"/>
        <v>26</v>
      </c>
      <c r="O235" s="69">
        <f>IF(E235="P1",N235/规则!$E$26,IF(E235="P2",N235/规则!$E$27,IF(E235="P3",N235/规则!$E$28,IF(E235="P4",N235/规则!$E$29,N235/规则!$E$30))))</f>
        <v>1.625</v>
      </c>
    </row>
    <row r="236" spans="1:15">
      <c r="A236" s="66" t="s">
        <v>453</v>
      </c>
      <c r="B236" s="66" t="s">
        <v>217</v>
      </c>
      <c r="C236" s="66">
        <v>3</v>
      </c>
      <c r="D236" s="66" t="s">
        <v>14</v>
      </c>
      <c r="E236" s="66" t="s">
        <v>50</v>
      </c>
      <c r="F236" s="66">
        <v>1</v>
      </c>
      <c r="G236" s="66">
        <v>46</v>
      </c>
      <c r="H236" s="66">
        <v>1</v>
      </c>
      <c r="I236" s="66">
        <v>2</v>
      </c>
      <c r="J236" s="66" t="s">
        <v>218</v>
      </c>
      <c r="K236" s="66" t="s">
        <v>218</v>
      </c>
      <c r="L236" s="66" t="s">
        <v>218</v>
      </c>
      <c r="M236" s="66">
        <f>IF(E236="P1",G236-F236*规则!$E$26,IF(E236="P2",G236-F236*规则!$E$27,IF(E236="P3",G236-F236*规则!$E$28,IF(E236="P4",G236-F236*规则!$E$29,G236-F236*规则!$E$30))))</f>
        <v>30</v>
      </c>
      <c r="N236" s="68">
        <f t="shared" si="3"/>
        <v>30</v>
      </c>
      <c r="O236" s="69">
        <f>IF(E236="P1",N236/规则!$E$26,IF(E236="P2",N236/规则!$E$27,IF(E236="P3",N236/规则!$E$28,IF(E236="P4",N236/规则!$E$29,N236/规则!$E$30))))</f>
        <v>1.875</v>
      </c>
    </row>
    <row r="237" spans="1:15">
      <c r="A237" s="66" t="s">
        <v>454</v>
      </c>
      <c r="B237" s="66" t="s">
        <v>217</v>
      </c>
      <c r="C237" s="66">
        <v>3</v>
      </c>
      <c r="D237" s="66" t="s">
        <v>14</v>
      </c>
      <c r="E237" s="66" t="s">
        <v>50</v>
      </c>
      <c r="F237" s="66">
        <v>1</v>
      </c>
      <c r="G237" s="66">
        <v>47</v>
      </c>
      <c r="H237" s="66">
        <v>3</v>
      </c>
      <c r="I237" s="66">
        <v>1</v>
      </c>
      <c r="J237" s="66" t="s">
        <v>218</v>
      </c>
      <c r="K237" s="66" t="s">
        <v>218</v>
      </c>
      <c r="L237" s="66" t="s">
        <v>218</v>
      </c>
      <c r="M237" s="66">
        <f>IF(E237="P1",G237-F237*规则!$E$26,IF(E237="P2",G237-F237*规则!$E$27,IF(E237="P3",G237-F237*规则!$E$28,IF(E237="P4",G237-F237*规则!$E$29,G237-F237*规则!$E$30))))</f>
        <v>31</v>
      </c>
      <c r="N237" s="68">
        <f t="shared" si="3"/>
        <v>31</v>
      </c>
      <c r="O237" s="69">
        <f>IF(E237="P1",N237/规则!$E$26,IF(E237="P2",N237/规则!$E$27,IF(E237="P3",N237/规则!$E$28,IF(E237="P4",N237/规则!$E$29,N237/规则!$E$30))))</f>
        <v>1.9375</v>
      </c>
    </row>
    <row r="238" spans="1:15">
      <c r="A238" s="66" t="s">
        <v>455</v>
      </c>
      <c r="B238" s="66" t="s">
        <v>217</v>
      </c>
      <c r="C238" s="66">
        <v>3</v>
      </c>
      <c r="D238" s="66" t="s">
        <v>14</v>
      </c>
      <c r="E238" s="66" t="s">
        <v>50</v>
      </c>
      <c r="F238" s="66">
        <v>3</v>
      </c>
      <c r="G238" s="66">
        <v>119</v>
      </c>
      <c r="H238" s="66">
        <v>4</v>
      </c>
      <c r="I238" s="66">
        <v>2</v>
      </c>
      <c r="J238" s="66" t="s">
        <v>218</v>
      </c>
      <c r="K238" s="66" t="s">
        <v>218</v>
      </c>
      <c r="L238" s="66" t="s">
        <v>218</v>
      </c>
      <c r="M238" s="66">
        <f>IF(E238="P1",G238-F238*规则!$E$26,IF(E238="P2",G238-F238*规则!$E$27,IF(E238="P3",G238-F238*规则!$E$28,IF(E238="P4",G238-F238*规则!$E$29,G238-F238*规则!$E$30))))</f>
        <v>71</v>
      </c>
      <c r="N238" s="68">
        <f t="shared" si="3"/>
        <v>23.666666666666668</v>
      </c>
      <c r="O238" s="69">
        <f>IF(E238="P1",N238/规则!$E$26,IF(E238="P2",N238/规则!$E$27,IF(E238="P3",N238/规则!$E$28,IF(E238="P4",N238/规则!$E$29,N238/规则!$E$30))))</f>
        <v>1.4791666666666667</v>
      </c>
    </row>
    <row r="239" spans="1:15">
      <c r="A239" s="66" t="s">
        <v>456</v>
      </c>
      <c r="B239" s="66" t="s">
        <v>217</v>
      </c>
      <c r="C239" s="66">
        <v>3</v>
      </c>
      <c r="D239" s="66" t="s">
        <v>14</v>
      </c>
      <c r="E239" s="66" t="s">
        <v>50</v>
      </c>
      <c r="F239" s="66">
        <v>1</v>
      </c>
      <c r="G239" s="66">
        <v>37</v>
      </c>
      <c r="H239" s="66">
        <v>1</v>
      </c>
      <c r="I239" s="66">
        <v>1</v>
      </c>
      <c r="J239" s="66" t="s">
        <v>218</v>
      </c>
      <c r="K239" s="66" t="s">
        <v>218</v>
      </c>
      <c r="L239" s="66" t="s">
        <v>218</v>
      </c>
      <c r="M239" s="66">
        <f>IF(E239="P1",G239-F239*规则!$E$26,IF(E239="P2",G239-F239*规则!$E$27,IF(E239="P3",G239-F239*规则!$E$28,IF(E239="P4",G239-F239*规则!$E$29,G239-F239*规则!$E$30))))</f>
        <v>21</v>
      </c>
      <c r="N239" s="68">
        <f t="shared" si="3"/>
        <v>21</v>
      </c>
      <c r="O239" s="69">
        <f>IF(E239="P1",N239/规则!$E$26,IF(E239="P2",N239/规则!$E$27,IF(E239="P3",N239/规则!$E$28,IF(E239="P4",N239/规则!$E$29,N239/规则!$E$30))))</f>
        <v>1.3125</v>
      </c>
    </row>
    <row r="240" spans="1:15">
      <c r="A240" s="66" t="s">
        <v>457</v>
      </c>
      <c r="B240" s="66" t="s">
        <v>217</v>
      </c>
      <c r="C240" s="66">
        <v>3</v>
      </c>
      <c r="D240" s="66" t="s">
        <v>14</v>
      </c>
      <c r="E240" s="66" t="s">
        <v>50</v>
      </c>
      <c r="F240" s="66">
        <v>1</v>
      </c>
      <c r="G240" s="66">
        <v>35</v>
      </c>
      <c r="H240" s="66">
        <v>4</v>
      </c>
      <c r="I240" s="66">
        <v>1</v>
      </c>
      <c r="J240" s="66" t="s">
        <v>218</v>
      </c>
      <c r="K240" s="66" t="s">
        <v>218</v>
      </c>
      <c r="L240" s="66" t="s">
        <v>218</v>
      </c>
      <c r="M240" s="66">
        <f>IF(E240="P1",G240-F240*规则!$E$26,IF(E240="P2",G240-F240*规则!$E$27,IF(E240="P3",G240-F240*规则!$E$28,IF(E240="P4",G240-F240*规则!$E$29,G240-F240*规则!$E$30))))</f>
        <v>19</v>
      </c>
      <c r="N240" s="68">
        <f t="shared" si="3"/>
        <v>19</v>
      </c>
      <c r="O240" s="69">
        <f>IF(E240="P1",N240/规则!$E$26,IF(E240="P2",N240/规则!$E$27,IF(E240="P3",N240/规则!$E$28,IF(E240="P4",N240/规则!$E$29,N240/规则!$E$30))))</f>
        <v>1.1875</v>
      </c>
    </row>
    <row r="241" spans="1:15">
      <c r="A241" s="66" t="s">
        <v>458</v>
      </c>
      <c r="B241" s="66" t="s">
        <v>217</v>
      </c>
      <c r="C241" s="66">
        <v>3</v>
      </c>
      <c r="D241" s="66" t="s">
        <v>14</v>
      </c>
      <c r="E241" s="66" t="s">
        <v>50</v>
      </c>
      <c r="F241" s="66">
        <v>5</v>
      </c>
      <c r="G241" s="66">
        <v>215</v>
      </c>
      <c r="H241" s="66">
        <v>4</v>
      </c>
      <c r="I241" s="66">
        <v>1</v>
      </c>
      <c r="J241" s="66" t="s">
        <v>389</v>
      </c>
      <c r="K241" s="66" t="s">
        <v>218</v>
      </c>
      <c r="L241" s="66" t="s">
        <v>218</v>
      </c>
      <c r="M241" s="66">
        <f>IF(E241="P1",G241-F241*规则!$E$26,IF(E241="P2",G241-F241*规则!$E$27,IF(E241="P3",G241-F241*规则!$E$28,IF(E241="P4",G241-F241*规则!$E$29,G241-F241*规则!$E$30))))</f>
        <v>135</v>
      </c>
      <c r="N241" s="68">
        <f t="shared" si="3"/>
        <v>27</v>
      </c>
      <c r="O241" s="69">
        <f>IF(E241="P1",N241/规则!$E$26,IF(E241="P2",N241/规则!$E$27,IF(E241="P3",N241/规则!$E$28,IF(E241="P4",N241/规则!$E$29,N241/规则!$E$30))))</f>
        <v>1.6875</v>
      </c>
    </row>
    <row r="242" spans="1:15">
      <c r="A242" s="66" t="s">
        <v>459</v>
      </c>
      <c r="B242" s="66" t="s">
        <v>217</v>
      </c>
      <c r="C242" s="66">
        <v>3</v>
      </c>
      <c r="D242" s="66" t="s">
        <v>14</v>
      </c>
      <c r="E242" s="66" t="s">
        <v>50</v>
      </c>
      <c r="F242" s="66">
        <v>4</v>
      </c>
      <c r="G242" s="66">
        <v>153</v>
      </c>
      <c r="H242" s="66">
        <v>3</v>
      </c>
      <c r="I242" s="66">
        <v>3</v>
      </c>
      <c r="J242" s="66" t="s">
        <v>218</v>
      </c>
      <c r="K242" s="66" t="s">
        <v>218</v>
      </c>
      <c r="L242" s="66" t="s">
        <v>218</v>
      </c>
      <c r="M242" s="66">
        <f>IF(E242="P1",G242-F242*规则!$E$26,IF(E242="P2",G242-F242*规则!$E$27,IF(E242="P3",G242-F242*规则!$E$28,IF(E242="P4",G242-F242*规则!$E$29,G242-F242*规则!$E$30))))</f>
        <v>89</v>
      </c>
      <c r="N242" s="68">
        <f t="shared" si="3"/>
        <v>22.25</v>
      </c>
      <c r="O242" s="69">
        <f>IF(E242="P1",N242/规则!$E$26,IF(E242="P2",N242/规则!$E$27,IF(E242="P3",N242/规则!$E$28,IF(E242="P4",N242/规则!$E$29,N242/规则!$E$30))))</f>
        <v>1.390625</v>
      </c>
    </row>
    <row r="243" spans="1:15">
      <c r="A243" s="66" t="s">
        <v>460</v>
      </c>
      <c r="B243" s="66" t="s">
        <v>217</v>
      </c>
      <c r="C243" s="66">
        <v>3</v>
      </c>
      <c r="D243" s="66" t="s">
        <v>14</v>
      </c>
      <c r="E243" s="66" t="s">
        <v>50</v>
      </c>
      <c r="F243" s="66">
        <v>4</v>
      </c>
      <c r="G243" s="66">
        <v>167</v>
      </c>
      <c r="H243" s="66">
        <v>2</v>
      </c>
      <c r="I243" s="66">
        <v>4</v>
      </c>
      <c r="J243" s="66" t="s">
        <v>218</v>
      </c>
      <c r="K243" s="66" t="s">
        <v>218</v>
      </c>
      <c r="L243" s="66" t="s">
        <v>218</v>
      </c>
      <c r="M243" s="66">
        <f>IF(E243="P1",G243-F243*规则!$E$26,IF(E243="P2",G243-F243*规则!$E$27,IF(E243="P3",G243-F243*规则!$E$28,IF(E243="P4",G243-F243*规则!$E$29,G243-F243*规则!$E$30))))</f>
        <v>103</v>
      </c>
      <c r="N243" s="68">
        <f t="shared" si="3"/>
        <v>25.75</v>
      </c>
      <c r="O243" s="69">
        <f>IF(E243="P1",N243/规则!$E$26,IF(E243="P2",N243/规则!$E$27,IF(E243="P3",N243/规则!$E$28,IF(E243="P4",N243/规则!$E$29,N243/规则!$E$30))))</f>
        <v>1.609375</v>
      </c>
    </row>
    <row r="244" spans="1:15">
      <c r="A244" s="66" t="s">
        <v>461</v>
      </c>
      <c r="B244" s="66" t="s">
        <v>217</v>
      </c>
      <c r="C244" s="66">
        <v>3</v>
      </c>
      <c r="D244" s="66" t="s">
        <v>14</v>
      </c>
      <c r="E244" s="66" t="s">
        <v>51</v>
      </c>
      <c r="F244" s="66">
        <v>4</v>
      </c>
      <c r="G244" s="66">
        <v>252</v>
      </c>
      <c r="H244" s="66">
        <v>4</v>
      </c>
      <c r="I244" s="66">
        <v>4</v>
      </c>
      <c r="J244" s="66" t="s">
        <v>218</v>
      </c>
      <c r="K244" s="66" t="s">
        <v>218</v>
      </c>
      <c r="L244" s="66" t="s">
        <v>218</v>
      </c>
      <c r="M244" s="66">
        <f>IF(E244="P1",G244-F244*规则!$E$26,IF(E244="P2",G244-F244*规则!$E$27,IF(E244="P3",G244-F244*规则!$E$28,IF(E244="P4",G244-F244*规则!$E$29,G244-F244*规则!$E$30))))</f>
        <v>144</v>
      </c>
      <c r="N244" s="68">
        <f t="shared" si="3"/>
        <v>36</v>
      </c>
      <c r="O244" s="69">
        <f>IF(E244="P1",N244/规则!$E$26,IF(E244="P2",N244/规则!$E$27,IF(E244="P3",N244/规则!$E$28,IF(E244="P4",N244/规则!$E$29,N244/规则!$E$30))))</f>
        <v>1.3333333333333333</v>
      </c>
    </row>
    <row r="245" spans="1:15">
      <c r="A245" s="66" t="s">
        <v>462</v>
      </c>
      <c r="B245" s="66" t="s">
        <v>217</v>
      </c>
      <c r="C245" s="66">
        <v>3</v>
      </c>
      <c r="D245" s="66" t="s">
        <v>14</v>
      </c>
      <c r="E245" s="66" t="s">
        <v>51</v>
      </c>
      <c r="F245" s="66">
        <v>1</v>
      </c>
      <c r="G245" s="66">
        <v>63</v>
      </c>
      <c r="H245" s="66">
        <v>4</v>
      </c>
      <c r="I245" s="66">
        <v>2</v>
      </c>
      <c r="J245" s="66" t="s">
        <v>218</v>
      </c>
      <c r="K245" s="66" t="s">
        <v>218</v>
      </c>
      <c r="L245" s="66" t="s">
        <v>218</v>
      </c>
      <c r="M245" s="66">
        <f>IF(E245="P1",G245-F245*规则!$E$26,IF(E245="P2",G245-F245*规则!$E$27,IF(E245="P3",G245-F245*规则!$E$28,IF(E245="P4",G245-F245*规则!$E$29,G245-F245*规则!$E$30))))</f>
        <v>36</v>
      </c>
      <c r="N245" s="68">
        <f t="shared" si="3"/>
        <v>36</v>
      </c>
      <c r="O245" s="69">
        <f>IF(E245="P1",N245/规则!$E$26,IF(E245="P2",N245/规则!$E$27,IF(E245="P3",N245/规则!$E$28,IF(E245="P4",N245/规则!$E$29,N245/规则!$E$30))))</f>
        <v>1.3333333333333333</v>
      </c>
    </row>
    <row r="246" spans="1:15">
      <c r="A246" s="66" t="s">
        <v>463</v>
      </c>
      <c r="B246" s="66" t="s">
        <v>217</v>
      </c>
      <c r="C246" s="66">
        <v>3</v>
      </c>
      <c r="D246" s="66" t="s">
        <v>14</v>
      </c>
      <c r="E246" s="66" t="s">
        <v>51</v>
      </c>
      <c r="F246" s="66">
        <v>3</v>
      </c>
      <c r="G246" s="66">
        <v>192</v>
      </c>
      <c r="H246" s="66">
        <v>2</v>
      </c>
      <c r="I246" s="66">
        <v>4</v>
      </c>
      <c r="J246" s="66" t="s">
        <v>218</v>
      </c>
      <c r="K246" s="66" t="s">
        <v>218</v>
      </c>
      <c r="L246" s="66" t="s">
        <v>218</v>
      </c>
      <c r="M246" s="66">
        <f>IF(E246="P1",G246-F246*规则!$E$26,IF(E246="P2",G246-F246*规则!$E$27,IF(E246="P3",G246-F246*规则!$E$28,IF(E246="P4",G246-F246*规则!$E$29,G246-F246*规则!$E$30))))</f>
        <v>111</v>
      </c>
      <c r="N246" s="68">
        <f t="shared" si="3"/>
        <v>37</v>
      </c>
      <c r="O246" s="69">
        <f>IF(E246="P1",N246/规则!$E$26,IF(E246="P2",N246/规则!$E$27,IF(E246="P3",N246/规则!$E$28,IF(E246="P4",N246/规则!$E$29,N246/规则!$E$30))))</f>
        <v>1.3703703703703705</v>
      </c>
    </row>
    <row r="247" spans="1:15">
      <c r="A247" s="66" t="s">
        <v>464</v>
      </c>
      <c r="B247" s="66" t="s">
        <v>217</v>
      </c>
      <c r="C247" s="66">
        <v>3</v>
      </c>
      <c r="D247" s="66" t="s">
        <v>14</v>
      </c>
      <c r="E247" s="66" t="s">
        <v>51</v>
      </c>
      <c r="F247" s="66">
        <v>4</v>
      </c>
      <c r="G247" s="66">
        <v>261</v>
      </c>
      <c r="H247" s="66">
        <v>1</v>
      </c>
      <c r="I247" s="66">
        <v>1</v>
      </c>
      <c r="J247" s="66" t="s">
        <v>218</v>
      </c>
      <c r="K247" s="66" t="s">
        <v>218</v>
      </c>
      <c r="L247" s="66" t="s">
        <v>218</v>
      </c>
      <c r="M247" s="66">
        <f>IF(E247="P1",G247-F247*规则!$E$26,IF(E247="P2",G247-F247*规则!$E$27,IF(E247="P3",G247-F247*规则!$E$28,IF(E247="P4",G247-F247*规则!$E$29,G247-F247*规则!$E$30))))</f>
        <v>153</v>
      </c>
      <c r="N247" s="68">
        <f t="shared" si="3"/>
        <v>38.25</v>
      </c>
      <c r="O247" s="69">
        <f>IF(E247="P1",N247/规则!$E$26,IF(E247="P2",N247/规则!$E$27,IF(E247="P3",N247/规则!$E$28,IF(E247="P4",N247/规则!$E$29,N247/规则!$E$30))))</f>
        <v>1.4166666666666667</v>
      </c>
    </row>
    <row r="248" spans="1:15">
      <c r="A248" s="66" t="s">
        <v>465</v>
      </c>
      <c r="B248" s="66" t="s">
        <v>217</v>
      </c>
      <c r="C248" s="66">
        <v>3</v>
      </c>
      <c r="D248" s="66" t="s">
        <v>14</v>
      </c>
      <c r="E248" s="66" t="s">
        <v>51</v>
      </c>
      <c r="F248" s="66">
        <v>3</v>
      </c>
      <c r="G248" s="66">
        <v>176</v>
      </c>
      <c r="H248" s="66">
        <v>2</v>
      </c>
      <c r="I248" s="66">
        <v>0</v>
      </c>
      <c r="J248" s="66" t="s">
        <v>218</v>
      </c>
      <c r="K248" s="66" t="s">
        <v>218</v>
      </c>
      <c r="L248" s="66" t="s">
        <v>218</v>
      </c>
      <c r="M248" s="66">
        <f>IF(E248="P1",G248-F248*规则!$E$26,IF(E248="P2",G248-F248*规则!$E$27,IF(E248="P3",G248-F248*规则!$E$28,IF(E248="P4",G248-F248*规则!$E$29,G248-F248*规则!$E$30))))</f>
        <v>95</v>
      </c>
      <c r="N248" s="68">
        <f t="shared" si="3"/>
        <v>31.666666666666668</v>
      </c>
      <c r="O248" s="69">
        <f>IF(E248="P1",N248/规则!$E$26,IF(E248="P2",N248/规则!$E$27,IF(E248="P3",N248/规则!$E$28,IF(E248="P4",N248/规则!$E$29,N248/规则!$E$30))))</f>
        <v>1.1728395061728396</v>
      </c>
    </row>
    <row r="249" spans="1:15">
      <c r="A249" s="66" t="s">
        <v>466</v>
      </c>
      <c r="B249" s="66" t="s">
        <v>217</v>
      </c>
      <c r="C249" s="66">
        <v>3</v>
      </c>
      <c r="D249" s="66" t="s">
        <v>14</v>
      </c>
      <c r="E249" s="66" t="s">
        <v>51</v>
      </c>
      <c r="F249" s="66">
        <v>3</v>
      </c>
      <c r="G249" s="66">
        <v>180</v>
      </c>
      <c r="H249" s="66">
        <v>3</v>
      </c>
      <c r="I249" s="66">
        <v>4</v>
      </c>
      <c r="J249" s="66" t="s">
        <v>218</v>
      </c>
      <c r="K249" s="66" t="s">
        <v>218</v>
      </c>
      <c r="L249" s="66" t="s">
        <v>218</v>
      </c>
      <c r="M249" s="66">
        <f>IF(E249="P1",G249-F249*规则!$E$26,IF(E249="P2",G249-F249*规则!$E$27,IF(E249="P3",G249-F249*规则!$E$28,IF(E249="P4",G249-F249*规则!$E$29,G249-F249*规则!$E$30))))</f>
        <v>99</v>
      </c>
      <c r="N249" s="68">
        <f t="shared" si="3"/>
        <v>33</v>
      </c>
      <c r="O249" s="69">
        <f>IF(E249="P1",N249/规则!$E$26,IF(E249="P2",N249/规则!$E$27,IF(E249="P3",N249/规则!$E$28,IF(E249="P4",N249/规则!$E$29,N249/规则!$E$30))))</f>
        <v>1.2222222222222223</v>
      </c>
    </row>
    <row r="250" spans="1:15">
      <c r="A250" s="66" t="s">
        <v>467</v>
      </c>
      <c r="B250" s="66" t="s">
        <v>217</v>
      </c>
      <c r="C250" s="66">
        <v>3</v>
      </c>
      <c r="D250" s="66" t="s">
        <v>14</v>
      </c>
      <c r="E250" s="66" t="s">
        <v>51</v>
      </c>
      <c r="F250" s="66">
        <v>4</v>
      </c>
      <c r="G250" s="66">
        <v>246</v>
      </c>
      <c r="H250" s="66">
        <v>4</v>
      </c>
      <c r="I250" s="66">
        <v>2</v>
      </c>
      <c r="J250" s="66" t="s">
        <v>218</v>
      </c>
      <c r="K250" s="66" t="s">
        <v>218</v>
      </c>
      <c r="L250" s="66" t="s">
        <v>218</v>
      </c>
      <c r="M250" s="66">
        <f>IF(E250="P1",G250-F250*规则!$E$26,IF(E250="P2",G250-F250*规则!$E$27,IF(E250="P3",G250-F250*规则!$E$28,IF(E250="P4",G250-F250*规则!$E$29,G250-F250*规则!$E$30))))</f>
        <v>138</v>
      </c>
      <c r="N250" s="68">
        <f t="shared" si="3"/>
        <v>34.5</v>
      </c>
      <c r="O250" s="69">
        <f>IF(E250="P1",N250/规则!$E$26,IF(E250="P2",N250/规则!$E$27,IF(E250="P3",N250/规则!$E$28,IF(E250="P4",N250/规则!$E$29,N250/规则!$E$30))))</f>
        <v>1.2777777777777777</v>
      </c>
    </row>
    <row r="251" spans="1:15">
      <c r="A251" s="66" t="s">
        <v>468</v>
      </c>
      <c r="B251" s="66" t="s">
        <v>217</v>
      </c>
      <c r="C251" s="66">
        <v>3</v>
      </c>
      <c r="D251" s="66" t="s">
        <v>14</v>
      </c>
      <c r="E251" s="66" t="s">
        <v>51</v>
      </c>
      <c r="F251" s="66">
        <v>1</v>
      </c>
      <c r="G251" s="66">
        <v>72</v>
      </c>
      <c r="H251" s="66">
        <v>4</v>
      </c>
      <c r="I251" s="66">
        <v>1</v>
      </c>
      <c r="J251" s="66" t="s">
        <v>218</v>
      </c>
      <c r="K251" s="66" t="s">
        <v>218</v>
      </c>
      <c r="L251" s="66" t="s">
        <v>218</v>
      </c>
      <c r="M251" s="66">
        <f>IF(E251="P1",G251-F251*规则!$E$26,IF(E251="P2",G251-F251*规则!$E$27,IF(E251="P3",G251-F251*规则!$E$28,IF(E251="P4",G251-F251*规则!$E$29,G251-F251*规则!$E$30))))</f>
        <v>45</v>
      </c>
      <c r="N251" s="68">
        <f t="shared" si="3"/>
        <v>45</v>
      </c>
      <c r="O251" s="69">
        <f>IF(E251="P1",N251/规则!$E$26,IF(E251="P2",N251/规则!$E$27,IF(E251="P3",N251/规则!$E$28,IF(E251="P4",N251/规则!$E$29,N251/规则!$E$30))))</f>
        <v>1.6666666666666667</v>
      </c>
    </row>
    <row r="252" spans="1:15">
      <c r="A252" s="66" t="s">
        <v>469</v>
      </c>
      <c r="B252" s="66" t="s">
        <v>217</v>
      </c>
      <c r="C252" s="66">
        <v>3</v>
      </c>
      <c r="D252" s="66" t="s">
        <v>14</v>
      </c>
      <c r="E252" s="66" t="s">
        <v>51</v>
      </c>
      <c r="F252" s="66">
        <v>3</v>
      </c>
      <c r="G252" s="66">
        <v>213</v>
      </c>
      <c r="H252" s="66">
        <v>4</v>
      </c>
      <c r="I252" s="66">
        <v>0</v>
      </c>
      <c r="J252" s="66" t="s">
        <v>218</v>
      </c>
      <c r="K252" s="66" t="s">
        <v>218</v>
      </c>
      <c r="L252" s="66" t="s">
        <v>218</v>
      </c>
      <c r="M252" s="66">
        <f>IF(E252="P1",G252-F252*规则!$E$26,IF(E252="P2",G252-F252*规则!$E$27,IF(E252="P3",G252-F252*规则!$E$28,IF(E252="P4",G252-F252*规则!$E$29,G252-F252*规则!$E$30))))</f>
        <v>132</v>
      </c>
      <c r="N252" s="68">
        <f t="shared" si="3"/>
        <v>44</v>
      </c>
      <c r="O252" s="69">
        <f>IF(E252="P1",N252/规则!$E$26,IF(E252="P2",N252/规则!$E$27,IF(E252="P3",N252/规则!$E$28,IF(E252="P4",N252/规则!$E$29,N252/规则!$E$30))))</f>
        <v>1.6296296296296295</v>
      </c>
    </row>
    <row r="253" spans="1:15">
      <c r="A253" s="66" t="s">
        <v>470</v>
      </c>
      <c r="B253" s="66" t="s">
        <v>217</v>
      </c>
      <c r="C253" s="66">
        <v>3</v>
      </c>
      <c r="D253" s="66" t="s">
        <v>14</v>
      </c>
      <c r="E253" s="66" t="s">
        <v>51</v>
      </c>
      <c r="F253" s="66">
        <v>4</v>
      </c>
      <c r="G253" s="66">
        <v>249</v>
      </c>
      <c r="H253" s="66">
        <v>1</v>
      </c>
      <c r="I253" s="66">
        <v>1</v>
      </c>
      <c r="J253" s="66" t="s">
        <v>218</v>
      </c>
      <c r="K253" s="66" t="s">
        <v>218</v>
      </c>
      <c r="L253" s="66" t="s">
        <v>218</v>
      </c>
      <c r="M253" s="66">
        <f>IF(E253="P1",G253-F253*规则!$E$26,IF(E253="P2",G253-F253*规则!$E$27,IF(E253="P3",G253-F253*规则!$E$28,IF(E253="P4",G253-F253*规则!$E$29,G253-F253*规则!$E$30))))</f>
        <v>141</v>
      </c>
      <c r="N253" s="68">
        <f t="shared" si="3"/>
        <v>35.25</v>
      </c>
      <c r="O253" s="69">
        <f>IF(E253="P1",N253/规则!$E$26,IF(E253="P2",N253/规则!$E$27,IF(E253="P3",N253/规则!$E$28,IF(E253="P4",N253/规则!$E$29,N253/规则!$E$30))))</f>
        <v>1.3055555555555556</v>
      </c>
    </row>
    <row r="254" spans="1:15">
      <c r="A254" s="66" t="s">
        <v>471</v>
      </c>
      <c r="B254" s="66" t="s">
        <v>217</v>
      </c>
      <c r="C254" s="66">
        <v>3</v>
      </c>
      <c r="D254" s="66" t="s">
        <v>14</v>
      </c>
      <c r="E254" s="66" t="s">
        <v>51</v>
      </c>
      <c r="F254" s="66">
        <v>5</v>
      </c>
      <c r="G254" s="66">
        <v>338</v>
      </c>
      <c r="H254" s="66">
        <v>1</v>
      </c>
      <c r="I254" s="66">
        <v>3</v>
      </c>
      <c r="J254" s="66" t="s">
        <v>218</v>
      </c>
      <c r="K254" s="66" t="s">
        <v>218</v>
      </c>
      <c r="L254" s="66" t="s">
        <v>218</v>
      </c>
      <c r="M254" s="66">
        <f>IF(E254="P1",G254-F254*规则!$E$26,IF(E254="P2",G254-F254*规则!$E$27,IF(E254="P3",G254-F254*规则!$E$28,IF(E254="P4",G254-F254*规则!$E$29,G254-F254*规则!$E$30))))</f>
        <v>203</v>
      </c>
      <c r="N254" s="68">
        <f t="shared" si="3"/>
        <v>40.6</v>
      </c>
      <c r="O254" s="69">
        <f>IF(E254="P1",N254/规则!$E$26,IF(E254="P2",N254/规则!$E$27,IF(E254="P3",N254/规则!$E$28,IF(E254="P4",N254/规则!$E$29,N254/规则!$E$30))))</f>
        <v>1.5037037037037038</v>
      </c>
    </row>
    <row r="255" spans="1:15">
      <c r="A255" s="66" t="s">
        <v>472</v>
      </c>
      <c r="B255" s="66" t="s">
        <v>217</v>
      </c>
      <c r="C255" s="66">
        <v>3</v>
      </c>
      <c r="D255" s="66" t="s">
        <v>14</v>
      </c>
      <c r="E255" s="66" t="s">
        <v>51</v>
      </c>
      <c r="F255" s="66">
        <v>2</v>
      </c>
      <c r="G255" s="66">
        <v>148</v>
      </c>
      <c r="H255" s="66">
        <v>3</v>
      </c>
      <c r="I255" s="66">
        <v>2</v>
      </c>
      <c r="J255" s="66" t="s">
        <v>218</v>
      </c>
      <c r="K255" s="66" t="s">
        <v>218</v>
      </c>
      <c r="L255" s="66" t="s">
        <v>218</v>
      </c>
      <c r="M255" s="66">
        <f>IF(E255="P1",G255-F255*规则!$E$26,IF(E255="P2",G255-F255*规则!$E$27,IF(E255="P3",G255-F255*规则!$E$28,IF(E255="P4",G255-F255*规则!$E$29,G255-F255*规则!$E$30))))</f>
        <v>94</v>
      </c>
      <c r="N255" s="68">
        <f t="shared" si="3"/>
        <v>47</v>
      </c>
      <c r="O255" s="69">
        <f>IF(E255="P1",N255/规则!$E$26,IF(E255="P2",N255/规则!$E$27,IF(E255="P3",N255/规则!$E$28,IF(E255="P4",N255/规则!$E$29,N255/规则!$E$30))))</f>
        <v>1.7407407407407407</v>
      </c>
    </row>
    <row r="256" spans="1:15">
      <c r="A256" s="66" t="s">
        <v>473</v>
      </c>
      <c r="B256" s="66" t="s">
        <v>217</v>
      </c>
      <c r="C256" s="66">
        <v>3</v>
      </c>
      <c r="D256" s="66" t="s">
        <v>14</v>
      </c>
      <c r="E256" s="66" t="s">
        <v>51</v>
      </c>
      <c r="F256" s="66">
        <v>2</v>
      </c>
      <c r="G256" s="66">
        <v>126</v>
      </c>
      <c r="H256" s="66">
        <v>1</v>
      </c>
      <c r="I256" s="66">
        <v>0</v>
      </c>
      <c r="J256" s="66" t="s">
        <v>218</v>
      </c>
      <c r="K256" s="66" t="s">
        <v>218</v>
      </c>
      <c r="L256" s="66" t="s">
        <v>218</v>
      </c>
      <c r="M256" s="66">
        <f>IF(E256="P1",G256-F256*规则!$E$26,IF(E256="P2",G256-F256*规则!$E$27,IF(E256="P3",G256-F256*规则!$E$28,IF(E256="P4",G256-F256*规则!$E$29,G256-F256*规则!$E$30))))</f>
        <v>72</v>
      </c>
      <c r="N256" s="68">
        <f t="shared" si="3"/>
        <v>36</v>
      </c>
      <c r="O256" s="69">
        <f>IF(E256="P1",N256/规则!$E$26,IF(E256="P2",N256/规则!$E$27,IF(E256="P3",N256/规则!$E$28,IF(E256="P4",N256/规则!$E$29,N256/规则!$E$30))))</f>
        <v>1.3333333333333333</v>
      </c>
    </row>
    <row r="257" spans="1:15">
      <c r="A257" s="66" t="s">
        <v>474</v>
      </c>
      <c r="B257" s="66" t="s">
        <v>217</v>
      </c>
      <c r="C257" s="66">
        <v>3</v>
      </c>
      <c r="D257" s="66" t="s">
        <v>14</v>
      </c>
      <c r="E257" s="66" t="s">
        <v>51</v>
      </c>
      <c r="F257" s="66">
        <v>2</v>
      </c>
      <c r="G257" s="66">
        <v>141</v>
      </c>
      <c r="H257" s="66">
        <v>2</v>
      </c>
      <c r="I257" s="66">
        <v>2</v>
      </c>
      <c r="J257" s="66" t="s">
        <v>218</v>
      </c>
      <c r="K257" s="66" t="s">
        <v>218</v>
      </c>
      <c r="L257" s="66" t="s">
        <v>218</v>
      </c>
      <c r="M257" s="66">
        <f>IF(E257="P1",G257-F257*规则!$E$26,IF(E257="P2",G257-F257*规则!$E$27,IF(E257="P3",G257-F257*规则!$E$28,IF(E257="P4",G257-F257*规则!$E$29,G257-F257*规则!$E$30))))</f>
        <v>87</v>
      </c>
      <c r="N257" s="68">
        <f t="shared" si="3"/>
        <v>43.5</v>
      </c>
      <c r="O257" s="69">
        <f>IF(E257="P1",N257/规则!$E$26,IF(E257="P2",N257/规则!$E$27,IF(E257="P3",N257/规则!$E$28,IF(E257="P4",N257/规则!$E$29,N257/规则!$E$30))))</f>
        <v>1.6111111111111112</v>
      </c>
    </row>
    <row r="258" spans="1:15">
      <c r="A258" s="66" t="s">
        <v>475</v>
      </c>
      <c r="B258" s="66" t="s">
        <v>217</v>
      </c>
      <c r="C258" s="66">
        <v>3</v>
      </c>
      <c r="D258" s="66" t="s">
        <v>14</v>
      </c>
      <c r="E258" s="66" t="s">
        <v>51</v>
      </c>
      <c r="F258" s="66">
        <v>5</v>
      </c>
      <c r="G258" s="66">
        <v>342</v>
      </c>
      <c r="H258" s="66">
        <v>1</v>
      </c>
      <c r="I258" s="66">
        <v>0</v>
      </c>
      <c r="J258" s="66" t="s">
        <v>389</v>
      </c>
      <c r="K258" s="66" t="s">
        <v>218</v>
      </c>
      <c r="L258" s="66" t="s">
        <v>218</v>
      </c>
      <c r="M258" s="66">
        <f>IF(E258="P1",G258-F258*规则!$E$26,IF(E258="P2",G258-F258*规则!$E$27,IF(E258="P3",G258-F258*规则!$E$28,IF(E258="P4",G258-F258*规则!$E$29,G258-F258*规则!$E$30))))</f>
        <v>207</v>
      </c>
      <c r="N258" s="68">
        <f t="shared" si="3"/>
        <v>41.4</v>
      </c>
      <c r="O258" s="69">
        <f>IF(E258="P1",N258/规则!$E$26,IF(E258="P2",N258/规则!$E$27,IF(E258="P3",N258/规则!$E$28,IF(E258="P4",N258/规则!$E$29,N258/规则!$E$30))))</f>
        <v>1.5333333333333332</v>
      </c>
    </row>
    <row r="259" spans="1:15">
      <c r="A259" s="66" t="s">
        <v>476</v>
      </c>
      <c r="B259" s="66" t="s">
        <v>217</v>
      </c>
      <c r="C259" s="66">
        <v>3</v>
      </c>
      <c r="D259" s="66" t="s">
        <v>14</v>
      </c>
      <c r="E259" s="66" t="s">
        <v>51</v>
      </c>
      <c r="F259" s="66">
        <v>5</v>
      </c>
      <c r="G259" s="66">
        <v>297</v>
      </c>
      <c r="H259" s="66">
        <v>2</v>
      </c>
      <c r="I259" s="66">
        <v>2</v>
      </c>
      <c r="J259" s="66" t="s">
        <v>218</v>
      </c>
      <c r="K259" s="66" t="s">
        <v>218</v>
      </c>
      <c r="L259" s="66" t="s">
        <v>218</v>
      </c>
      <c r="M259" s="66">
        <f>IF(E259="P1",G259-F259*规则!$E$26,IF(E259="P2",G259-F259*规则!$E$27,IF(E259="P3",G259-F259*规则!$E$28,IF(E259="P4",G259-F259*规则!$E$29,G259-F259*规则!$E$30))))</f>
        <v>162</v>
      </c>
      <c r="N259" s="68">
        <f t="shared" ref="N259:N322" si="4">M259/F259</f>
        <v>32.4</v>
      </c>
      <c r="O259" s="69">
        <f>IF(E259="P1",N259/规则!$E$26,IF(E259="P2",N259/规则!$E$27,IF(E259="P3",N259/规则!$E$28,IF(E259="P4",N259/规则!$E$29,N259/规则!$E$30))))</f>
        <v>1.2</v>
      </c>
    </row>
    <row r="260" spans="1:15">
      <c r="A260" s="66" t="s">
        <v>477</v>
      </c>
      <c r="B260" s="66" t="s">
        <v>217</v>
      </c>
      <c r="C260" s="66">
        <v>3</v>
      </c>
      <c r="D260" s="66" t="s">
        <v>14</v>
      </c>
      <c r="E260" s="66" t="s">
        <v>51</v>
      </c>
      <c r="F260" s="66">
        <v>3</v>
      </c>
      <c r="G260" s="66">
        <v>180</v>
      </c>
      <c r="H260" s="66">
        <v>4</v>
      </c>
      <c r="I260" s="66">
        <v>2</v>
      </c>
      <c r="J260" s="66" t="s">
        <v>218</v>
      </c>
      <c r="K260" s="66" t="s">
        <v>218</v>
      </c>
      <c r="L260" s="66" t="s">
        <v>218</v>
      </c>
      <c r="M260" s="66">
        <f>IF(E260="P1",G260-F260*规则!$E$26,IF(E260="P2",G260-F260*规则!$E$27,IF(E260="P3",G260-F260*规则!$E$28,IF(E260="P4",G260-F260*规则!$E$29,G260-F260*规则!$E$30))))</f>
        <v>99</v>
      </c>
      <c r="N260" s="68">
        <f t="shared" si="4"/>
        <v>33</v>
      </c>
      <c r="O260" s="69">
        <f>IF(E260="P1",N260/规则!$E$26,IF(E260="P2",N260/规则!$E$27,IF(E260="P3",N260/规则!$E$28,IF(E260="P4",N260/规则!$E$29,N260/规则!$E$30))))</f>
        <v>1.2222222222222223</v>
      </c>
    </row>
    <row r="261" spans="1:15">
      <c r="A261" s="66" t="s">
        <v>478</v>
      </c>
      <c r="B261" s="66" t="s">
        <v>217</v>
      </c>
      <c r="C261" s="66">
        <v>3</v>
      </c>
      <c r="D261" s="66" t="s">
        <v>14</v>
      </c>
      <c r="E261" s="66" t="s">
        <v>51</v>
      </c>
      <c r="F261" s="66">
        <v>5</v>
      </c>
      <c r="G261" s="66">
        <v>343</v>
      </c>
      <c r="H261" s="66">
        <v>1</v>
      </c>
      <c r="I261" s="66">
        <v>2</v>
      </c>
      <c r="J261" s="66" t="s">
        <v>218</v>
      </c>
      <c r="K261" s="66" t="s">
        <v>218</v>
      </c>
      <c r="L261" s="66" t="s">
        <v>218</v>
      </c>
      <c r="M261" s="66">
        <f>IF(E261="P1",G261-F261*规则!$E$26,IF(E261="P2",G261-F261*规则!$E$27,IF(E261="P3",G261-F261*规则!$E$28,IF(E261="P4",G261-F261*规则!$E$29,G261-F261*规则!$E$30))))</f>
        <v>208</v>
      </c>
      <c r="N261" s="68">
        <f t="shared" si="4"/>
        <v>41.6</v>
      </c>
      <c r="O261" s="69">
        <f>IF(E261="P1",N261/规则!$E$26,IF(E261="P2",N261/规则!$E$27,IF(E261="P3",N261/规则!$E$28,IF(E261="P4",N261/规则!$E$29,N261/规则!$E$30))))</f>
        <v>1.5407407407407407</v>
      </c>
    </row>
    <row r="262" spans="1:15">
      <c r="A262" s="66" t="s">
        <v>479</v>
      </c>
      <c r="B262" s="66" t="s">
        <v>217</v>
      </c>
      <c r="C262" s="66">
        <v>3</v>
      </c>
      <c r="D262" s="66" t="s">
        <v>14</v>
      </c>
      <c r="E262" s="66" t="s">
        <v>53</v>
      </c>
      <c r="F262" s="66">
        <v>3</v>
      </c>
      <c r="G262" s="66">
        <v>200</v>
      </c>
      <c r="H262" s="66">
        <v>3</v>
      </c>
      <c r="I262" s="66">
        <v>0</v>
      </c>
      <c r="J262" s="66" t="s">
        <v>218</v>
      </c>
      <c r="K262" s="66" t="s">
        <v>218</v>
      </c>
      <c r="L262" s="66" t="s">
        <v>218</v>
      </c>
      <c r="M262" s="66">
        <f>IF(E262="P1",G262-F262*规则!$E$26,IF(E262="P2",G262-F262*规则!$E$27,IF(E262="P3",G262-F262*规则!$E$28,IF(E262="P4",G262-F262*规则!$E$29,G262-F262*规则!$E$30))))</f>
        <v>92</v>
      </c>
      <c r="N262" s="68">
        <f t="shared" si="4"/>
        <v>30.666666666666668</v>
      </c>
      <c r="O262" s="69">
        <f>IF(E262="P1",N262/规则!$E$26,IF(E262="P2",N262/规则!$E$27,IF(E262="P3",N262/规则!$E$28,IF(E262="P4",N262/规则!$E$29,N262/规则!$E$30))))</f>
        <v>0.85185185185185186</v>
      </c>
    </row>
    <row r="263" spans="1:15">
      <c r="A263" s="66" t="s">
        <v>480</v>
      </c>
      <c r="B263" s="66" t="s">
        <v>217</v>
      </c>
      <c r="C263" s="66">
        <v>3</v>
      </c>
      <c r="D263" s="66" t="s">
        <v>14</v>
      </c>
      <c r="E263" s="66" t="s">
        <v>53</v>
      </c>
      <c r="F263" s="66">
        <v>5</v>
      </c>
      <c r="G263" s="66">
        <v>382</v>
      </c>
      <c r="H263" s="66">
        <v>4</v>
      </c>
      <c r="I263" s="66">
        <v>1</v>
      </c>
      <c r="J263" s="66" t="s">
        <v>389</v>
      </c>
      <c r="K263" s="66" t="s">
        <v>218</v>
      </c>
      <c r="L263" s="66" t="s">
        <v>218</v>
      </c>
      <c r="M263" s="66">
        <f>IF(E263="P1",G263-F263*规则!$E$26,IF(E263="P2",G263-F263*规则!$E$27,IF(E263="P3",G263-F263*规则!$E$28,IF(E263="P4",G263-F263*规则!$E$29,G263-F263*规则!$E$30))))</f>
        <v>202</v>
      </c>
      <c r="N263" s="68">
        <f t="shared" si="4"/>
        <v>40.4</v>
      </c>
      <c r="O263" s="69">
        <f>IF(E263="P1",N263/规则!$E$26,IF(E263="P2",N263/规则!$E$27,IF(E263="P3",N263/规则!$E$28,IF(E263="P4",N263/规则!$E$29,N263/规则!$E$30))))</f>
        <v>1.1222222222222222</v>
      </c>
    </row>
    <row r="264" spans="1:15">
      <c r="A264" s="66" t="s">
        <v>481</v>
      </c>
      <c r="B264" s="66" t="s">
        <v>217</v>
      </c>
      <c r="C264" s="66">
        <v>3</v>
      </c>
      <c r="D264" s="66" t="s">
        <v>14</v>
      </c>
      <c r="E264" s="66" t="s">
        <v>53</v>
      </c>
      <c r="F264" s="66">
        <v>3</v>
      </c>
      <c r="G264" s="66">
        <v>196</v>
      </c>
      <c r="H264" s="66">
        <v>2</v>
      </c>
      <c r="I264" s="66">
        <v>0</v>
      </c>
      <c r="J264" s="66" t="s">
        <v>218</v>
      </c>
      <c r="K264" s="66" t="s">
        <v>218</v>
      </c>
      <c r="L264" s="66" t="s">
        <v>218</v>
      </c>
      <c r="M264" s="66">
        <f>IF(E264="P1",G264-F264*规则!$E$26,IF(E264="P2",G264-F264*规则!$E$27,IF(E264="P3",G264-F264*规则!$E$28,IF(E264="P4",G264-F264*规则!$E$29,G264-F264*规则!$E$30))))</f>
        <v>88</v>
      </c>
      <c r="N264" s="68">
        <f t="shared" si="4"/>
        <v>29.333333333333332</v>
      </c>
      <c r="O264" s="69">
        <f>IF(E264="P1",N264/规则!$E$26,IF(E264="P2",N264/规则!$E$27,IF(E264="P3",N264/规则!$E$28,IF(E264="P4",N264/规则!$E$29,N264/规则!$E$30))))</f>
        <v>0.81481481481481477</v>
      </c>
    </row>
    <row r="265" spans="1:15">
      <c r="A265" s="66" t="s">
        <v>482</v>
      </c>
      <c r="B265" s="66" t="s">
        <v>217</v>
      </c>
      <c r="C265" s="66">
        <v>3</v>
      </c>
      <c r="D265" s="66" t="s">
        <v>14</v>
      </c>
      <c r="E265" s="66" t="s">
        <v>53</v>
      </c>
      <c r="F265" s="66">
        <v>4</v>
      </c>
      <c r="G265" s="66">
        <v>282</v>
      </c>
      <c r="H265" s="66">
        <v>2</v>
      </c>
      <c r="I265" s="66">
        <v>4</v>
      </c>
      <c r="J265" s="66" t="s">
        <v>218</v>
      </c>
      <c r="K265" s="66" t="s">
        <v>218</v>
      </c>
      <c r="L265" s="66" t="s">
        <v>218</v>
      </c>
      <c r="M265" s="66">
        <f>IF(E265="P1",G265-F265*规则!$E$26,IF(E265="P2",G265-F265*规则!$E$27,IF(E265="P3",G265-F265*规则!$E$28,IF(E265="P4",G265-F265*规则!$E$29,G265-F265*规则!$E$30))))</f>
        <v>138</v>
      </c>
      <c r="N265" s="68">
        <f t="shared" si="4"/>
        <v>34.5</v>
      </c>
      <c r="O265" s="69">
        <f>IF(E265="P1",N265/规则!$E$26,IF(E265="P2",N265/规则!$E$27,IF(E265="P3",N265/规则!$E$28,IF(E265="P4",N265/规则!$E$29,N265/规则!$E$30))))</f>
        <v>0.95833333333333337</v>
      </c>
    </row>
    <row r="266" spans="1:15">
      <c r="A266" s="66" t="s">
        <v>483</v>
      </c>
      <c r="B266" s="66" t="s">
        <v>217</v>
      </c>
      <c r="C266" s="66">
        <v>3</v>
      </c>
      <c r="D266" s="66" t="s">
        <v>14</v>
      </c>
      <c r="E266" s="66" t="s">
        <v>53</v>
      </c>
      <c r="F266" s="66">
        <v>1</v>
      </c>
      <c r="G266" s="66">
        <v>71</v>
      </c>
      <c r="H266" s="66">
        <v>1</v>
      </c>
      <c r="I266" s="66">
        <v>4</v>
      </c>
      <c r="J266" s="66" t="s">
        <v>218</v>
      </c>
      <c r="K266" s="66" t="s">
        <v>218</v>
      </c>
      <c r="L266" s="66" t="s">
        <v>218</v>
      </c>
      <c r="M266" s="66">
        <f>IF(E266="P1",G266-F266*规则!$E$26,IF(E266="P2",G266-F266*规则!$E$27,IF(E266="P3",G266-F266*规则!$E$28,IF(E266="P4",G266-F266*规则!$E$29,G266-F266*规则!$E$30))))</f>
        <v>35</v>
      </c>
      <c r="N266" s="68">
        <f t="shared" si="4"/>
        <v>35</v>
      </c>
      <c r="O266" s="69">
        <f>IF(E266="P1",N266/规则!$E$26,IF(E266="P2",N266/规则!$E$27,IF(E266="P3",N266/规则!$E$28,IF(E266="P4",N266/规则!$E$29,N266/规则!$E$30))))</f>
        <v>0.97222222222222221</v>
      </c>
    </row>
    <row r="267" spans="1:15">
      <c r="A267" s="66" t="s">
        <v>484</v>
      </c>
      <c r="B267" s="66" t="s">
        <v>217</v>
      </c>
      <c r="C267" s="66">
        <v>3</v>
      </c>
      <c r="D267" s="66" t="s">
        <v>14</v>
      </c>
      <c r="E267" s="66" t="s">
        <v>53</v>
      </c>
      <c r="F267" s="66">
        <v>4</v>
      </c>
      <c r="G267" s="66">
        <v>257</v>
      </c>
      <c r="H267" s="66">
        <v>3</v>
      </c>
      <c r="I267" s="66">
        <v>0</v>
      </c>
      <c r="J267" s="66" t="s">
        <v>218</v>
      </c>
      <c r="K267" s="66" t="s">
        <v>218</v>
      </c>
      <c r="L267" s="66" t="s">
        <v>218</v>
      </c>
      <c r="M267" s="66">
        <f>IF(E267="P1",G267-F267*规则!$E$26,IF(E267="P2",G267-F267*规则!$E$27,IF(E267="P3",G267-F267*规则!$E$28,IF(E267="P4",G267-F267*规则!$E$29,G267-F267*规则!$E$30))))</f>
        <v>113</v>
      </c>
      <c r="N267" s="68">
        <f t="shared" si="4"/>
        <v>28.25</v>
      </c>
      <c r="O267" s="69">
        <f>IF(E267="P1",N267/规则!$E$26,IF(E267="P2",N267/规则!$E$27,IF(E267="P3",N267/规则!$E$28,IF(E267="P4",N267/规则!$E$29,N267/规则!$E$30))))</f>
        <v>0.78472222222222221</v>
      </c>
    </row>
    <row r="268" spans="1:15">
      <c r="A268" s="66" t="s">
        <v>485</v>
      </c>
      <c r="B268" s="66" t="s">
        <v>217</v>
      </c>
      <c r="C268" s="66">
        <v>3</v>
      </c>
      <c r="D268" s="66" t="s">
        <v>14</v>
      </c>
      <c r="E268" s="66" t="s">
        <v>53</v>
      </c>
      <c r="F268" s="66">
        <v>1</v>
      </c>
      <c r="G268" s="66">
        <v>77</v>
      </c>
      <c r="H268" s="66">
        <v>4</v>
      </c>
      <c r="I268" s="66">
        <v>2</v>
      </c>
      <c r="J268" s="66" t="s">
        <v>218</v>
      </c>
      <c r="K268" s="66" t="s">
        <v>218</v>
      </c>
      <c r="L268" s="66" t="s">
        <v>218</v>
      </c>
      <c r="M268" s="66">
        <f>IF(E268="P1",G268-F268*规则!$E$26,IF(E268="P2",G268-F268*规则!$E$27,IF(E268="P3",G268-F268*规则!$E$28,IF(E268="P4",G268-F268*规则!$E$29,G268-F268*规则!$E$30))))</f>
        <v>41</v>
      </c>
      <c r="N268" s="68">
        <f t="shared" si="4"/>
        <v>41</v>
      </c>
      <c r="O268" s="69">
        <f>IF(E268="P1",N268/规则!$E$26,IF(E268="P2",N268/规则!$E$27,IF(E268="P3",N268/规则!$E$28,IF(E268="P4",N268/规则!$E$29,N268/规则!$E$30))))</f>
        <v>1.1388888888888888</v>
      </c>
    </row>
    <row r="269" spans="1:15">
      <c r="A269" s="66" t="s">
        <v>486</v>
      </c>
      <c r="B269" s="66" t="s">
        <v>217</v>
      </c>
      <c r="C269" s="66">
        <v>3</v>
      </c>
      <c r="D269" s="66" t="s">
        <v>14</v>
      </c>
      <c r="E269" s="66" t="s">
        <v>53</v>
      </c>
      <c r="F269" s="66">
        <v>5</v>
      </c>
      <c r="G269" s="66">
        <v>355</v>
      </c>
      <c r="H269" s="66">
        <v>1</v>
      </c>
      <c r="I269" s="66">
        <v>2</v>
      </c>
      <c r="J269" s="66" t="s">
        <v>487</v>
      </c>
      <c r="K269" s="66" t="s">
        <v>218</v>
      </c>
      <c r="L269" s="66" t="s">
        <v>218</v>
      </c>
      <c r="M269" s="66">
        <f>IF(E269="P1",G269-F269*规则!$E$26,IF(E269="P2",G269-F269*规则!$E$27,IF(E269="P3",G269-F269*规则!$E$28,IF(E269="P4",G269-F269*规则!$E$29,G269-F269*规则!$E$30))))</f>
        <v>175</v>
      </c>
      <c r="N269" s="68">
        <f t="shared" si="4"/>
        <v>35</v>
      </c>
      <c r="O269" s="69">
        <f>IF(E269="P1",N269/规则!$E$26,IF(E269="P2",N269/规则!$E$27,IF(E269="P3",N269/规则!$E$28,IF(E269="P4",N269/规则!$E$29,N269/规则!$E$30))))</f>
        <v>0.97222222222222221</v>
      </c>
    </row>
    <row r="270" spans="1:15">
      <c r="A270" s="66" t="s">
        <v>488</v>
      </c>
      <c r="B270" s="66" t="s">
        <v>217</v>
      </c>
      <c r="C270" s="66">
        <v>3</v>
      </c>
      <c r="D270" s="66" t="s">
        <v>14</v>
      </c>
      <c r="E270" s="66" t="s">
        <v>53</v>
      </c>
      <c r="F270" s="66">
        <v>1</v>
      </c>
      <c r="G270" s="66">
        <v>69</v>
      </c>
      <c r="H270" s="66">
        <v>4</v>
      </c>
      <c r="I270" s="66">
        <v>4</v>
      </c>
      <c r="J270" s="66" t="s">
        <v>218</v>
      </c>
      <c r="K270" s="66" t="s">
        <v>218</v>
      </c>
      <c r="L270" s="66" t="s">
        <v>218</v>
      </c>
      <c r="M270" s="66">
        <f>IF(E270="P1",G270-F270*规则!$E$26,IF(E270="P2",G270-F270*规则!$E$27,IF(E270="P3",G270-F270*规则!$E$28,IF(E270="P4",G270-F270*规则!$E$29,G270-F270*规则!$E$30))))</f>
        <v>33</v>
      </c>
      <c r="N270" s="68">
        <f t="shared" si="4"/>
        <v>33</v>
      </c>
      <c r="O270" s="69">
        <f>IF(E270="P1",N270/规则!$E$26,IF(E270="P2",N270/规则!$E$27,IF(E270="P3",N270/规则!$E$28,IF(E270="P4",N270/规则!$E$29,N270/规则!$E$30))))</f>
        <v>0.91666666666666663</v>
      </c>
    </row>
    <row r="271" spans="1:15">
      <c r="A271" s="66" t="s">
        <v>489</v>
      </c>
      <c r="B271" s="66" t="s">
        <v>217</v>
      </c>
      <c r="C271" s="66">
        <v>3</v>
      </c>
      <c r="D271" s="66" t="s">
        <v>14</v>
      </c>
      <c r="E271" s="66" t="s">
        <v>53</v>
      </c>
      <c r="F271" s="66">
        <v>5</v>
      </c>
      <c r="G271" s="66">
        <v>370</v>
      </c>
      <c r="H271" s="66">
        <v>2</v>
      </c>
      <c r="I271" s="66">
        <v>1</v>
      </c>
      <c r="J271" s="66" t="s">
        <v>218</v>
      </c>
      <c r="K271" s="66" t="s">
        <v>218</v>
      </c>
      <c r="L271" s="66" t="s">
        <v>218</v>
      </c>
      <c r="M271" s="66">
        <f>IF(E271="P1",G271-F271*规则!$E$26,IF(E271="P2",G271-F271*规则!$E$27,IF(E271="P3",G271-F271*规则!$E$28,IF(E271="P4",G271-F271*规则!$E$29,G271-F271*规则!$E$30))))</f>
        <v>190</v>
      </c>
      <c r="N271" s="68">
        <f t="shared" si="4"/>
        <v>38</v>
      </c>
      <c r="O271" s="69">
        <f>IF(E271="P1",N271/规则!$E$26,IF(E271="P2",N271/规则!$E$27,IF(E271="P3",N271/规则!$E$28,IF(E271="P4",N271/规则!$E$29,N271/规则!$E$30))))</f>
        <v>1.0555555555555556</v>
      </c>
    </row>
    <row r="272" spans="1:15">
      <c r="A272" s="66" t="s">
        <v>490</v>
      </c>
      <c r="B272" s="66" t="s">
        <v>217</v>
      </c>
      <c r="C272" s="66">
        <v>3</v>
      </c>
      <c r="D272" s="66" t="s">
        <v>14</v>
      </c>
      <c r="E272" s="66" t="s">
        <v>53</v>
      </c>
      <c r="F272" s="66">
        <v>3</v>
      </c>
      <c r="G272" s="66">
        <v>236</v>
      </c>
      <c r="H272" s="66">
        <v>4</v>
      </c>
      <c r="I272" s="66">
        <v>2</v>
      </c>
      <c r="J272" s="66" t="s">
        <v>218</v>
      </c>
      <c r="K272" s="66" t="s">
        <v>218</v>
      </c>
      <c r="L272" s="66" t="s">
        <v>218</v>
      </c>
      <c r="M272" s="66">
        <f>IF(E272="P1",G272-F272*规则!$E$26,IF(E272="P2",G272-F272*规则!$E$27,IF(E272="P3",G272-F272*规则!$E$28,IF(E272="P4",G272-F272*规则!$E$29,G272-F272*规则!$E$30))))</f>
        <v>128</v>
      </c>
      <c r="N272" s="68">
        <f t="shared" si="4"/>
        <v>42.666666666666664</v>
      </c>
      <c r="O272" s="69">
        <f>IF(E272="P1",N272/规则!$E$26,IF(E272="P2",N272/规则!$E$27,IF(E272="P3",N272/规则!$E$28,IF(E272="P4",N272/规则!$E$29,N272/规则!$E$30))))</f>
        <v>1.1851851851851851</v>
      </c>
    </row>
    <row r="273" spans="1:15">
      <c r="A273" s="66" t="s">
        <v>491</v>
      </c>
      <c r="B273" s="66" t="s">
        <v>217</v>
      </c>
      <c r="C273" s="66">
        <v>3</v>
      </c>
      <c r="D273" s="66" t="s">
        <v>14</v>
      </c>
      <c r="E273" s="66" t="s">
        <v>53</v>
      </c>
      <c r="F273" s="66">
        <v>4</v>
      </c>
      <c r="G273" s="66">
        <v>294</v>
      </c>
      <c r="H273" s="66">
        <v>3</v>
      </c>
      <c r="I273" s="66">
        <v>1</v>
      </c>
      <c r="J273" s="66" t="s">
        <v>218</v>
      </c>
      <c r="K273" s="66" t="s">
        <v>218</v>
      </c>
      <c r="L273" s="66" t="s">
        <v>218</v>
      </c>
      <c r="M273" s="66">
        <f>IF(E273="P1",G273-F273*规则!$E$26,IF(E273="P2",G273-F273*规则!$E$27,IF(E273="P3",G273-F273*规则!$E$28,IF(E273="P4",G273-F273*规则!$E$29,G273-F273*规则!$E$30))))</f>
        <v>150</v>
      </c>
      <c r="N273" s="68">
        <f t="shared" si="4"/>
        <v>37.5</v>
      </c>
      <c r="O273" s="69">
        <f>IF(E273="P1",N273/规则!$E$26,IF(E273="P2",N273/规则!$E$27,IF(E273="P3",N273/规则!$E$28,IF(E273="P4",N273/规则!$E$29,N273/规则!$E$30))))</f>
        <v>1.0416666666666667</v>
      </c>
    </row>
    <row r="274" spans="1:15">
      <c r="A274" s="66" t="s">
        <v>492</v>
      </c>
      <c r="B274" s="66" t="s">
        <v>217</v>
      </c>
      <c r="C274" s="66">
        <v>3</v>
      </c>
      <c r="D274" s="66" t="s">
        <v>14</v>
      </c>
      <c r="E274" s="66" t="s">
        <v>55</v>
      </c>
      <c r="F274" s="66">
        <v>3</v>
      </c>
      <c r="G274" s="66">
        <v>269</v>
      </c>
      <c r="H274" s="66">
        <v>4</v>
      </c>
      <c r="I274" s="66">
        <v>0</v>
      </c>
      <c r="J274" s="66" t="s">
        <v>218</v>
      </c>
      <c r="K274" s="66" t="s">
        <v>218</v>
      </c>
      <c r="L274" s="66" t="s">
        <v>218</v>
      </c>
      <c r="M274" s="66">
        <f>IF(E274="P1",G274-F274*规则!$E$26,IF(E274="P2",G274-F274*规则!$E$27,IF(E274="P3",G274-F274*规则!$E$28,IF(E274="P4",G274-F274*规则!$E$29,G274-F274*规则!$E$30))))</f>
        <v>125</v>
      </c>
      <c r="N274" s="68">
        <f t="shared" si="4"/>
        <v>41.666666666666664</v>
      </c>
      <c r="O274" s="69">
        <f>IF(E274="P1",N274/规则!$E$26,IF(E274="P2",N274/规则!$E$27,IF(E274="P3",N274/规则!$E$28,IF(E274="P4",N274/规则!$E$29,N274/规则!$E$30))))</f>
        <v>0.86805555555555547</v>
      </c>
    </row>
    <row r="275" spans="1:15">
      <c r="A275" s="66" t="s">
        <v>493</v>
      </c>
      <c r="B275" s="66" t="s">
        <v>217</v>
      </c>
      <c r="C275" s="66">
        <v>3</v>
      </c>
      <c r="D275" s="66" t="s">
        <v>14</v>
      </c>
      <c r="E275" s="66" t="s">
        <v>55</v>
      </c>
      <c r="F275" s="66">
        <v>5</v>
      </c>
      <c r="G275" s="66">
        <v>496</v>
      </c>
      <c r="H275" s="66">
        <v>3</v>
      </c>
      <c r="I275" s="66">
        <v>0</v>
      </c>
      <c r="J275" s="66" t="s">
        <v>218</v>
      </c>
      <c r="K275" s="66" t="s">
        <v>218</v>
      </c>
      <c r="L275" s="66" t="s">
        <v>218</v>
      </c>
      <c r="M275" s="66">
        <f>IF(E275="P1",G275-F275*规则!$E$26,IF(E275="P2",G275-F275*规则!$E$27,IF(E275="P3",G275-F275*规则!$E$28,IF(E275="P4",G275-F275*规则!$E$29,G275-F275*规则!$E$30))))</f>
        <v>256</v>
      </c>
      <c r="N275" s="68">
        <f t="shared" si="4"/>
        <v>51.2</v>
      </c>
      <c r="O275" s="69">
        <f>IF(E275="P1",N275/规则!$E$26,IF(E275="P2",N275/规则!$E$27,IF(E275="P3",N275/规则!$E$28,IF(E275="P4",N275/规则!$E$29,N275/规则!$E$30))))</f>
        <v>1.0666666666666667</v>
      </c>
    </row>
    <row r="276" spans="1:15">
      <c r="A276" s="66" t="s">
        <v>494</v>
      </c>
      <c r="B276" s="66" t="s">
        <v>217</v>
      </c>
      <c r="C276" s="66">
        <v>3</v>
      </c>
      <c r="D276" s="66" t="s">
        <v>14</v>
      </c>
      <c r="E276" s="66" t="s">
        <v>55</v>
      </c>
      <c r="F276" s="66">
        <v>2</v>
      </c>
      <c r="G276" s="66">
        <v>214</v>
      </c>
      <c r="H276" s="66">
        <v>1</v>
      </c>
      <c r="I276" s="66">
        <v>2</v>
      </c>
      <c r="J276" s="66" t="s">
        <v>218</v>
      </c>
      <c r="K276" s="66" t="s">
        <v>218</v>
      </c>
      <c r="L276" s="66" t="s">
        <v>218</v>
      </c>
      <c r="M276" s="66">
        <f>IF(E276="P1",G276-F276*规则!$E$26,IF(E276="P2",G276-F276*规则!$E$27,IF(E276="P3",G276-F276*规则!$E$28,IF(E276="P4",G276-F276*规则!$E$29,G276-F276*规则!$E$30))))</f>
        <v>118</v>
      </c>
      <c r="N276" s="68">
        <f t="shared" si="4"/>
        <v>59</v>
      </c>
      <c r="O276" s="69">
        <f>IF(E276="P1",N276/规则!$E$26,IF(E276="P2",N276/规则!$E$27,IF(E276="P3",N276/规则!$E$28,IF(E276="P4",N276/规则!$E$29,N276/规则!$E$30))))</f>
        <v>1.2291666666666667</v>
      </c>
    </row>
    <row r="277" spans="1:15">
      <c r="A277" s="66" t="s">
        <v>495</v>
      </c>
      <c r="B277" s="66" t="s">
        <v>217</v>
      </c>
      <c r="C277" s="66">
        <v>3</v>
      </c>
      <c r="D277" s="66" t="s">
        <v>14</v>
      </c>
      <c r="E277" s="66" t="s">
        <v>55</v>
      </c>
      <c r="F277" s="66">
        <v>5</v>
      </c>
      <c r="G277" s="66">
        <v>465</v>
      </c>
      <c r="H277" s="66">
        <v>3</v>
      </c>
      <c r="I277" s="66">
        <v>4</v>
      </c>
      <c r="J277" s="66" t="s">
        <v>218</v>
      </c>
      <c r="K277" s="66" t="s">
        <v>218</v>
      </c>
      <c r="L277" s="66" t="s">
        <v>218</v>
      </c>
      <c r="M277" s="66">
        <f>IF(E277="P1",G277-F277*规则!$E$26,IF(E277="P2",G277-F277*规则!$E$27,IF(E277="P3",G277-F277*规则!$E$28,IF(E277="P4",G277-F277*规则!$E$29,G277-F277*规则!$E$30))))</f>
        <v>225</v>
      </c>
      <c r="N277" s="68">
        <f t="shared" si="4"/>
        <v>45</v>
      </c>
      <c r="O277" s="69">
        <f>IF(E277="P1",N277/规则!$E$26,IF(E277="P2",N277/规则!$E$27,IF(E277="P3",N277/规则!$E$28,IF(E277="P4",N277/规则!$E$29,N277/规则!$E$30))))</f>
        <v>0.9375</v>
      </c>
    </row>
    <row r="278" spans="1:15">
      <c r="A278" s="66" t="s">
        <v>496</v>
      </c>
      <c r="B278" s="66" t="s">
        <v>217</v>
      </c>
      <c r="C278" s="66">
        <v>3</v>
      </c>
      <c r="D278" s="66" t="s">
        <v>14</v>
      </c>
      <c r="E278" s="66" t="s">
        <v>55</v>
      </c>
      <c r="F278" s="66">
        <v>3</v>
      </c>
      <c r="G278" s="66">
        <v>297</v>
      </c>
      <c r="H278" s="66">
        <v>1</v>
      </c>
      <c r="I278" s="66">
        <v>2</v>
      </c>
      <c r="J278" s="66" t="s">
        <v>218</v>
      </c>
      <c r="K278" s="66" t="s">
        <v>218</v>
      </c>
      <c r="L278" s="66" t="s">
        <v>218</v>
      </c>
      <c r="M278" s="66">
        <f>IF(E278="P1",G278-F278*规则!$E$26,IF(E278="P2",G278-F278*规则!$E$27,IF(E278="P3",G278-F278*规则!$E$28,IF(E278="P4",G278-F278*规则!$E$29,G278-F278*规则!$E$30))))</f>
        <v>153</v>
      </c>
      <c r="N278" s="68">
        <f t="shared" si="4"/>
        <v>51</v>
      </c>
      <c r="O278" s="69">
        <f>IF(E278="P1",N278/规则!$E$26,IF(E278="P2",N278/规则!$E$27,IF(E278="P3",N278/规则!$E$28,IF(E278="P4",N278/规则!$E$29,N278/规则!$E$30))))</f>
        <v>1.0625</v>
      </c>
    </row>
    <row r="279" spans="1:15">
      <c r="A279" s="66" t="s">
        <v>497</v>
      </c>
      <c r="B279" s="66" t="s">
        <v>217</v>
      </c>
      <c r="C279" s="66">
        <v>3</v>
      </c>
      <c r="D279" s="66" t="s">
        <v>14</v>
      </c>
      <c r="E279" s="66" t="s">
        <v>55</v>
      </c>
      <c r="F279" s="66">
        <v>2</v>
      </c>
      <c r="G279" s="66">
        <v>180</v>
      </c>
      <c r="H279" s="66">
        <v>3</v>
      </c>
      <c r="I279" s="66">
        <v>4</v>
      </c>
      <c r="J279" s="66" t="s">
        <v>218</v>
      </c>
      <c r="K279" s="66" t="s">
        <v>218</v>
      </c>
      <c r="L279" s="66" t="s">
        <v>218</v>
      </c>
      <c r="M279" s="66">
        <f>IF(E279="P1",G279-F279*规则!$E$26,IF(E279="P2",G279-F279*规则!$E$27,IF(E279="P3",G279-F279*规则!$E$28,IF(E279="P4",G279-F279*规则!$E$29,G279-F279*规则!$E$30))))</f>
        <v>84</v>
      </c>
      <c r="N279" s="68">
        <f t="shared" si="4"/>
        <v>42</v>
      </c>
      <c r="O279" s="69">
        <f>IF(E279="P1",N279/规则!$E$26,IF(E279="P2",N279/规则!$E$27,IF(E279="P3",N279/规则!$E$28,IF(E279="P4",N279/规则!$E$29,N279/规则!$E$30))))</f>
        <v>0.875</v>
      </c>
    </row>
    <row r="280" spans="1:15">
      <c r="A280" s="66" t="s">
        <v>498</v>
      </c>
      <c r="B280" s="66" t="s">
        <v>217</v>
      </c>
      <c r="C280" s="66">
        <v>3</v>
      </c>
      <c r="D280" s="66" t="s">
        <v>14</v>
      </c>
      <c r="E280" s="66" t="s">
        <v>55</v>
      </c>
      <c r="F280" s="66">
        <v>3</v>
      </c>
      <c r="G280" s="66">
        <v>282</v>
      </c>
      <c r="H280" s="66">
        <v>3</v>
      </c>
      <c r="I280" s="66">
        <v>4</v>
      </c>
      <c r="J280" s="66" t="s">
        <v>218</v>
      </c>
      <c r="K280" s="66" t="s">
        <v>218</v>
      </c>
      <c r="L280" s="66" t="s">
        <v>218</v>
      </c>
      <c r="M280" s="66">
        <f>IF(E280="P1",G280-F280*规则!$E$26,IF(E280="P2",G280-F280*规则!$E$27,IF(E280="P3",G280-F280*规则!$E$28,IF(E280="P4",G280-F280*规则!$E$29,G280-F280*规则!$E$30))))</f>
        <v>138</v>
      </c>
      <c r="N280" s="68">
        <f t="shared" si="4"/>
        <v>46</v>
      </c>
      <c r="O280" s="69">
        <f>IF(E280="P1",N280/规则!$E$26,IF(E280="P2",N280/规则!$E$27,IF(E280="P3",N280/规则!$E$28,IF(E280="P4",N280/规则!$E$29,N280/规则!$E$30))))</f>
        <v>0.95833333333333337</v>
      </c>
    </row>
    <row r="281" spans="1:15">
      <c r="A281" s="66" t="s">
        <v>499</v>
      </c>
      <c r="B281" s="66" t="s">
        <v>217</v>
      </c>
      <c r="C281" s="66">
        <v>3</v>
      </c>
      <c r="D281" s="66" t="s">
        <v>14</v>
      </c>
      <c r="E281" s="66" t="s">
        <v>55</v>
      </c>
      <c r="F281" s="66">
        <v>3</v>
      </c>
      <c r="G281" s="66">
        <v>294</v>
      </c>
      <c r="H281" s="66">
        <v>3</v>
      </c>
      <c r="I281" s="66">
        <v>3</v>
      </c>
      <c r="J281" s="66" t="s">
        <v>218</v>
      </c>
      <c r="K281" s="66" t="s">
        <v>218</v>
      </c>
      <c r="L281" s="66" t="s">
        <v>218</v>
      </c>
      <c r="M281" s="66">
        <f>IF(E281="P1",G281-F281*规则!$E$26,IF(E281="P2",G281-F281*规则!$E$27,IF(E281="P3",G281-F281*规则!$E$28,IF(E281="P4",G281-F281*规则!$E$29,G281-F281*规则!$E$30))))</f>
        <v>150</v>
      </c>
      <c r="N281" s="68">
        <f t="shared" si="4"/>
        <v>50</v>
      </c>
      <c r="O281" s="69">
        <f>IF(E281="P1",N281/规则!$E$26,IF(E281="P2",N281/规则!$E$27,IF(E281="P3",N281/规则!$E$28,IF(E281="P4",N281/规则!$E$29,N281/规则!$E$30))))</f>
        <v>1.0416666666666667</v>
      </c>
    </row>
    <row r="282" spans="1:15">
      <c r="A282" s="66" t="s">
        <v>500</v>
      </c>
      <c r="B282" s="66" t="s">
        <v>217</v>
      </c>
      <c r="C282" s="66">
        <v>3</v>
      </c>
      <c r="D282" s="66" t="s">
        <v>14</v>
      </c>
      <c r="E282" s="66" t="s">
        <v>55</v>
      </c>
      <c r="F282" s="66">
        <v>2</v>
      </c>
      <c r="G282" s="66">
        <v>160</v>
      </c>
      <c r="H282" s="66">
        <v>3</v>
      </c>
      <c r="I282" s="66">
        <v>4</v>
      </c>
      <c r="J282" s="66" t="s">
        <v>218</v>
      </c>
      <c r="K282" s="66" t="s">
        <v>218</v>
      </c>
      <c r="L282" s="66" t="s">
        <v>218</v>
      </c>
      <c r="M282" s="66">
        <f>IF(E282="P1",G282-F282*规则!$E$26,IF(E282="P2",G282-F282*规则!$E$27,IF(E282="P3",G282-F282*规则!$E$28,IF(E282="P4",G282-F282*规则!$E$29,G282-F282*规则!$E$30))))</f>
        <v>64</v>
      </c>
      <c r="N282" s="68">
        <f t="shared" si="4"/>
        <v>32</v>
      </c>
      <c r="O282" s="69">
        <f>IF(E282="P1",N282/规则!$E$26,IF(E282="P2",N282/规则!$E$27,IF(E282="P3",N282/规则!$E$28,IF(E282="P4",N282/规则!$E$29,N282/规则!$E$30))))</f>
        <v>0.66666666666666663</v>
      </c>
    </row>
    <row r="283" spans="1:15">
      <c r="A283" s="66" t="s">
        <v>501</v>
      </c>
      <c r="B283" s="66" t="s">
        <v>217</v>
      </c>
      <c r="C283" s="66">
        <v>3</v>
      </c>
      <c r="D283" s="66" t="s">
        <v>14</v>
      </c>
      <c r="E283" s="66" t="s">
        <v>55</v>
      </c>
      <c r="F283" s="66">
        <v>2</v>
      </c>
      <c r="G283" s="66">
        <v>194</v>
      </c>
      <c r="H283" s="66">
        <v>3</v>
      </c>
      <c r="I283" s="66">
        <v>4</v>
      </c>
      <c r="J283" s="66" t="s">
        <v>218</v>
      </c>
      <c r="K283" s="66" t="s">
        <v>218</v>
      </c>
      <c r="L283" s="66" t="s">
        <v>218</v>
      </c>
      <c r="M283" s="66">
        <f>IF(E283="P1",G283-F283*规则!$E$26,IF(E283="P2",G283-F283*规则!$E$27,IF(E283="P3",G283-F283*规则!$E$28,IF(E283="P4",G283-F283*规则!$E$29,G283-F283*规则!$E$30))))</f>
        <v>98</v>
      </c>
      <c r="N283" s="68">
        <f t="shared" si="4"/>
        <v>49</v>
      </c>
      <c r="O283" s="69">
        <f>IF(E283="P1",N283/规则!$E$26,IF(E283="P2",N283/规则!$E$27,IF(E283="P3",N283/规则!$E$28,IF(E283="P4",N283/规则!$E$29,N283/规则!$E$30))))</f>
        <v>1.0208333333333333</v>
      </c>
    </row>
    <row r="284" spans="1:15">
      <c r="A284" s="66" t="s">
        <v>502</v>
      </c>
      <c r="B284" s="66" t="s">
        <v>217</v>
      </c>
      <c r="C284" s="66">
        <v>3</v>
      </c>
      <c r="D284" s="66" t="s">
        <v>14</v>
      </c>
      <c r="E284" s="66" t="s">
        <v>55</v>
      </c>
      <c r="F284" s="66">
        <v>5</v>
      </c>
      <c r="G284" s="66">
        <v>497</v>
      </c>
      <c r="H284" s="66">
        <v>3</v>
      </c>
      <c r="I284" s="66">
        <v>2</v>
      </c>
      <c r="J284" s="66" t="s">
        <v>218</v>
      </c>
      <c r="K284" s="66" t="s">
        <v>218</v>
      </c>
      <c r="L284" s="66" t="s">
        <v>218</v>
      </c>
      <c r="M284" s="66">
        <f>IF(E284="P1",G284-F284*规则!$E$26,IF(E284="P2",G284-F284*规则!$E$27,IF(E284="P3",G284-F284*规则!$E$28,IF(E284="P4",G284-F284*规则!$E$29,G284-F284*规则!$E$30))))</f>
        <v>257</v>
      </c>
      <c r="N284" s="68">
        <f t="shared" si="4"/>
        <v>51.4</v>
      </c>
      <c r="O284" s="69">
        <f>IF(E284="P1",N284/规则!$E$26,IF(E284="P2",N284/规则!$E$27,IF(E284="P3",N284/规则!$E$28,IF(E284="P4",N284/规则!$E$29,N284/规则!$E$30))))</f>
        <v>1.0708333333333333</v>
      </c>
    </row>
    <row r="285" spans="1:15">
      <c r="A285" s="66" t="s">
        <v>503</v>
      </c>
      <c r="B285" s="66" t="s">
        <v>217</v>
      </c>
      <c r="C285" s="66">
        <v>3</v>
      </c>
      <c r="D285" s="66" t="s">
        <v>14</v>
      </c>
      <c r="E285" s="66" t="s">
        <v>55</v>
      </c>
      <c r="F285" s="66">
        <v>5</v>
      </c>
      <c r="G285" s="66">
        <v>501</v>
      </c>
      <c r="H285" s="66">
        <v>4</v>
      </c>
      <c r="I285" s="66">
        <v>2</v>
      </c>
      <c r="J285" s="66" t="s">
        <v>389</v>
      </c>
      <c r="K285" s="66" t="s">
        <v>218</v>
      </c>
      <c r="L285" s="66" t="s">
        <v>218</v>
      </c>
      <c r="M285" s="66">
        <f>IF(E285="P1",G285-F285*规则!$E$26,IF(E285="P2",G285-F285*规则!$E$27,IF(E285="P3",G285-F285*规则!$E$28,IF(E285="P4",G285-F285*规则!$E$29,G285-F285*规则!$E$30))))</f>
        <v>261</v>
      </c>
      <c r="N285" s="68">
        <f t="shared" si="4"/>
        <v>52.2</v>
      </c>
      <c r="O285" s="69">
        <f>IF(E285="P1",N285/规则!$E$26,IF(E285="P2",N285/规则!$E$27,IF(E285="P3",N285/规则!$E$28,IF(E285="P4",N285/规则!$E$29,N285/规则!$E$30))))</f>
        <v>1.0875000000000001</v>
      </c>
    </row>
    <row r="286" spans="1:15">
      <c r="A286" s="66" t="s">
        <v>504</v>
      </c>
      <c r="B286" s="66" t="s">
        <v>217</v>
      </c>
      <c r="C286" s="66">
        <v>3</v>
      </c>
      <c r="D286" s="66" t="s">
        <v>15</v>
      </c>
      <c r="E286" s="66" t="s">
        <v>50</v>
      </c>
      <c r="F286" s="66">
        <v>2</v>
      </c>
      <c r="G286" s="66">
        <v>100</v>
      </c>
      <c r="H286" s="66">
        <v>2</v>
      </c>
      <c r="I286" s="66">
        <v>3</v>
      </c>
      <c r="J286" s="66" t="s">
        <v>218</v>
      </c>
      <c r="K286" s="66" t="s">
        <v>218</v>
      </c>
      <c r="L286" s="66" t="s">
        <v>218</v>
      </c>
      <c r="M286" s="66">
        <f>IF(E286="P1",G286-F286*规则!$E$26,IF(E286="P2",G286-F286*规则!$E$27,IF(E286="P3",G286-F286*规则!$E$28,IF(E286="P4",G286-F286*规则!$E$29,G286-F286*规则!$E$30))))</f>
        <v>68</v>
      </c>
      <c r="N286" s="68">
        <f t="shared" si="4"/>
        <v>34</v>
      </c>
      <c r="O286" s="69">
        <f>IF(E286="P1",N286/规则!$E$26,IF(E286="P2",N286/规则!$E$27,IF(E286="P3",N286/规则!$E$28,IF(E286="P4",N286/规则!$E$29,N286/规则!$E$30))))</f>
        <v>2.125</v>
      </c>
    </row>
    <row r="287" spans="1:15">
      <c r="A287" s="66" t="s">
        <v>505</v>
      </c>
      <c r="B287" s="66" t="s">
        <v>217</v>
      </c>
      <c r="C287" s="66">
        <v>3</v>
      </c>
      <c r="D287" s="66" t="s">
        <v>15</v>
      </c>
      <c r="E287" s="66" t="s">
        <v>50</v>
      </c>
      <c r="F287" s="66">
        <v>4</v>
      </c>
      <c r="G287" s="66">
        <v>205</v>
      </c>
      <c r="H287" s="66">
        <v>2</v>
      </c>
      <c r="I287" s="66">
        <v>0</v>
      </c>
      <c r="J287" s="66" t="s">
        <v>218</v>
      </c>
      <c r="K287" s="66" t="s">
        <v>218</v>
      </c>
      <c r="L287" s="66" t="s">
        <v>218</v>
      </c>
      <c r="M287" s="66">
        <f>IF(E287="P1",G287-F287*规则!$E$26,IF(E287="P2",G287-F287*规则!$E$27,IF(E287="P3",G287-F287*规则!$E$28,IF(E287="P4",G287-F287*规则!$E$29,G287-F287*规则!$E$30))))</f>
        <v>141</v>
      </c>
      <c r="N287" s="68">
        <f t="shared" si="4"/>
        <v>35.25</v>
      </c>
      <c r="O287" s="69">
        <f>IF(E287="P1",N287/规则!$E$26,IF(E287="P2",N287/规则!$E$27,IF(E287="P3",N287/规则!$E$28,IF(E287="P4",N287/规则!$E$29,N287/规则!$E$30))))</f>
        <v>2.203125</v>
      </c>
    </row>
    <row r="288" spans="1:15">
      <c r="A288" s="66" t="s">
        <v>506</v>
      </c>
      <c r="B288" s="66" t="s">
        <v>217</v>
      </c>
      <c r="C288" s="66">
        <v>3</v>
      </c>
      <c r="D288" s="66" t="s">
        <v>15</v>
      </c>
      <c r="E288" s="66" t="s">
        <v>50</v>
      </c>
      <c r="F288" s="66">
        <v>4</v>
      </c>
      <c r="G288" s="66">
        <v>218</v>
      </c>
      <c r="H288" s="66">
        <v>3</v>
      </c>
      <c r="I288" s="66">
        <v>1</v>
      </c>
      <c r="J288" s="66" t="s">
        <v>218</v>
      </c>
      <c r="K288" s="66" t="s">
        <v>218</v>
      </c>
      <c r="L288" s="66" t="s">
        <v>218</v>
      </c>
      <c r="M288" s="66">
        <f>IF(E288="P1",G288-F288*规则!$E$26,IF(E288="P2",G288-F288*规则!$E$27,IF(E288="P3",G288-F288*规则!$E$28,IF(E288="P4",G288-F288*规则!$E$29,G288-F288*规则!$E$30))))</f>
        <v>154</v>
      </c>
      <c r="N288" s="68">
        <f t="shared" si="4"/>
        <v>38.5</v>
      </c>
      <c r="O288" s="69">
        <f>IF(E288="P1",N288/规则!$E$26,IF(E288="P2",N288/规则!$E$27,IF(E288="P3",N288/规则!$E$28,IF(E288="P4",N288/规则!$E$29,N288/规则!$E$30))))</f>
        <v>2.40625</v>
      </c>
    </row>
    <row r="289" spans="1:15">
      <c r="A289" s="66" t="s">
        <v>507</v>
      </c>
      <c r="B289" s="66" t="s">
        <v>217</v>
      </c>
      <c r="C289" s="66">
        <v>3</v>
      </c>
      <c r="D289" s="66" t="s">
        <v>15</v>
      </c>
      <c r="E289" s="66" t="s">
        <v>50</v>
      </c>
      <c r="F289" s="66">
        <v>3</v>
      </c>
      <c r="G289" s="66">
        <v>144</v>
      </c>
      <c r="H289" s="66">
        <v>4</v>
      </c>
      <c r="I289" s="66">
        <v>0</v>
      </c>
      <c r="J289" s="66" t="s">
        <v>218</v>
      </c>
      <c r="K289" s="66" t="s">
        <v>218</v>
      </c>
      <c r="L289" s="66" t="s">
        <v>218</v>
      </c>
      <c r="M289" s="66">
        <f>IF(E289="P1",G289-F289*规则!$E$26,IF(E289="P2",G289-F289*规则!$E$27,IF(E289="P3",G289-F289*规则!$E$28,IF(E289="P4",G289-F289*规则!$E$29,G289-F289*规则!$E$30))))</f>
        <v>96</v>
      </c>
      <c r="N289" s="68">
        <f t="shared" si="4"/>
        <v>32</v>
      </c>
      <c r="O289" s="69">
        <f>IF(E289="P1",N289/规则!$E$26,IF(E289="P2",N289/规则!$E$27,IF(E289="P3",N289/规则!$E$28,IF(E289="P4",N289/规则!$E$29,N289/规则!$E$30))))</f>
        <v>2</v>
      </c>
    </row>
    <row r="290" spans="1:15">
      <c r="A290" s="66" t="s">
        <v>508</v>
      </c>
      <c r="B290" s="66" t="s">
        <v>217</v>
      </c>
      <c r="C290" s="66">
        <v>3</v>
      </c>
      <c r="D290" s="66" t="s">
        <v>15</v>
      </c>
      <c r="E290" s="66" t="s">
        <v>50</v>
      </c>
      <c r="F290" s="66">
        <v>4</v>
      </c>
      <c r="G290" s="66">
        <v>177</v>
      </c>
      <c r="H290" s="66">
        <v>3</v>
      </c>
      <c r="I290" s="66">
        <v>3</v>
      </c>
      <c r="J290" s="66" t="s">
        <v>218</v>
      </c>
      <c r="K290" s="66" t="s">
        <v>218</v>
      </c>
      <c r="L290" s="66" t="s">
        <v>218</v>
      </c>
      <c r="M290" s="66">
        <f>IF(E290="P1",G290-F290*规则!$E$26,IF(E290="P2",G290-F290*规则!$E$27,IF(E290="P3",G290-F290*规则!$E$28,IF(E290="P4",G290-F290*规则!$E$29,G290-F290*规则!$E$30))))</f>
        <v>113</v>
      </c>
      <c r="N290" s="68">
        <f t="shared" si="4"/>
        <v>28.25</v>
      </c>
      <c r="O290" s="69">
        <f>IF(E290="P1",N290/规则!$E$26,IF(E290="P2",N290/规则!$E$27,IF(E290="P3",N290/规则!$E$28,IF(E290="P4",N290/规则!$E$29,N290/规则!$E$30))))</f>
        <v>1.765625</v>
      </c>
    </row>
    <row r="291" spans="1:15">
      <c r="A291" s="66" t="s">
        <v>509</v>
      </c>
      <c r="B291" s="66" t="s">
        <v>217</v>
      </c>
      <c r="C291" s="66">
        <v>3</v>
      </c>
      <c r="D291" s="66" t="s">
        <v>15</v>
      </c>
      <c r="E291" s="66" t="s">
        <v>50</v>
      </c>
      <c r="F291" s="66">
        <v>5</v>
      </c>
      <c r="G291" s="66">
        <v>256</v>
      </c>
      <c r="H291" s="66">
        <v>2</v>
      </c>
      <c r="I291" s="66">
        <v>4</v>
      </c>
      <c r="J291" s="66" t="s">
        <v>218</v>
      </c>
      <c r="K291" s="66" t="s">
        <v>218</v>
      </c>
      <c r="L291" s="66" t="s">
        <v>218</v>
      </c>
      <c r="M291" s="66">
        <f>IF(E291="P1",G291-F291*规则!$E$26,IF(E291="P2",G291-F291*规则!$E$27,IF(E291="P3",G291-F291*规则!$E$28,IF(E291="P4",G291-F291*规则!$E$29,G291-F291*规则!$E$30))))</f>
        <v>176</v>
      </c>
      <c r="N291" s="68">
        <f t="shared" si="4"/>
        <v>35.200000000000003</v>
      </c>
      <c r="O291" s="69">
        <f>IF(E291="P1",N291/规则!$E$26,IF(E291="P2",N291/规则!$E$27,IF(E291="P3",N291/规则!$E$28,IF(E291="P4",N291/规则!$E$29,N291/规则!$E$30))))</f>
        <v>2.2000000000000002</v>
      </c>
    </row>
    <row r="292" spans="1:15">
      <c r="A292" s="66" t="s">
        <v>510</v>
      </c>
      <c r="B292" s="66" t="s">
        <v>217</v>
      </c>
      <c r="C292" s="66">
        <v>3</v>
      </c>
      <c r="D292" s="66" t="s">
        <v>15</v>
      </c>
      <c r="E292" s="66" t="s">
        <v>50</v>
      </c>
      <c r="F292" s="66">
        <v>3</v>
      </c>
      <c r="G292" s="66">
        <v>151</v>
      </c>
      <c r="H292" s="66">
        <v>3</v>
      </c>
      <c r="I292" s="66">
        <v>3</v>
      </c>
      <c r="J292" s="66" t="s">
        <v>218</v>
      </c>
      <c r="K292" s="66" t="s">
        <v>218</v>
      </c>
      <c r="L292" s="66" t="s">
        <v>218</v>
      </c>
      <c r="M292" s="66">
        <f>IF(E292="P1",G292-F292*规则!$E$26,IF(E292="P2",G292-F292*规则!$E$27,IF(E292="P3",G292-F292*规则!$E$28,IF(E292="P4",G292-F292*规则!$E$29,G292-F292*规则!$E$30))))</f>
        <v>103</v>
      </c>
      <c r="N292" s="68">
        <f t="shared" si="4"/>
        <v>34.333333333333336</v>
      </c>
      <c r="O292" s="69">
        <f>IF(E292="P1",N292/规则!$E$26,IF(E292="P2",N292/规则!$E$27,IF(E292="P3",N292/规则!$E$28,IF(E292="P4",N292/规则!$E$29,N292/规则!$E$30))))</f>
        <v>2.1458333333333335</v>
      </c>
    </row>
    <row r="293" spans="1:15">
      <c r="A293" s="66" t="s">
        <v>511</v>
      </c>
      <c r="B293" s="66" t="s">
        <v>217</v>
      </c>
      <c r="C293" s="66">
        <v>3</v>
      </c>
      <c r="D293" s="66" t="s">
        <v>15</v>
      </c>
      <c r="E293" s="66" t="s">
        <v>50</v>
      </c>
      <c r="F293" s="66">
        <v>3</v>
      </c>
      <c r="G293" s="66">
        <v>153</v>
      </c>
      <c r="H293" s="66">
        <v>1</v>
      </c>
      <c r="I293" s="66">
        <v>2</v>
      </c>
      <c r="J293" s="66" t="s">
        <v>218</v>
      </c>
      <c r="K293" s="66" t="s">
        <v>218</v>
      </c>
      <c r="L293" s="66" t="s">
        <v>218</v>
      </c>
      <c r="M293" s="66">
        <f>IF(E293="P1",G293-F293*规则!$E$26,IF(E293="P2",G293-F293*规则!$E$27,IF(E293="P3",G293-F293*规则!$E$28,IF(E293="P4",G293-F293*规则!$E$29,G293-F293*规则!$E$30))))</f>
        <v>105</v>
      </c>
      <c r="N293" s="68">
        <f t="shared" si="4"/>
        <v>35</v>
      </c>
      <c r="O293" s="69">
        <f>IF(E293="P1",N293/规则!$E$26,IF(E293="P2",N293/规则!$E$27,IF(E293="P3",N293/规则!$E$28,IF(E293="P4",N293/规则!$E$29,N293/规则!$E$30))))</f>
        <v>2.1875</v>
      </c>
    </row>
    <row r="294" spans="1:15">
      <c r="A294" s="66" t="s">
        <v>512</v>
      </c>
      <c r="B294" s="66" t="s">
        <v>217</v>
      </c>
      <c r="C294" s="66">
        <v>3</v>
      </c>
      <c r="D294" s="66" t="s">
        <v>15</v>
      </c>
      <c r="E294" s="66" t="s">
        <v>50</v>
      </c>
      <c r="F294" s="66">
        <v>1</v>
      </c>
      <c r="G294" s="66">
        <v>51</v>
      </c>
      <c r="H294" s="66">
        <v>3</v>
      </c>
      <c r="I294" s="66">
        <v>4</v>
      </c>
      <c r="J294" s="66" t="s">
        <v>218</v>
      </c>
      <c r="K294" s="66" t="s">
        <v>218</v>
      </c>
      <c r="L294" s="66" t="s">
        <v>218</v>
      </c>
      <c r="M294" s="66">
        <f>IF(E294="P1",G294-F294*规则!$E$26,IF(E294="P2",G294-F294*规则!$E$27,IF(E294="P3",G294-F294*规则!$E$28,IF(E294="P4",G294-F294*规则!$E$29,G294-F294*规则!$E$30))))</f>
        <v>35</v>
      </c>
      <c r="N294" s="68">
        <f t="shared" si="4"/>
        <v>35</v>
      </c>
      <c r="O294" s="69">
        <f>IF(E294="P1",N294/规则!$E$26,IF(E294="P2",N294/规则!$E$27,IF(E294="P3",N294/规则!$E$28,IF(E294="P4",N294/规则!$E$29,N294/规则!$E$30))))</f>
        <v>2.1875</v>
      </c>
    </row>
    <row r="295" spans="1:15">
      <c r="A295" s="66" t="s">
        <v>513</v>
      </c>
      <c r="B295" s="66" t="s">
        <v>217</v>
      </c>
      <c r="C295" s="66">
        <v>3</v>
      </c>
      <c r="D295" s="66" t="s">
        <v>15</v>
      </c>
      <c r="E295" s="66" t="s">
        <v>50</v>
      </c>
      <c r="F295" s="66">
        <v>4</v>
      </c>
      <c r="G295" s="66">
        <v>210</v>
      </c>
      <c r="H295" s="66">
        <v>3</v>
      </c>
      <c r="I295" s="66">
        <v>1</v>
      </c>
      <c r="J295" s="66" t="s">
        <v>218</v>
      </c>
      <c r="K295" s="66" t="s">
        <v>218</v>
      </c>
      <c r="L295" s="66" t="s">
        <v>218</v>
      </c>
      <c r="M295" s="66">
        <f>IF(E295="P1",G295-F295*规则!$E$26,IF(E295="P2",G295-F295*规则!$E$27,IF(E295="P3",G295-F295*规则!$E$28,IF(E295="P4",G295-F295*规则!$E$29,G295-F295*规则!$E$30))))</f>
        <v>146</v>
      </c>
      <c r="N295" s="68">
        <f t="shared" si="4"/>
        <v>36.5</v>
      </c>
      <c r="O295" s="69">
        <f>IF(E295="P1",N295/规则!$E$26,IF(E295="P2",N295/规则!$E$27,IF(E295="P3",N295/规则!$E$28,IF(E295="P4",N295/规则!$E$29,N295/规则!$E$30))))</f>
        <v>2.28125</v>
      </c>
    </row>
    <row r="296" spans="1:15">
      <c r="A296" s="66" t="s">
        <v>514</v>
      </c>
      <c r="B296" s="66" t="s">
        <v>217</v>
      </c>
      <c r="C296" s="66">
        <v>3</v>
      </c>
      <c r="D296" s="66" t="s">
        <v>15</v>
      </c>
      <c r="E296" s="66" t="s">
        <v>51</v>
      </c>
      <c r="F296" s="66">
        <v>4</v>
      </c>
      <c r="G296" s="66">
        <v>293</v>
      </c>
      <c r="H296" s="66">
        <v>1</v>
      </c>
      <c r="I296" s="66">
        <v>3</v>
      </c>
      <c r="J296" s="66" t="s">
        <v>218</v>
      </c>
      <c r="K296" s="66" t="s">
        <v>218</v>
      </c>
      <c r="L296" s="66" t="s">
        <v>218</v>
      </c>
      <c r="M296" s="66">
        <f>IF(E296="P1",G296-F296*规则!$E$26,IF(E296="P2",G296-F296*规则!$E$27,IF(E296="P3",G296-F296*规则!$E$28,IF(E296="P4",G296-F296*规则!$E$29,G296-F296*规则!$E$30))))</f>
        <v>185</v>
      </c>
      <c r="N296" s="68">
        <f t="shared" si="4"/>
        <v>46.25</v>
      </c>
      <c r="O296" s="69">
        <f>IF(E296="P1",N296/规则!$E$26,IF(E296="P2",N296/规则!$E$27,IF(E296="P3",N296/规则!$E$28,IF(E296="P4",N296/规则!$E$29,N296/规则!$E$30))))</f>
        <v>1.712962962962963</v>
      </c>
    </row>
    <row r="297" spans="1:15">
      <c r="A297" s="66" t="s">
        <v>515</v>
      </c>
      <c r="B297" s="66" t="s">
        <v>217</v>
      </c>
      <c r="C297" s="66">
        <v>3</v>
      </c>
      <c r="D297" s="66" t="s">
        <v>15</v>
      </c>
      <c r="E297" s="66" t="s">
        <v>51</v>
      </c>
      <c r="F297" s="66">
        <v>5</v>
      </c>
      <c r="G297" s="66">
        <v>357</v>
      </c>
      <c r="H297" s="66">
        <v>4</v>
      </c>
      <c r="I297" s="66">
        <v>0</v>
      </c>
      <c r="J297" s="66" t="s">
        <v>389</v>
      </c>
      <c r="K297" s="66" t="s">
        <v>218</v>
      </c>
      <c r="L297" s="66" t="s">
        <v>218</v>
      </c>
      <c r="M297" s="66">
        <f>IF(E297="P1",G297-F297*规则!$E$26,IF(E297="P2",G297-F297*规则!$E$27,IF(E297="P3",G297-F297*规则!$E$28,IF(E297="P4",G297-F297*规则!$E$29,G297-F297*规则!$E$30))))</f>
        <v>222</v>
      </c>
      <c r="N297" s="68">
        <f t="shared" si="4"/>
        <v>44.4</v>
      </c>
      <c r="O297" s="69">
        <f>IF(E297="P1",N297/规则!$E$26,IF(E297="P2",N297/规则!$E$27,IF(E297="P3",N297/规则!$E$28,IF(E297="P4",N297/规则!$E$29,N297/规则!$E$30))))</f>
        <v>1.6444444444444444</v>
      </c>
    </row>
    <row r="298" spans="1:15">
      <c r="A298" s="66" t="s">
        <v>516</v>
      </c>
      <c r="B298" s="66" t="s">
        <v>217</v>
      </c>
      <c r="C298" s="66">
        <v>3</v>
      </c>
      <c r="D298" s="66" t="s">
        <v>15</v>
      </c>
      <c r="E298" s="66" t="s">
        <v>51</v>
      </c>
      <c r="F298" s="66">
        <v>4</v>
      </c>
      <c r="G298" s="66">
        <v>287</v>
      </c>
      <c r="H298" s="66">
        <v>4</v>
      </c>
      <c r="I298" s="66">
        <v>2</v>
      </c>
      <c r="J298" s="66" t="s">
        <v>218</v>
      </c>
      <c r="K298" s="66" t="s">
        <v>218</v>
      </c>
      <c r="L298" s="66" t="s">
        <v>218</v>
      </c>
      <c r="M298" s="66">
        <f>IF(E298="P1",G298-F298*规则!$E$26,IF(E298="P2",G298-F298*规则!$E$27,IF(E298="P3",G298-F298*规则!$E$28,IF(E298="P4",G298-F298*规则!$E$29,G298-F298*规则!$E$30))))</f>
        <v>179</v>
      </c>
      <c r="N298" s="68">
        <f t="shared" si="4"/>
        <v>44.75</v>
      </c>
      <c r="O298" s="69">
        <f>IF(E298="P1",N298/规则!$E$26,IF(E298="P2",N298/规则!$E$27,IF(E298="P3",N298/规则!$E$28,IF(E298="P4",N298/规则!$E$29,N298/规则!$E$30))))</f>
        <v>1.6574074074074074</v>
      </c>
    </row>
    <row r="299" spans="1:15">
      <c r="A299" s="66" t="s">
        <v>517</v>
      </c>
      <c r="B299" s="66" t="s">
        <v>217</v>
      </c>
      <c r="C299" s="66">
        <v>3</v>
      </c>
      <c r="D299" s="66" t="s">
        <v>15</v>
      </c>
      <c r="E299" s="66" t="s">
        <v>51</v>
      </c>
      <c r="F299" s="66">
        <v>5</v>
      </c>
      <c r="G299" s="66">
        <v>366</v>
      </c>
      <c r="H299" s="66">
        <v>1</v>
      </c>
      <c r="I299" s="66">
        <v>4</v>
      </c>
      <c r="J299" s="66" t="s">
        <v>218</v>
      </c>
      <c r="K299" s="66" t="s">
        <v>218</v>
      </c>
      <c r="L299" s="66" t="s">
        <v>218</v>
      </c>
      <c r="M299" s="66">
        <f>IF(E299="P1",G299-F299*规则!$E$26,IF(E299="P2",G299-F299*规则!$E$27,IF(E299="P3",G299-F299*规则!$E$28,IF(E299="P4",G299-F299*规则!$E$29,G299-F299*规则!$E$30))))</f>
        <v>231</v>
      </c>
      <c r="N299" s="68">
        <f t="shared" si="4"/>
        <v>46.2</v>
      </c>
      <c r="O299" s="69">
        <f>IF(E299="P1",N299/规则!$E$26,IF(E299="P2",N299/规则!$E$27,IF(E299="P3",N299/规则!$E$28,IF(E299="P4",N299/规则!$E$29,N299/规则!$E$30))))</f>
        <v>1.7111111111111112</v>
      </c>
    </row>
    <row r="300" spans="1:15">
      <c r="A300" s="66" t="s">
        <v>518</v>
      </c>
      <c r="B300" s="66" t="s">
        <v>217</v>
      </c>
      <c r="C300" s="66">
        <v>3</v>
      </c>
      <c r="D300" s="66" t="s">
        <v>15</v>
      </c>
      <c r="E300" s="66" t="s">
        <v>51</v>
      </c>
      <c r="F300" s="66">
        <v>2</v>
      </c>
      <c r="G300" s="66">
        <v>146</v>
      </c>
      <c r="H300" s="66">
        <v>4</v>
      </c>
      <c r="I300" s="66">
        <v>2</v>
      </c>
      <c r="J300" s="66" t="s">
        <v>218</v>
      </c>
      <c r="K300" s="66" t="s">
        <v>218</v>
      </c>
      <c r="L300" s="66" t="s">
        <v>218</v>
      </c>
      <c r="M300" s="66">
        <f>IF(E300="P1",G300-F300*规则!$E$26,IF(E300="P2",G300-F300*规则!$E$27,IF(E300="P3",G300-F300*规则!$E$28,IF(E300="P4",G300-F300*规则!$E$29,G300-F300*规则!$E$30))))</f>
        <v>92</v>
      </c>
      <c r="N300" s="68">
        <f t="shared" si="4"/>
        <v>46</v>
      </c>
      <c r="O300" s="69">
        <f>IF(E300="P1",N300/规则!$E$26,IF(E300="P2",N300/规则!$E$27,IF(E300="P3",N300/规则!$E$28,IF(E300="P4",N300/规则!$E$29,N300/规则!$E$30))))</f>
        <v>1.7037037037037037</v>
      </c>
    </row>
    <row r="301" spans="1:15">
      <c r="A301" s="66" t="s">
        <v>519</v>
      </c>
      <c r="B301" s="66" t="s">
        <v>217</v>
      </c>
      <c r="C301" s="66">
        <v>3</v>
      </c>
      <c r="D301" s="66" t="s">
        <v>15</v>
      </c>
      <c r="E301" s="66" t="s">
        <v>51</v>
      </c>
      <c r="F301" s="66">
        <v>3</v>
      </c>
      <c r="G301" s="66">
        <v>205</v>
      </c>
      <c r="H301" s="66">
        <v>1</v>
      </c>
      <c r="I301" s="66">
        <v>1</v>
      </c>
      <c r="J301" s="66" t="s">
        <v>218</v>
      </c>
      <c r="K301" s="66" t="s">
        <v>218</v>
      </c>
      <c r="L301" s="66" t="s">
        <v>218</v>
      </c>
      <c r="M301" s="66">
        <f>IF(E301="P1",G301-F301*规则!$E$26,IF(E301="P2",G301-F301*规则!$E$27,IF(E301="P3",G301-F301*规则!$E$28,IF(E301="P4",G301-F301*规则!$E$29,G301-F301*规则!$E$30))))</f>
        <v>124</v>
      </c>
      <c r="N301" s="68">
        <f t="shared" si="4"/>
        <v>41.333333333333336</v>
      </c>
      <c r="O301" s="69">
        <f>IF(E301="P1",N301/规则!$E$26,IF(E301="P2",N301/规则!$E$27,IF(E301="P3",N301/规则!$E$28,IF(E301="P4",N301/规则!$E$29,N301/规则!$E$30))))</f>
        <v>1.5308641975308643</v>
      </c>
    </row>
    <row r="302" spans="1:15">
      <c r="A302" s="66" t="s">
        <v>520</v>
      </c>
      <c r="B302" s="66" t="s">
        <v>217</v>
      </c>
      <c r="C302" s="66">
        <v>3</v>
      </c>
      <c r="D302" s="66" t="s">
        <v>15</v>
      </c>
      <c r="E302" s="66" t="s">
        <v>51</v>
      </c>
      <c r="F302" s="66">
        <v>5</v>
      </c>
      <c r="G302" s="66">
        <v>351</v>
      </c>
      <c r="H302" s="66">
        <v>3</v>
      </c>
      <c r="I302" s="66">
        <v>1</v>
      </c>
      <c r="J302" s="66" t="s">
        <v>218</v>
      </c>
      <c r="K302" s="66" t="s">
        <v>218</v>
      </c>
      <c r="L302" s="66" t="s">
        <v>218</v>
      </c>
      <c r="M302" s="66">
        <f>IF(E302="P1",G302-F302*规则!$E$26,IF(E302="P2",G302-F302*规则!$E$27,IF(E302="P3",G302-F302*规则!$E$28,IF(E302="P4",G302-F302*规则!$E$29,G302-F302*规则!$E$30))))</f>
        <v>216</v>
      </c>
      <c r="N302" s="68">
        <f t="shared" si="4"/>
        <v>43.2</v>
      </c>
      <c r="O302" s="69">
        <f>IF(E302="P1",N302/规则!$E$26,IF(E302="P2",N302/规则!$E$27,IF(E302="P3",N302/规则!$E$28,IF(E302="P4",N302/规则!$E$29,N302/规则!$E$30))))</f>
        <v>1.6</v>
      </c>
    </row>
    <row r="303" spans="1:15">
      <c r="A303" s="66" t="s">
        <v>521</v>
      </c>
      <c r="B303" s="66" t="s">
        <v>217</v>
      </c>
      <c r="C303" s="66">
        <v>3</v>
      </c>
      <c r="D303" s="66" t="s">
        <v>15</v>
      </c>
      <c r="E303" s="66" t="s">
        <v>51</v>
      </c>
      <c r="F303" s="66">
        <v>2</v>
      </c>
      <c r="G303" s="66">
        <v>134</v>
      </c>
      <c r="H303" s="66">
        <v>3</v>
      </c>
      <c r="I303" s="66">
        <v>0</v>
      </c>
      <c r="J303" s="66" t="s">
        <v>218</v>
      </c>
      <c r="K303" s="66" t="s">
        <v>218</v>
      </c>
      <c r="L303" s="66" t="s">
        <v>218</v>
      </c>
      <c r="M303" s="66">
        <f>IF(E303="P1",G303-F303*规则!$E$26,IF(E303="P2",G303-F303*规则!$E$27,IF(E303="P3",G303-F303*规则!$E$28,IF(E303="P4",G303-F303*规则!$E$29,G303-F303*规则!$E$30))))</f>
        <v>80</v>
      </c>
      <c r="N303" s="68">
        <f t="shared" si="4"/>
        <v>40</v>
      </c>
      <c r="O303" s="69">
        <f>IF(E303="P1",N303/规则!$E$26,IF(E303="P2",N303/规则!$E$27,IF(E303="P3",N303/规则!$E$28,IF(E303="P4",N303/规则!$E$29,N303/规则!$E$30))))</f>
        <v>1.4814814814814814</v>
      </c>
    </row>
    <row r="304" spans="1:15">
      <c r="A304" s="66" t="s">
        <v>522</v>
      </c>
      <c r="B304" s="66" t="s">
        <v>217</v>
      </c>
      <c r="C304" s="66">
        <v>3</v>
      </c>
      <c r="D304" s="66" t="s">
        <v>15</v>
      </c>
      <c r="E304" s="66" t="s">
        <v>51</v>
      </c>
      <c r="F304" s="66">
        <v>1</v>
      </c>
      <c r="G304" s="66">
        <v>71</v>
      </c>
      <c r="H304" s="66">
        <v>3</v>
      </c>
      <c r="I304" s="66">
        <v>3</v>
      </c>
      <c r="J304" s="66" t="s">
        <v>218</v>
      </c>
      <c r="K304" s="66" t="s">
        <v>218</v>
      </c>
      <c r="L304" s="66" t="s">
        <v>218</v>
      </c>
      <c r="M304" s="66">
        <f>IF(E304="P1",G304-F304*规则!$E$26,IF(E304="P2",G304-F304*规则!$E$27,IF(E304="P3",G304-F304*规则!$E$28,IF(E304="P4",G304-F304*规则!$E$29,G304-F304*规则!$E$30))))</f>
        <v>44</v>
      </c>
      <c r="N304" s="68">
        <f t="shared" si="4"/>
        <v>44</v>
      </c>
      <c r="O304" s="69">
        <f>IF(E304="P1",N304/规则!$E$26,IF(E304="P2",N304/规则!$E$27,IF(E304="P3",N304/规则!$E$28,IF(E304="P4",N304/规则!$E$29,N304/规则!$E$30))))</f>
        <v>1.6296296296296295</v>
      </c>
    </row>
    <row r="305" spans="1:15">
      <c r="A305" s="66" t="s">
        <v>523</v>
      </c>
      <c r="B305" s="66" t="s">
        <v>217</v>
      </c>
      <c r="C305" s="66">
        <v>3</v>
      </c>
      <c r="D305" s="66" t="s">
        <v>15</v>
      </c>
      <c r="E305" s="66" t="s">
        <v>51</v>
      </c>
      <c r="F305" s="66">
        <v>5</v>
      </c>
      <c r="G305" s="66">
        <v>356</v>
      </c>
      <c r="H305" s="66">
        <v>4</v>
      </c>
      <c r="I305" s="66">
        <v>1</v>
      </c>
      <c r="J305" s="66" t="s">
        <v>218</v>
      </c>
      <c r="K305" s="66" t="s">
        <v>218</v>
      </c>
      <c r="L305" s="66" t="s">
        <v>218</v>
      </c>
      <c r="M305" s="66">
        <f>IF(E305="P1",G305-F305*规则!$E$26,IF(E305="P2",G305-F305*规则!$E$27,IF(E305="P3",G305-F305*规则!$E$28,IF(E305="P4",G305-F305*规则!$E$29,G305-F305*规则!$E$30))))</f>
        <v>221</v>
      </c>
      <c r="N305" s="68">
        <f t="shared" si="4"/>
        <v>44.2</v>
      </c>
      <c r="O305" s="69">
        <f>IF(E305="P1",N305/规则!$E$26,IF(E305="P2",N305/规则!$E$27,IF(E305="P3",N305/规则!$E$28,IF(E305="P4",N305/规则!$E$29,N305/规则!$E$30))))</f>
        <v>1.6370370370370371</v>
      </c>
    </row>
    <row r="306" spans="1:15">
      <c r="A306" s="66" t="s">
        <v>524</v>
      </c>
      <c r="B306" s="66" t="s">
        <v>217</v>
      </c>
      <c r="C306" s="66">
        <v>3</v>
      </c>
      <c r="D306" s="66" t="s">
        <v>15</v>
      </c>
      <c r="E306" s="66" t="s">
        <v>51</v>
      </c>
      <c r="F306" s="66">
        <v>2</v>
      </c>
      <c r="G306" s="66">
        <v>122</v>
      </c>
      <c r="H306" s="66">
        <v>1</v>
      </c>
      <c r="I306" s="66">
        <v>2</v>
      </c>
      <c r="J306" s="66" t="s">
        <v>218</v>
      </c>
      <c r="K306" s="66" t="s">
        <v>218</v>
      </c>
      <c r="L306" s="66" t="s">
        <v>218</v>
      </c>
      <c r="M306" s="66">
        <f>IF(E306="P1",G306-F306*规则!$E$26,IF(E306="P2",G306-F306*规则!$E$27,IF(E306="P3",G306-F306*规则!$E$28,IF(E306="P4",G306-F306*规则!$E$29,G306-F306*规则!$E$30))))</f>
        <v>68</v>
      </c>
      <c r="N306" s="68">
        <f t="shared" si="4"/>
        <v>34</v>
      </c>
      <c r="O306" s="69">
        <f>IF(E306="P1",N306/规则!$E$26,IF(E306="P2",N306/规则!$E$27,IF(E306="P3",N306/规则!$E$28,IF(E306="P4",N306/规则!$E$29,N306/规则!$E$30))))</f>
        <v>1.2592592592592593</v>
      </c>
    </row>
    <row r="307" spans="1:15">
      <c r="A307" s="66" t="s">
        <v>525</v>
      </c>
      <c r="B307" s="66" t="s">
        <v>217</v>
      </c>
      <c r="C307" s="66">
        <v>3</v>
      </c>
      <c r="D307" s="66" t="s">
        <v>15</v>
      </c>
      <c r="E307" s="66" t="s">
        <v>51</v>
      </c>
      <c r="F307" s="66">
        <v>1</v>
      </c>
      <c r="G307" s="66">
        <v>70</v>
      </c>
      <c r="H307" s="66">
        <v>2</v>
      </c>
      <c r="I307" s="66">
        <v>3</v>
      </c>
      <c r="J307" s="66" t="s">
        <v>218</v>
      </c>
      <c r="K307" s="66" t="s">
        <v>218</v>
      </c>
      <c r="L307" s="66" t="s">
        <v>218</v>
      </c>
      <c r="M307" s="66">
        <f>IF(E307="P1",G307-F307*规则!$E$26,IF(E307="P2",G307-F307*规则!$E$27,IF(E307="P3",G307-F307*规则!$E$28,IF(E307="P4",G307-F307*规则!$E$29,G307-F307*规则!$E$30))))</f>
        <v>43</v>
      </c>
      <c r="N307" s="68">
        <f t="shared" si="4"/>
        <v>43</v>
      </c>
      <c r="O307" s="69">
        <f>IF(E307="P1",N307/规则!$E$26,IF(E307="P2",N307/规则!$E$27,IF(E307="P3",N307/规则!$E$28,IF(E307="P4",N307/规则!$E$29,N307/规则!$E$30))))</f>
        <v>1.5925925925925926</v>
      </c>
    </row>
    <row r="308" spans="1:15">
      <c r="A308" s="66" t="s">
        <v>526</v>
      </c>
      <c r="B308" s="66" t="s">
        <v>217</v>
      </c>
      <c r="C308" s="66">
        <v>3</v>
      </c>
      <c r="D308" s="66" t="s">
        <v>15</v>
      </c>
      <c r="E308" s="66" t="s">
        <v>51</v>
      </c>
      <c r="F308" s="66">
        <v>4</v>
      </c>
      <c r="G308" s="66">
        <v>263</v>
      </c>
      <c r="H308" s="66">
        <v>2</v>
      </c>
      <c r="I308" s="66">
        <v>1</v>
      </c>
      <c r="J308" s="66" t="s">
        <v>218</v>
      </c>
      <c r="K308" s="66" t="s">
        <v>218</v>
      </c>
      <c r="L308" s="66" t="s">
        <v>218</v>
      </c>
      <c r="M308" s="66">
        <f>IF(E308="P1",G308-F308*规则!$E$26,IF(E308="P2",G308-F308*规则!$E$27,IF(E308="P3",G308-F308*规则!$E$28,IF(E308="P4",G308-F308*规则!$E$29,G308-F308*规则!$E$30))))</f>
        <v>155</v>
      </c>
      <c r="N308" s="68">
        <f t="shared" si="4"/>
        <v>38.75</v>
      </c>
      <c r="O308" s="69">
        <f>IF(E308="P1",N308/规则!$E$26,IF(E308="P2",N308/规则!$E$27,IF(E308="P3",N308/规则!$E$28,IF(E308="P4",N308/规则!$E$29,N308/规则!$E$30))))</f>
        <v>1.4351851851851851</v>
      </c>
    </row>
    <row r="309" spans="1:15">
      <c r="A309" s="66" t="s">
        <v>527</v>
      </c>
      <c r="B309" s="66" t="s">
        <v>217</v>
      </c>
      <c r="C309" s="66">
        <v>3</v>
      </c>
      <c r="D309" s="66" t="s">
        <v>15</v>
      </c>
      <c r="E309" s="66" t="s">
        <v>53</v>
      </c>
      <c r="F309" s="66">
        <v>3</v>
      </c>
      <c r="G309" s="66">
        <v>229</v>
      </c>
      <c r="H309" s="66">
        <v>3</v>
      </c>
      <c r="I309" s="66">
        <v>0</v>
      </c>
      <c r="J309" s="66" t="s">
        <v>218</v>
      </c>
      <c r="K309" s="66" t="s">
        <v>218</v>
      </c>
      <c r="L309" s="66" t="s">
        <v>218</v>
      </c>
      <c r="M309" s="66">
        <f>IF(E309="P1",G309-F309*规则!$E$26,IF(E309="P2",G309-F309*规则!$E$27,IF(E309="P3",G309-F309*规则!$E$28,IF(E309="P4",G309-F309*规则!$E$29,G309-F309*规则!$E$30))))</f>
        <v>121</v>
      </c>
      <c r="N309" s="68">
        <f t="shared" si="4"/>
        <v>40.333333333333336</v>
      </c>
      <c r="O309" s="69">
        <f>IF(E309="P1",N309/规则!$E$26,IF(E309="P2",N309/规则!$E$27,IF(E309="P3",N309/规则!$E$28,IF(E309="P4",N309/规则!$E$29,N309/规则!$E$30))))</f>
        <v>1.1203703703703705</v>
      </c>
    </row>
    <row r="310" spans="1:15">
      <c r="A310" s="66" t="s">
        <v>528</v>
      </c>
      <c r="B310" s="66" t="s">
        <v>217</v>
      </c>
      <c r="C310" s="66">
        <v>3</v>
      </c>
      <c r="D310" s="66" t="s">
        <v>15</v>
      </c>
      <c r="E310" s="66" t="s">
        <v>53</v>
      </c>
      <c r="F310" s="66">
        <v>5</v>
      </c>
      <c r="G310" s="66">
        <v>392</v>
      </c>
      <c r="H310" s="66">
        <v>2</v>
      </c>
      <c r="I310" s="66">
        <v>3</v>
      </c>
      <c r="J310" s="66" t="s">
        <v>389</v>
      </c>
      <c r="K310" s="66" t="s">
        <v>218</v>
      </c>
      <c r="L310" s="66" t="s">
        <v>218</v>
      </c>
      <c r="M310" s="66">
        <f>IF(E310="P1",G310-F310*规则!$E$26,IF(E310="P2",G310-F310*规则!$E$27,IF(E310="P3",G310-F310*规则!$E$28,IF(E310="P4",G310-F310*规则!$E$29,G310-F310*规则!$E$30))))</f>
        <v>212</v>
      </c>
      <c r="N310" s="68">
        <f t="shared" si="4"/>
        <v>42.4</v>
      </c>
      <c r="O310" s="69">
        <f>IF(E310="P1",N310/规则!$E$26,IF(E310="P2",N310/规则!$E$27,IF(E310="P3",N310/规则!$E$28,IF(E310="P4",N310/规则!$E$29,N310/规则!$E$30))))</f>
        <v>1.1777777777777778</v>
      </c>
    </row>
    <row r="311" spans="1:15">
      <c r="A311" s="66" t="s">
        <v>529</v>
      </c>
      <c r="B311" s="66" t="s">
        <v>217</v>
      </c>
      <c r="C311" s="66">
        <v>3</v>
      </c>
      <c r="D311" s="66" t="s">
        <v>15</v>
      </c>
      <c r="E311" s="66" t="s">
        <v>53</v>
      </c>
      <c r="F311" s="66">
        <v>2</v>
      </c>
      <c r="G311" s="66">
        <v>150</v>
      </c>
      <c r="H311" s="66">
        <v>2</v>
      </c>
      <c r="I311" s="66">
        <v>0</v>
      </c>
      <c r="J311" s="66" t="s">
        <v>218</v>
      </c>
      <c r="K311" s="66" t="s">
        <v>218</v>
      </c>
      <c r="L311" s="66" t="s">
        <v>218</v>
      </c>
      <c r="M311" s="66">
        <f>IF(E311="P1",G311-F311*规则!$E$26,IF(E311="P2",G311-F311*规则!$E$27,IF(E311="P3",G311-F311*规则!$E$28,IF(E311="P4",G311-F311*规则!$E$29,G311-F311*规则!$E$30))))</f>
        <v>78</v>
      </c>
      <c r="N311" s="68">
        <f t="shared" si="4"/>
        <v>39</v>
      </c>
      <c r="O311" s="69">
        <f>IF(E311="P1",N311/规则!$E$26,IF(E311="P2",N311/规则!$E$27,IF(E311="P3",N311/规则!$E$28,IF(E311="P4",N311/规则!$E$29,N311/规则!$E$30))))</f>
        <v>1.0833333333333333</v>
      </c>
    </row>
    <row r="312" spans="1:15">
      <c r="A312" s="66" t="s">
        <v>530</v>
      </c>
      <c r="B312" s="66" t="s">
        <v>217</v>
      </c>
      <c r="C312" s="66">
        <v>3</v>
      </c>
      <c r="D312" s="66" t="s">
        <v>15</v>
      </c>
      <c r="E312" s="66" t="s">
        <v>53</v>
      </c>
      <c r="F312" s="66">
        <v>3</v>
      </c>
      <c r="G312" s="66">
        <v>244</v>
      </c>
      <c r="H312" s="66">
        <v>1</v>
      </c>
      <c r="I312" s="66">
        <v>4</v>
      </c>
      <c r="J312" s="66" t="s">
        <v>218</v>
      </c>
      <c r="K312" s="66" t="s">
        <v>218</v>
      </c>
      <c r="L312" s="66" t="s">
        <v>218</v>
      </c>
      <c r="M312" s="66">
        <f>IF(E312="P1",G312-F312*规则!$E$26,IF(E312="P2",G312-F312*规则!$E$27,IF(E312="P3",G312-F312*规则!$E$28,IF(E312="P4",G312-F312*规则!$E$29,G312-F312*规则!$E$30))))</f>
        <v>136</v>
      </c>
      <c r="N312" s="68">
        <f t="shared" si="4"/>
        <v>45.333333333333336</v>
      </c>
      <c r="O312" s="69">
        <f>IF(E312="P1",N312/规则!$E$26,IF(E312="P2",N312/规则!$E$27,IF(E312="P3",N312/规则!$E$28,IF(E312="P4",N312/规则!$E$29,N312/规则!$E$30))))</f>
        <v>1.2592592592592593</v>
      </c>
    </row>
    <row r="313" spans="1:15">
      <c r="A313" s="66" t="s">
        <v>531</v>
      </c>
      <c r="B313" s="66" t="s">
        <v>217</v>
      </c>
      <c r="C313" s="66">
        <v>3</v>
      </c>
      <c r="D313" s="66" t="s">
        <v>15</v>
      </c>
      <c r="E313" s="66" t="s">
        <v>53</v>
      </c>
      <c r="F313" s="66">
        <v>1</v>
      </c>
      <c r="G313" s="66">
        <v>77</v>
      </c>
      <c r="H313" s="66">
        <v>3</v>
      </c>
      <c r="I313" s="66">
        <v>4</v>
      </c>
      <c r="J313" s="66" t="s">
        <v>218</v>
      </c>
      <c r="K313" s="66" t="s">
        <v>218</v>
      </c>
      <c r="L313" s="66" t="s">
        <v>218</v>
      </c>
      <c r="M313" s="66">
        <f>IF(E313="P1",G313-F313*规则!$E$26,IF(E313="P2",G313-F313*规则!$E$27,IF(E313="P3",G313-F313*规则!$E$28,IF(E313="P4",G313-F313*规则!$E$29,G313-F313*规则!$E$30))))</f>
        <v>41</v>
      </c>
      <c r="N313" s="68">
        <f t="shared" si="4"/>
        <v>41</v>
      </c>
      <c r="O313" s="69">
        <f>IF(E313="P1",N313/规则!$E$26,IF(E313="P2",N313/规则!$E$27,IF(E313="P3",N313/规则!$E$28,IF(E313="P4",N313/规则!$E$29,N313/规则!$E$30))))</f>
        <v>1.1388888888888888</v>
      </c>
    </row>
    <row r="314" spans="1:15">
      <c r="A314" s="66" t="s">
        <v>532</v>
      </c>
      <c r="B314" s="66" t="s">
        <v>217</v>
      </c>
      <c r="C314" s="66">
        <v>3</v>
      </c>
      <c r="D314" s="66" t="s">
        <v>15</v>
      </c>
      <c r="E314" s="66" t="s">
        <v>53</v>
      </c>
      <c r="F314" s="66">
        <v>1</v>
      </c>
      <c r="G314" s="66">
        <v>71</v>
      </c>
      <c r="H314" s="66">
        <v>4</v>
      </c>
      <c r="I314" s="66">
        <v>3</v>
      </c>
      <c r="J314" s="66" t="s">
        <v>218</v>
      </c>
      <c r="K314" s="66" t="s">
        <v>218</v>
      </c>
      <c r="L314" s="66" t="s">
        <v>218</v>
      </c>
      <c r="M314" s="66">
        <f>IF(E314="P1",G314-F314*规则!$E$26,IF(E314="P2",G314-F314*规则!$E$27,IF(E314="P3",G314-F314*规则!$E$28,IF(E314="P4",G314-F314*规则!$E$29,G314-F314*规则!$E$30))))</f>
        <v>35</v>
      </c>
      <c r="N314" s="68">
        <f t="shared" si="4"/>
        <v>35</v>
      </c>
      <c r="O314" s="69">
        <f>IF(E314="P1",N314/规则!$E$26,IF(E314="P2",N314/规则!$E$27,IF(E314="P3",N314/规则!$E$28,IF(E314="P4",N314/规则!$E$29,N314/规则!$E$30))))</f>
        <v>0.97222222222222221</v>
      </c>
    </row>
    <row r="315" spans="1:15">
      <c r="A315" s="66" t="s">
        <v>533</v>
      </c>
      <c r="B315" s="66" t="s">
        <v>217</v>
      </c>
      <c r="C315" s="66">
        <v>3</v>
      </c>
      <c r="D315" s="66" t="s">
        <v>15</v>
      </c>
      <c r="E315" s="66" t="s">
        <v>53</v>
      </c>
      <c r="F315" s="66">
        <v>5</v>
      </c>
      <c r="G315" s="66">
        <v>364</v>
      </c>
      <c r="H315" s="66">
        <v>2</v>
      </c>
      <c r="I315" s="66">
        <v>4</v>
      </c>
      <c r="J315" s="66" t="s">
        <v>218</v>
      </c>
      <c r="K315" s="66" t="s">
        <v>218</v>
      </c>
      <c r="L315" s="66" t="s">
        <v>218</v>
      </c>
      <c r="M315" s="66">
        <f>IF(E315="P1",G315-F315*规则!$E$26,IF(E315="P2",G315-F315*规则!$E$27,IF(E315="P3",G315-F315*规则!$E$28,IF(E315="P4",G315-F315*规则!$E$29,G315-F315*规则!$E$30))))</f>
        <v>184</v>
      </c>
      <c r="N315" s="68">
        <f t="shared" si="4"/>
        <v>36.799999999999997</v>
      </c>
      <c r="O315" s="69">
        <f>IF(E315="P1",N315/规则!$E$26,IF(E315="P2",N315/规则!$E$27,IF(E315="P3",N315/规则!$E$28,IF(E315="P4",N315/规则!$E$29,N315/规则!$E$30))))</f>
        <v>1.0222222222222221</v>
      </c>
    </row>
    <row r="316" spans="1:15">
      <c r="A316" s="66" t="s">
        <v>534</v>
      </c>
      <c r="B316" s="66" t="s">
        <v>217</v>
      </c>
      <c r="C316" s="66">
        <v>3</v>
      </c>
      <c r="D316" s="66" t="s">
        <v>15</v>
      </c>
      <c r="E316" s="66" t="s">
        <v>53</v>
      </c>
      <c r="F316" s="66">
        <v>1</v>
      </c>
      <c r="G316" s="66">
        <v>84</v>
      </c>
      <c r="H316" s="66">
        <v>4</v>
      </c>
      <c r="I316" s="66">
        <v>1</v>
      </c>
      <c r="J316" s="66" t="s">
        <v>218</v>
      </c>
      <c r="K316" s="66" t="s">
        <v>218</v>
      </c>
      <c r="L316" s="66" t="s">
        <v>218</v>
      </c>
      <c r="M316" s="66">
        <f>IF(E316="P1",G316-F316*规则!$E$26,IF(E316="P2",G316-F316*规则!$E$27,IF(E316="P3",G316-F316*规则!$E$28,IF(E316="P4",G316-F316*规则!$E$29,G316-F316*规则!$E$30))))</f>
        <v>48</v>
      </c>
      <c r="N316" s="68">
        <f t="shared" si="4"/>
        <v>48</v>
      </c>
      <c r="O316" s="69">
        <f>IF(E316="P1",N316/规则!$E$26,IF(E316="P2",N316/规则!$E$27,IF(E316="P3",N316/规则!$E$28,IF(E316="P4",N316/规则!$E$29,N316/规则!$E$30))))</f>
        <v>1.3333333333333333</v>
      </c>
    </row>
    <row r="317" spans="1:15">
      <c r="A317" s="66" t="s">
        <v>535</v>
      </c>
      <c r="B317" s="66" t="s">
        <v>217</v>
      </c>
      <c r="C317" s="66">
        <v>3</v>
      </c>
      <c r="D317" s="66" t="s">
        <v>15</v>
      </c>
      <c r="E317" s="66" t="s">
        <v>53</v>
      </c>
      <c r="F317" s="66">
        <v>5</v>
      </c>
      <c r="G317" s="66">
        <v>369</v>
      </c>
      <c r="H317" s="66">
        <v>3</v>
      </c>
      <c r="I317" s="66">
        <v>0</v>
      </c>
      <c r="J317" s="66" t="s">
        <v>487</v>
      </c>
      <c r="K317" s="66" t="s">
        <v>218</v>
      </c>
      <c r="L317" s="66" t="s">
        <v>218</v>
      </c>
      <c r="M317" s="66">
        <f>IF(E317="P1",G317-F317*规则!$E$26,IF(E317="P2",G317-F317*规则!$E$27,IF(E317="P3",G317-F317*规则!$E$28,IF(E317="P4",G317-F317*规则!$E$29,G317-F317*规则!$E$30))))</f>
        <v>189</v>
      </c>
      <c r="N317" s="68">
        <f t="shared" si="4"/>
        <v>37.799999999999997</v>
      </c>
      <c r="O317" s="69">
        <f>IF(E317="P1",N317/规则!$E$26,IF(E317="P2",N317/规则!$E$27,IF(E317="P3",N317/规则!$E$28,IF(E317="P4",N317/规则!$E$29,N317/规则!$E$30))))</f>
        <v>1.0499999999999998</v>
      </c>
    </row>
    <row r="318" spans="1:15">
      <c r="A318" s="66" t="s">
        <v>536</v>
      </c>
      <c r="B318" s="66" t="s">
        <v>217</v>
      </c>
      <c r="C318" s="66">
        <v>3</v>
      </c>
      <c r="D318" s="66" t="s">
        <v>15</v>
      </c>
      <c r="E318" s="66" t="s">
        <v>55</v>
      </c>
      <c r="F318" s="66">
        <v>4</v>
      </c>
      <c r="G318" s="66">
        <v>442</v>
      </c>
      <c r="H318" s="66">
        <v>1</v>
      </c>
      <c r="I318" s="66">
        <v>3</v>
      </c>
      <c r="J318" s="66" t="s">
        <v>218</v>
      </c>
      <c r="K318" s="66" t="s">
        <v>218</v>
      </c>
      <c r="L318" s="66" t="s">
        <v>218</v>
      </c>
      <c r="M318" s="66">
        <f>IF(E318="P1",G318-F318*规则!$E$26,IF(E318="P2",G318-F318*规则!$E$27,IF(E318="P3",G318-F318*规则!$E$28,IF(E318="P4",G318-F318*规则!$E$29,G318-F318*规则!$E$30))))</f>
        <v>250</v>
      </c>
      <c r="N318" s="68">
        <f t="shared" si="4"/>
        <v>62.5</v>
      </c>
      <c r="O318" s="69">
        <f>IF(E318="P1",N318/规则!$E$26,IF(E318="P2",N318/规则!$E$27,IF(E318="P3",N318/规则!$E$28,IF(E318="P4",N318/规则!$E$29,N318/规则!$E$30))))</f>
        <v>1.3020833333333333</v>
      </c>
    </row>
    <row r="319" spans="1:15">
      <c r="A319" s="66" t="s">
        <v>537</v>
      </c>
      <c r="B319" s="66" t="s">
        <v>217</v>
      </c>
      <c r="C319" s="66">
        <v>3</v>
      </c>
      <c r="D319" s="66" t="s">
        <v>15</v>
      </c>
      <c r="E319" s="66" t="s">
        <v>55</v>
      </c>
      <c r="F319" s="66">
        <v>5</v>
      </c>
      <c r="G319" s="66">
        <v>530</v>
      </c>
      <c r="H319" s="66">
        <v>4</v>
      </c>
      <c r="I319" s="66">
        <v>0</v>
      </c>
      <c r="J319" s="66" t="s">
        <v>389</v>
      </c>
      <c r="K319" s="66" t="s">
        <v>218</v>
      </c>
      <c r="L319" s="66" t="s">
        <v>218</v>
      </c>
      <c r="M319" s="66">
        <f>IF(E319="P1",G319-F319*规则!$E$26,IF(E319="P2",G319-F319*规则!$E$27,IF(E319="P3",G319-F319*规则!$E$28,IF(E319="P4",G319-F319*规则!$E$29,G319-F319*规则!$E$30))))</f>
        <v>290</v>
      </c>
      <c r="N319" s="68">
        <f t="shared" si="4"/>
        <v>58</v>
      </c>
      <c r="O319" s="69">
        <f>IF(E319="P1",N319/规则!$E$26,IF(E319="P2",N319/规则!$E$27,IF(E319="P3",N319/规则!$E$28,IF(E319="P4",N319/规则!$E$29,N319/规则!$E$30))))</f>
        <v>1.2083333333333333</v>
      </c>
    </row>
    <row r="320" spans="1:15">
      <c r="A320" s="66" t="s">
        <v>538</v>
      </c>
      <c r="B320" s="66" t="s">
        <v>217</v>
      </c>
      <c r="C320" s="66">
        <v>3</v>
      </c>
      <c r="D320" s="66" t="s">
        <v>15</v>
      </c>
      <c r="E320" s="66" t="s">
        <v>55</v>
      </c>
      <c r="F320" s="66">
        <v>2</v>
      </c>
      <c r="G320" s="66">
        <v>238</v>
      </c>
      <c r="H320" s="66">
        <v>1</v>
      </c>
      <c r="I320" s="66">
        <v>3</v>
      </c>
      <c r="J320" s="66" t="s">
        <v>218</v>
      </c>
      <c r="K320" s="66" t="s">
        <v>218</v>
      </c>
      <c r="L320" s="66" t="s">
        <v>218</v>
      </c>
      <c r="M320" s="66">
        <f>IF(E320="P1",G320-F320*规则!$E$26,IF(E320="P2",G320-F320*规则!$E$27,IF(E320="P3",G320-F320*规则!$E$28,IF(E320="P4",G320-F320*规则!$E$29,G320-F320*规则!$E$30))))</f>
        <v>142</v>
      </c>
      <c r="N320" s="68">
        <f t="shared" si="4"/>
        <v>71</v>
      </c>
      <c r="O320" s="69">
        <f>IF(E320="P1",N320/规则!$E$26,IF(E320="P2",N320/规则!$E$27,IF(E320="P3",N320/规则!$E$28,IF(E320="P4",N320/规则!$E$29,N320/规则!$E$30))))</f>
        <v>1.4791666666666667</v>
      </c>
    </row>
    <row r="321" spans="1:15">
      <c r="A321" s="66" t="s">
        <v>539</v>
      </c>
      <c r="B321" s="66" t="s">
        <v>217</v>
      </c>
      <c r="C321" s="66">
        <v>3</v>
      </c>
      <c r="D321" s="66" t="s">
        <v>15</v>
      </c>
      <c r="E321" s="66" t="s">
        <v>55</v>
      </c>
      <c r="F321" s="66">
        <v>1</v>
      </c>
      <c r="G321" s="66">
        <v>107</v>
      </c>
      <c r="H321" s="66">
        <v>1</v>
      </c>
      <c r="I321" s="66">
        <v>0</v>
      </c>
      <c r="J321" s="66" t="s">
        <v>218</v>
      </c>
      <c r="K321" s="66" t="s">
        <v>218</v>
      </c>
      <c r="L321" s="66" t="s">
        <v>218</v>
      </c>
      <c r="M321" s="66">
        <f>IF(E321="P1",G321-F321*规则!$E$26,IF(E321="P2",G321-F321*规则!$E$27,IF(E321="P3",G321-F321*规则!$E$28,IF(E321="P4",G321-F321*规则!$E$29,G321-F321*规则!$E$30))))</f>
        <v>59</v>
      </c>
      <c r="N321" s="68">
        <f t="shared" si="4"/>
        <v>59</v>
      </c>
      <c r="O321" s="69">
        <f>IF(E321="P1",N321/规则!$E$26,IF(E321="P2",N321/规则!$E$27,IF(E321="P3",N321/规则!$E$28,IF(E321="P4",N321/规则!$E$29,N321/规则!$E$30))))</f>
        <v>1.2291666666666667</v>
      </c>
    </row>
    <row r="322" spans="1:15">
      <c r="A322" s="66" t="s">
        <v>540</v>
      </c>
      <c r="B322" s="66" t="s">
        <v>217</v>
      </c>
      <c r="C322" s="66">
        <v>3</v>
      </c>
      <c r="D322" s="66" t="s">
        <v>15</v>
      </c>
      <c r="E322" s="66" t="s">
        <v>55</v>
      </c>
      <c r="F322" s="66">
        <v>4</v>
      </c>
      <c r="G322" s="66">
        <v>390</v>
      </c>
      <c r="H322" s="66">
        <v>2</v>
      </c>
      <c r="I322" s="66">
        <v>4</v>
      </c>
      <c r="J322" s="66" t="s">
        <v>218</v>
      </c>
      <c r="K322" s="66" t="s">
        <v>218</v>
      </c>
      <c r="L322" s="66" t="s">
        <v>218</v>
      </c>
      <c r="M322" s="66">
        <f>IF(E322="P1",G322-F322*规则!$E$26,IF(E322="P2",G322-F322*规则!$E$27,IF(E322="P3",G322-F322*规则!$E$28,IF(E322="P4",G322-F322*规则!$E$29,G322-F322*规则!$E$30))))</f>
        <v>198</v>
      </c>
      <c r="N322" s="68">
        <f t="shared" si="4"/>
        <v>49.5</v>
      </c>
      <c r="O322" s="69">
        <f>IF(E322="P1",N322/规则!$E$26,IF(E322="P2",N322/规则!$E$27,IF(E322="P3",N322/规则!$E$28,IF(E322="P4",N322/规则!$E$29,N322/规则!$E$30))))</f>
        <v>1.03125</v>
      </c>
    </row>
    <row r="323" spans="1:15">
      <c r="A323" s="66" t="s">
        <v>541</v>
      </c>
      <c r="B323" s="66" t="s">
        <v>217</v>
      </c>
      <c r="C323" s="66">
        <v>3</v>
      </c>
      <c r="D323" s="66" t="s">
        <v>15</v>
      </c>
      <c r="E323" s="66" t="s">
        <v>55</v>
      </c>
      <c r="F323" s="66">
        <v>3</v>
      </c>
      <c r="G323" s="66">
        <v>344</v>
      </c>
      <c r="H323" s="66">
        <v>1</v>
      </c>
      <c r="I323" s="66">
        <v>0</v>
      </c>
      <c r="J323" s="66" t="s">
        <v>218</v>
      </c>
      <c r="K323" s="66" t="s">
        <v>218</v>
      </c>
      <c r="L323" s="66" t="s">
        <v>218</v>
      </c>
      <c r="M323" s="66">
        <f>IF(E323="P1",G323-F323*规则!$E$26,IF(E323="P2",G323-F323*规则!$E$27,IF(E323="P3",G323-F323*规则!$E$28,IF(E323="P4",G323-F323*规则!$E$29,G323-F323*规则!$E$30))))</f>
        <v>200</v>
      </c>
      <c r="N323" s="68">
        <f t="shared" ref="N323:N386" si="5">M323/F323</f>
        <v>66.666666666666671</v>
      </c>
      <c r="O323" s="69">
        <f>IF(E323="P1",N323/规则!$E$26,IF(E323="P2",N323/规则!$E$27,IF(E323="P3",N323/规则!$E$28,IF(E323="P4",N323/规则!$E$29,N323/规则!$E$30))))</f>
        <v>1.3888888888888891</v>
      </c>
    </row>
    <row r="324" spans="1:15">
      <c r="A324" s="66" t="s">
        <v>542</v>
      </c>
      <c r="B324" s="66" t="s">
        <v>217</v>
      </c>
      <c r="C324" s="66">
        <v>3</v>
      </c>
      <c r="D324" s="66" t="s">
        <v>15</v>
      </c>
      <c r="E324" s="66" t="s">
        <v>55</v>
      </c>
      <c r="F324" s="66">
        <v>4</v>
      </c>
      <c r="G324" s="66">
        <v>382</v>
      </c>
      <c r="H324" s="66">
        <v>2</v>
      </c>
      <c r="I324" s="66">
        <v>3</v>
      </c>
      <c r="J324" s="66" t="s">
        <v>218</v>
      </c>
      <c r="K324" s="66" t="s">
        <v>218</v>
      </c>
      <c r="L324" s="66" t="s">
        <v>218</v>
      </c>
      <c r="M324" s="66">
        <f>IF(E324="P1",G324-F324*规则!$E$26,IF(E324="P2",G324-F324*规则!$E$27,IF(E324="P3",G324-F324*规则!$E$28,IF(E324="P4",G324-F324*规则!$E$29,G324-F324*规则!$E$30))))</f>
        <v>190</v>
      </c>
      <c r="N324" s="68">
        <f t="shared" si="5"/>
        <v>47.5</v>
      </c>
      <c r="O324" s="69">
        <f>IF(E324="P1",N324/规则!$E$26,IF(E324="P2",N324/规则!$E$27,IF(E324="P3",N324/规则!$E$28,IF(E324="P4",N324/规则!$E$29,N324/规则!$E$30))))</f>
        <v>0.98958333333333337</v>
      </c>
    </row>
    <row r="325" spans="1:15">
      <c r="A325" s="66" t="s">
        <v>543</v>
      </c>
      <c r="B325" s="66" t="s">
        <v>217</v>
      </c>
      <c r="C325" s="66">
        <v>3</v>
      </c>
      <c r="D325" s="66" t="s">
        <v>15</v>
      </c>
      <c r="E325" s="66" t="s">
        <v>55</v>
      </c>
      <c r="F325" s="66">
        <v>1</v>
      </c>
      <c r="G325" s="66">
        <v>93</v>
      </c>
      <c r="H325" s="66">
        <v>1</v>
      </c>
      <c r="I325" s="66">
        <v>0</v>
      </c>
      <c r="J325" s="66" t="s">
        <v>218</v>
      </c>
      <c r="K325" s="66" t="s">
        <v>218</v>
      </c>
      <c r="L325" s="66" t="s">
        <v>218</v>
      </c>
      <c r="M325" s="66">
        <f>IF(E325="P1",G325-F325*规则!$E$26,IF(E325="P2",G325-F325*规则!$E$27,IF(E325="P3",G325-F325*规则!$E$28,IF(E325="P4",G325-F325*规则!$E$29,G325-F325*规则!$E$30))))</f>
        <v>45</v>
      </c>
      <c r="N325" s="68">
        <f t="shared" si="5"/>
        <v>45</v>
      </c>
      <c r="O325" s="69">
        <f>IF(E325="P1",N325/规则!$E$26,IF(E325="P2",N325/规则!$E$27,IF(E325="P3",N325/规则!$E$28,IF(E325="P4",N325/规则!$E$29,N325/规则!$E$30))))</f>
        <v>0.9375</v>
      </c>
    </row>
    <row r="326" spans="1:15">
      <c r="A326" s="66" t="s">
        <v>544</v>
      </c>
      <c r="B326" s="66" t="s">
        <v>217</v>
      </c>
      <c r="C326" s="66">
        <v>3</v>
      </c>
      <c r="D326" s="66" t="s">
        <v>15</v>
      </c>
      <c r="E326" s="66" t="s">
        <v>55</v>
      </c>
      <c r="F326" s="66">
        <v>1</v>
      </c>
      <c r="G326" s="66">
        <v>111</v>
      </c>
      <c r="H326" s="66">
        <v>4</v>
      </c>
      <c r="I326" s="66">
        <v>2</v>
      </c>
      <c r="J326" s="66" t="s">
        <v>218</v>
      </c>
      <c r="K326" s="66" t="s">
        <v>218</v>
      </c>
      <c r="L326" s="66" t="s">
        <v>218</v>
      </c>
      <c r="M326" s="66">
        <f>IF(E326="P1",G326-F326*规则!$E$26,IF(E326="P2",G326-F326*规则!$E$27,IF(E326="P3",G326-F326*规则!$E$28,IF(E326="P4",G326-F326*规则!$E$29,G326-F326*规则!$E$30))))</f>
        <v>63</v>
      </c>
      <c r="N326" s="68">
        <f t="shared" si="5"/>
        <v>63</v>
      </c>
      <c r="O326" s="69">
        <f>IF(E326="P1",N326/规则!$E$26,IF(E326="P2",N326/规则!$E$27,IF(E326="P3",N326/规则!$E$28,IF(E326="P4",N326/规则!$E$29,N326/规则!$E$30))))</f>
        <v>1.3125</v>
      </c>
    </row>
    <row r="327" spans="1:15">
      <c r="A327" s="66" t="s">
        <v>545</v>
      </c>
      <c r="B327" s="66" t="s">
        <v>217</v>
      </c>
      <c r="C327" s="66">
        <v>3</v>
      </c>
      <c r="D327" s="66" t="s">
        <v>15</v>
      </c>
      <c r="E327" s="66" t="s">
        <v>57</v>
      </c>
      <c r="F327" s="66">
        <v>5</v>
      </c>
      <c r="G327" s="66">
        <v>593</v>
      </c>
      <c r="H327" s="66">
        <v>1</v>
      </c>
      <c r="I327" s="66">
        <v>1</v>
      </c>
      <c r="J327" s="66" t="s">
        <v>389</v>
      </c>
      <c r="K327" s="66" t="s">
        <v>218</v>
      </c>
      <c r="L327" s="66" t="s">
        <v>218</v>
      </c>
      <c r="M327" s="66">
        <f>IF(E327="P1",G327-F327*规则!$E$26,IF(E327="P2",G327-F327*规则!$E$27,IF(E327="P3",G327-F327*规则!$E$28,IF(E327="P4",G327-F327*规则!$E$29,G327-F327*规则!$E$30))))</f>
        <v>313</v>
      </c>
      <c r="N327" s="68">
        <f t="shared" si="5"/>
        <v>62.6</v>
      </c>
      <c r="O327" s="69">
        <f>IF(E327="P1",N327/规则!$E$26,IF(E327="P2",N327/规则!$E$27,IF(E327="P3",N327/规则!$E$28,IF(E327="P4",N327/规则!$E$29,N327/规则!$E$30))))</f>
        <v>1.1178571428571429</v>
      </c>
    </row>
    <row r="328" spans="1:15">
      <c r="A328" s="66" t="s">
        <v>546</v>
      </c>
      <c r="B328" s="66" t="s">
        <v>217</v>
      </c>
      <c r="C328" s="66">
        <v>3</v>
      </c>
      <c r="D328" s="66" t="s">
        <v>15</v>
      </c>
      <c r="E328" s="66" t="s">
        <v>57</v>
      </c>
      <c r="F328" s="66">
        <v>1</v>
      </c>
      <c r="G328" s="66">
        <v>120</v>
      </c>
      <c r="H328" s="66">
        <v>2</v>
      </c>
      <c r="I328" s="66">
        <v>4</v>
      </c>
      <c r="J328" s="66" t="s">
        <v>218</v>
      </c>
      <c r="K328" s="66" t="s">
        <v>218</v>
      </c>
      <c r="L328" s="66" t="s">
        <v>218</v>
      </c>
      <c r="M328" s="66">
        <f>IF(E328="P1",G328-F328*规则!$E$26,IF(E328="P2",G328-F328*规则!$E$27,IF(E328="P3",G328-F328*规则!$E$28,IF(E328="P4",G328-F328*规则!$E$29,G328-F328*规则!$E$30))))</f>
        <v>64</v>
      </c>
      <c r="N328" s="68">
        <f t="shared" si="5"/>
        <v>64</v>
      </c>
      <c r="O328" s="69">
        <f>IF(E328="P1",N328/规则!$E$26,IF(E328="P2",N328/规则!$E$27,IF(E328="P3",N328/规则!$E$28,IF(E328="P4",N328/规则!$E$29,N328/规则!$E$30))))</f>
        <v>1.1428571428571428</v>
      </c>
    </row>
    <row r="329" spans="1:15">
      <c r="A329" s="66" t="s">
        <v>547</v>
      </c>
      <c r="B329" s="66" t="s">
        <v>217</v>
      </c>
      <c r="C329" s="66">
        <v>3</v>
      </c>
      <c r="D329" s="66" t="s">
        <v>15</v>
      </c>
      <c r="E329" s="66" t="s">
        <v>57</v>
      </c>
      <c r="F329" s="66">
        <v>1</v>
      </c>
      <c r="G329" s="66">
        <v>106</v>
      </c>
      <c r="H329" s="66">
        <v>4</v>
      </c>
      <c r="I329" s="66">
        <v>1</v>
      </c>
      <c r="J329" s="66" t="s">
        <v>218</v>
      </c>
      <c r="K329" s="66" t="s">
        <v>218</v>
      </c>
      <c r="L329" s="66" t="s">
        <v>218</v>
      </c>
      <c r="M329" s="66">
        <f>IF(E329="P1",G329-F329*规则!$E$26,IF(E329="P2",G329-F329*规则!$E$27,IF(E329="P3",G329-F329*规则!$E$28,IF(E329="P4",G329-F329*规则!$E$29,G329-F329*规则!$E$30))))</f>
        <v>50</v>
      </c>
      <c r="N329" s="68">
        <f t="shared" si="5"/>
        <v>50</v>
      </c>
      <c r="O329" s="69">
        <f>IF(E329="P1",N329/规则!$E$26,IF(E329="P2",N329/规则!$E$27,IF(E329="P3",N329/规则!$E$28,IF(E329="P4",N329/规则!$E$29,N329/规则!$E$30))))</f>
        <v>0.8928571428571429</v>
      </c>
    </row>
    <row r="330" spans="1:15">
      <c r="A330" s="66" t="s">
        <v>548</v>
      </c>
      <c r="B330" s="66" t="s">
        <v>217</v>
      </c>
      <c r="C330" s="66">
        <v>3</v>
      </c>
      <c r="D330" s="66" t="s">
        <v>15</v>
      </c>
      <c r="E330" s="66" t="s">
        <v>57</v>
      </c>
      <c r="F330" s="66">
        <v>4</v>
      </c>
      <c r="G330" s="66">
        <v>522</v>
      </c>
      <c r="H330" s="66">
        <v>2</v>
      </c>
      <c r="I330" s="66">
        <v>3</v>
      </c>
      <c r="J330" s="66" t="s">
        <v>218</v>
      </c>
      <c r="K330" s="66" t="s">
        <v>218</v>
      </c>
      <c r="L330" s="66" t="s">
        <v>218</v>
      </c>
      <c r="M330" s="66">
        <f>IF(E330="P1",G330-F330*规则!$E$26,IF(E330="P2",G330-F330*规则!$E$27,IF(E330="P3",G330-F330*规则!$E$28,IF(E330="P4",G330-F330*规则!$E$29,G330-F330*规则!$E$30))))</f>
        <v>298</v>
      </c>
      <c r="N330" s="68">
        <f t="shared" si="5"/>
        <v>74.5</v>
      </c>
      <c r="O330" s="69">
        <f>IF(E330="P1",N330/规则!$E$26,IF(E330="P2",N330/规则!$E$27,IF(E330="P3",N330/规则!$E$28,IF(E330="P4",N330/规则!$E$29,N330/规则!$E$30))))</f>
        <v>1.3303571428571428</v>
      </c>
    </row>
    <row r="331" spans="1:15">
      <c r="A331" s="66" t="s">
        <v>549</v>
      </c>
      <c r="B331" s="66" t="s">
        <v>217</v>
      </c>
      <c r="C331" s="66">
        <v>3</v>
      </c>
      <c r="D331" s="66" t="s">
        <v>15</v>
      </c>
      <c r="E331" s="66" t="s">
        <v>57</v>
      </c>
      <c r="F331" s="66">
        <v>1</v>
      </c>
      <c r="G331" s="66">
        <v>140</v>
      </c>
      <c r="H331" s="66">
        <v>3</v>
      </c>
      <c r="I331" s="66">
        <v>1</v>
      </c>
      <c r="J331" s="66" t="s">
        <v>218</v>
      </c>
      <c r="K331" s="66" t="s">
        <v>218</v>
      </c>
      <c r="L331" s="66" t="s">
        <v>218</v>
      </c>
      <c r="M331" s="66">
        <f>IF(E331="P1",G331-F331*规则!$E$26,IF(E331="P2",G331-F331*规则!$E$27,IF(E331="P3",G331-F331*规则!$E$28,IF(E331="P4",G331-F331*规则!$E$29,G331-F331*规则!$E$30))))</f>
        <v>84</v>
      </c>
      <c r="N331" s="68">
        <f t="shared" si="5"/>
        <v>84</v>
      </c>
      <c r="O331" s="69">
        <f>IF(E331="P1",N331/规则!$E$26,IF(E331="P2",N331/规则!$E$27,IF(E331="P3",N331/规则!$E$28,IF(E331="P4",N331/规则!$E$29,N331/规则!$E$30))))</f>
        <v>1.5</v>
      </c>
    </row>
    <row r="332" spans="1:15">
      <c r="A332" s="66" t="s">
        <v>550</v>
      </c>
      <c r="B332" s="66" t="s">
        <v>217</v>
      </c>
      <c r="C332" s="66">
        <v>4</v>
      </c>
      <c r="D332" s="66" t="s">
        <v>13</v>
      </c>
      <c r="E332" s="66" t="s">
        <v>50</v>
      </c>
      <c r="F332" s="66">
        <v>3</v>
      </c>
      <c r="G332" s="66">
        <v>132</v>
      </c>
      <c r="H332" s="66">
        <v>1</v>
      </c>
      <c r="I332" s="66">
        <v>4</v>
      </c>
      <c r="J332" s="66" t="s">
        <v>218</v>
      </c>
      <c r="K332" s="66" t="s">
        <v>218</v>
      </c>
      <c r="L332" s="66" t="s">
        <v>218</v>
      </c>
      <c r="M332" s="66">
        <f>IF(E332="P1",G332-F332*规则!$E$26,IF(E332="P2",G332-F332*规则!$E$27,IF(E332="P3",G332-F332*规则!$E$28,IF(E332="P4",G332-F332*规则!$E$29,G332-F332*规则!$E$30))))</f>
        <v>84</v>
      </c>
      <c r="N332" s="68">
        <f t="shared" si="5"/>
        <v>28</v>
      </c>
      <c r="O332" s="69">
        <f>IF(E332="P1",N332/规则!$E$26,IF(E332="P2",N332/规则!$E$27,IF(E332="P3",N332/规则!$E$28,IF(E332="P4",N332/规则!$E$29,N332/规则!$E$30))))</f>
        <v>1.75</v>
      </c>
    </row>
    <row r="333" spans="1:15">
      <c r="A333" s="66" t="s">
        <v>551</v>
      </c>
      <c r="B333" s="66" t="s">
        <v>217</v>
      </c>
      <c r="C333" s="66">
        <v>4</v>
      </c>
      <c r="D333" s="66" t="s">
        <v>13</v>
      </c>
      <c r="E333" s="66" t="s">
        <v>50</v>
      </c>
      <c r="F333" s="66">
        <v>5</v>
      </c>
      <c r="G333" s="66">
        <v>197</v>
      </c>
      <c r="H333" s="66">
        <v>4</v>
      </c>
      <c r="I333" s="66">
        <v>2</v>
      </c>
      <c r="J333" s="66" t="s">
        <v>218</v>
      </c>
      <c r="K333" s="66" t="s">
        <v>218</v>
      </c>
      <c r="L333" s="66" t="s">
        <v>218</v>
      </c>
      <c r="M333" s="66">
        <f>IF(E333="P1",G333-F333*规则!$E$26,IF(E333="P2",G333-F333*规则!$E$27,IF(E333="P3",G333-F333*规则!$E$28,IF(E333="P4",G333-F333*规则!$E$29,G333-F333*规则!$E$30))))</f>
        <v>117</v>
      </c>
      <c r="N333" s="68">
        <f t="shared" si="5"/>
        <v>23.4</v>
      </c>
      <c r="O333" s="69">
        <f>IF(E333="P1",N333/规则!$E$26,IF(E333="P2",N333/规则!$E$27,IF(E333="P3",N333/规则!$E$28,IF(E333="P4",N333/规则!$E$29,N333/规则!$E$30))))</f>
        <v>1.4624999999999999</v>
      </c>
    </row>
    <row r="334" spans="1:15">
      <c r="A334" s="66" t="s">
        <v>552</v>
      </c>
      <c r="B334" s="66" t="s">
        <v>217</v>
      </c>
      <c r="C334" s="66">
        <v>4</v>
      </c>
      <c r="D334" s="66" t="s">
        <v>13</v>
      </c>
      <c r="E334" s="66" t="s">
        <v>50</v>
      </c>
      <c r="F334" s="66">
        <v>2</v>
      </c>
      <c r="G334" s="66">
        <v>84</v>
      </c>
      <c r="H334" s="66">
        <v>1</v>
      </c>
      <c r="I334" s="66">
        <v>4</v>
      </c>
      <c r="J334" s="66" t="s">
        <v>218</v>
      </c>
      <c r="K334" s="66" t="s">
        <v>218</v>
      </c>
      <c r="L334" s="66" t="s">
        <v>218</v>
      </c>
      <c r="M334" s="66">
        <f>IF(E334="P1",G334-F334*规则!$E$26,IF(E334="P2",G334-F334*规则!$E$27,IF(E334="P3",G334-F334*规则!$E$28,IF(E334="P4",G334-F334*规则!$E$29,G334-F334*规则!$E$30))))</f>
        <v>52</v>
      </c>
      <c r="N334" s="68">
        <f t="shared" si="5"/>
        <v>26</v>
      </c>
      <c r="O334" s="69">
        <f>IF(E334="P1",N334/规则!$E$26,IF(E334="P2",N334/规则!$E$27,IF(E334="P3",N334/规则!$E$28,IF(E334="P4",N334/规则!$E$29,N334/规则!$E$30))))</f>
        <v>1.625</v>
      </c>
    </row>
    <row r="335" spans="1:15">
      <c r="A335" s="66" t="s">
        <v>553</v>
      </c>
      <c r="B335" s="66" t="s">
        <v>217</v>
      </c>
      <c r="C335" s="66">
        <v>4</v>
      </c>
      <c r="D335" s="66" t="s">
        <v>13</v>
      </c>
      <c r="E335" s="66" t="s">
        <v>50</v>
      </c>
      <c r="F335" s="66">
        <v>2</v>
      </c>
      <c r="G335" s="66">
        <v>88</v>
      </c>
      <c r="H335" s="66">
        <v>3</v>
      </c>
      <c r="I335" s="66">
        <v>3</v>
      </c>
      <c r="J335" s="66" t="s">
        <v>218</v>
      </c>
      <c r="K335" s="66" t="s">
        <v>218</v>
      </c>
      <c r="L335" s="66" t="s">
        <v>218</v>
      </c>
      <c r="M335" s="66">
        <f>IF(E335="P1",G335-F335*规则!$E$26,IF(E335="P2",G335-F335*规则!$E$27,IF(E335="P3",G335-F335*规则!$E$28,IF(E335="P4",G335-F335*规则!$E$29,G335-F335*规则!$E$30))))</f>
        <v>56</v>
      </c>
      <c r="N335" s="68">
        <f t="shared" si="5"/>
        <v>28</v>
      </c>
      <c r="O335" s="69">
        <f>IF(E335="P1",N335/规则!$E$26,IF(E335="P2",N335/规则!$E$27,IF(E335="P3",N335/规则!$E$28,IF(E335="P4",N335/规则!$E$29,N335/规则!$E$30))))</f>
        <v>1.75</v>
      </c>
    </row>
    <row r="336" spans="1:15">
      <c r="A336" s="66" t="s">
        <v>554</v>
      </c>
      <c r="B336" s="66" t="s">
        <v>217</v>
      </c>
      <c r="C336" s="66">
        <v>4</v>
      </c>
      <c r="D336" s="66" t="s">
        <v>13</v>
      </c>
      <c r="E336" s="66" t="s">
        <v>50</v>
      </c>
      <c r="F336" s="66">
        <v>3</v>
      </c>
      <c r="G336" s="66">
        <v>132</v>
      </c>
      <c r="H336" s="66">
        <v>4</v>
      </c>
      <c r="I336" s="66">
        <v>2</v>
      </c>
      <c r="J336" s="66" t="s">
        <v>218</v>
      </c>
      <c r="K336" s="66" t="s">
        <v>218</v>
      </c>
      <c r="L336" s="66" t="s">
        <v>218</v>
      </c>
      <c r="M336" s="66">
        <f>IF(E336="P1",G336-F336*规则!$E$26,IF(E336="P2",G336-F336*规则!$E$27,IF(E336="P3",G336-F336*规则!$E$28,IF(E336="P4",G336-F336*规则!$E$29,G336-F336*规则!$E$30))))</f>
        <v>84</v>
      </c>
      <c r="N336" s="68">
        <f t="shared" si="5"/>
        <v>28</v>
      </c>
      <c r="O336" s="69">
        <f>IF(E336="P1",N336/规则!$E$26,IF(E336="P2",N336/规则!$E$27,IF(E336="P3",N336/规则!$E$28,IF(E336="P4",N336/规则!$E$29,N336/规则!$E$30))))</f>
        <v>1.75</v>
      </c>
    </row>
    <row r="337" spans="1:15">
      <c r="A337" s="66" t="s">
        <v>555</v>
      </c>
      <c r="B337" s="66" t="s">
        <v>217</v>
      </c>
      <c r="C337" s="66">
        <v>4</v>
      </c>
      <c r="D337" s="66" t="s">
        <v>13</v>
      </c>
      <c r="E337" s="66" t="s">
        <v>50</v>
      </c>
      <c r="F337" s="66">
        <v>1</v>
      </c>
      <c r="G337" s="66">
        <v>33</v>
      </c>
      <c r="H337" s="66">
        <v>4</v>
      </c>
      <c r="I337" s="66">
        <v>2</v>
      </c>
      <c r="J337" s="66" t="s">
        <v>218</v>
      </c>
      <c r="K337" s="66" t="s">
        <v>218</v>
      </c>
      <c r="L337" s="66" t="s">
        <v>218</v>
      </c>
      <c r="M337" s="66">
        <f>IF(E337="P1",G337-F337*规则!$E$26,IF(E337="P2",G337-F337*规则!$E$27,IF(E337="P3",G337-F337*规则!$E$28,IF(E337="P4",G337-F337*规则!$E$29,G337-F337*规则!$E$30))))</f>
        <v>17</v>
      </c>
      <c r="N337" s="68">
        <f t="shared" si="5"/>
        <v>17</v>
      </c>
      <c r="O337" s="69">
        <f>IF(E337="P1",N337/规则!$E$26,IF(E337="P2",N337/规则!$E$27,IF(E337="P3",N337/规则!$E$28,IF(E337="P4",N337/规则!$E$29,N337/规则!$E$30))))</f>
        <v>1.0625</v>
      </c>
    </row>
    <row r="338" spans="1:15">
      <c r="A338" s="66" t="s">
        <v>556</v>
      </c>
      <c r="B338" s="66" t="s">
        <v>217</v>
      </c>
      <c r="C338" s="66">
        <v>4</v>
      </c>
      <c r="D338" s="66" t="s">
        <v>13</v>
      </c>
      <c r="E338" s="66" t="s">
        <v>50</v>
      </c>
      <c r="F338" s="66">
        <v>1</v>
      </c>
      <c r="G338" s="66">
        <v>34</v>
      </c>
      <c r="H338" s="66">
        <v>3</v>
      </c>
      <c r="I338" s="66">
        <v>0</v>
      </c>
      <c r="J338" s="66" t="s">
        <v>218</v>
      </c>
      <c r="K338" s="66" t="s">
        <v>218</v>
      </c>
      <c r="L338" s="66" t="s">
        <v>218</v>
      </c>
      <c r="M338" s="66">
        <f>IF(E338="P1",G338-F338*规则!$E$26,IF(E338="P2",G338-F338*规则!$E$27,IF(E338="P3",G338-F338*规则!$E$28,IF(E338="P4",G338-F338*规则!$E$29,G338-F338*规则!$E$30))))</f>
        <v>18</v>
      </c>
      <c r="N338" s="68">
        <f t="shared" si="5"/>
        <v>18</v>
      </c>
      <c r="O338" s="69">
        <f>IF(E338="P1",N338/规则!$E$26,IF(E338="P2",N338/规则!$E$27,IF(E338="P3",N338/规则!$E$28,IF(E338="P4",N338/规则!$E$29,N338/规则!$E$30))))</f>
        <v>1.125</v>
      </c>
    </row>
    <row r="339" spans="1:15">
      <c r="A339" s="66" t="s">
        <v>557</v>
      </c>
      <c r="B339" s="66" t="s">
        <v>217</v>
      </c>
      <c r="C339" s="66">
        <v>4</v>
      </c>
      <c r="D339" s="66" t="s">
        <v>13</v>
      </c>
      <c r="E339" s="66" t="s">
        <v>50</v>
      </c>
      <c r="F339" s="66">
        <v>3</v>
      </c>
      <c r="G339" s="66">
        <v>124</v>
      </c>
      <c r="H339" s="66">
        <v>2</v>
      </c>
      <c r="I339" s="66">
        <v>4</v>
      </c>
      <c r="J339" s="66" t="s">
        <v>218</v>
      </c>
      <c r="K339" s="66" t="s">
        <v>218</v>
      </c>
      <c r="L339" s="66" t="s">
        <v>218</v>
      </c>
      <c r="M339" s="66">
        <f>IF(E339="P1",G339-F339*规则!$E$26,IF(E339="P2",G339-F339*规则!$E$27,IF(E339="P3",G339-F339*规则!$E$28,IF(E339="P4",G339-F339*规则!$E$29,G339-F339*规则!$E$30))))</f>
        <v>76</v>
      </c>
      <c r="N339" s="68">
        <f t="shared" si="5"/>
        <v>25.333333333333332</v>
      </c>
      <c r="O339" s="69">
        <f>IF(E339="P1",N339/规则!$E$26,IF(E339="P2",N339/规则!$E$27,IF(E339="P3",N339/规则!$E$28,IF(E339="P4",N339/规则!$E$29,N339/规则!$E$30))))</f>
        <v>1.5833333333333333</v>
      </c>
    </row>
    <row r="340" spans="1:15">
      <c r="A340" s="66" t="s">
        <v>558</v>
      </c>
      <c r="B340" s="66" t="s">
        <v>217</v>
      </c>
      <c r="C340" s="66">
        <v>4</v>
      </c>
      <c r="D340" s="66" t="s">
        <v>13</v>
      </c>
      <c r="E340" s="66" t="s">
        <v>50</v>
      </c>
      <c r="F340" s="66">
        <v>4</v>
      </c>
      <c r="G340" s="66">
        <v>158</v>
      </c>
      <c r="H340" s="66">
        <v>2</v>
      </c>
      <c r="I340" s="66">
        <v>4</v>
      </c>
      <c r="J340" s="66" t="s">
        <v>218</v>
      </c>
      <c r="K340" s="66" t="s">
        <v>218</v>
      </c>
      <c r="L340" s="66" t="s">
        <v>218</v>
      </c>
      <c r="M340" s="66">
        <f>IF(E340="P1",G340-F340*规则!$E$26,IF(E340="P2",G340-F340*规则!$E$27,IF(E340="P3",G340-F340*规则!$E$28,IF(E340="P4",G340-F340*规则!$E$29,G340-F340*规则!$E$30))))</f>
        <v>94</v>
      </c>
      <c r="N340" s="68">
        <f t="shared" si="5"/>
        <v>23.5</v>
      </c>
      <c r="O340" s="69">
        <f>IF(E340="P1",N340/规则!$E$26,IF(E340="P2",N340/规则!$E$27,IF(E340="P3",N340/规则!$E$28,IF(E340="P4",N340/规则!$E$29,N340/规则!$E$30))))</f>
        <v>1.46875</v>
      </c>
    </row>
    <row r="341" spans="1:15">
      <c r="A341" s="66" t="s">
        <v>559</v>
      </c>
      <c r="B341" s="66" t="s">
        <v>217</v>
      </c>
      <c r="C341" s="66">
        <v>4</v>
      </c>
      <c r="D341" s="66" t="s">
        <v>13</v>
      </c>
      <c r="E341" s="66" t="s">
        <v>50</v>
      </c>
      <c r="F341" s="66">
        <v>4</v>
      </c>
      <c r="G341" s="66">
        <v>143</v>
      </c>
      <c r="H341" s="66">
        <v>1</v>
      </c>
      <c r="I341" s="66">
        <v>1</v>
      </c>
      <c r="J341" s="66" t="s">
        <v>218</v>
      </c>
      <c r="K341" s="66" t="s">
        <v>218</v>
      </c>
      <c r="L341" s="66" t="s">
        <v>218</v>
      </c>
      <c r="M341" s="66">
        <f>IF(E341="P1",G341-F341*规则!$E$26,IF(E341="P2",G341-F341*规则!$E$27,IF(E341="P3",G341-F341*规则!$E$28,IF(E341="P4",G341-F341*规则!$E$29,G341-F341*规则!$E$30))))</f>
        <v>79</v>
      </c>
      <c r="N341" s="68">
        <f t="shared" si="5"/>
        <v>19.75</v>
      </c>
      <c r="O341" s="69">
        <f>IF(E341="P1",N341/规则!$E$26,IF(E341="P2",N341/规则!$E$27,IF(E341="P3",N341/规则!$E$28,IF(E341="P4",N341/规则!$E$29,N341/规则!$E$30))))</f>
        <v>1.234375</v>
      </c>
    </row>
    <row r="342" spans="1:15">
      <c r="A342" s="66" t="s">
        <v>560</v>
      </c>
      <c r="B342" s="66" t="s">
        <v>217</v>
      </c>
      <c r="C342" s="66">
        <v>4</v>
      </c>
      <c r="D342" s="66" t="s">
        <v>13</v>
      </c>
      <c r="E342" s="66" t="s">
        <v>50</v>
      </c>
      <c r="F342" s="66">
        <v>4</v>
      </c>
      <c r="G342" s="66">
        <v>160</v>
      </c>
      <c r="H342" s="66">
        <v>4</v>
      </c>
      <c r="I342" s="66">
        <v>3</v>
      </c>
      <c r="J342" s="66" t="s">
        <v>218</v>
      </c>
      <c r="K342" s="66" t="s">
        <v>218</v>
      </c>
      <c r="L342" s="66" t="s">
        <v>218</v>
      </c>
      <c r="M342" s="66">
        <f>IF(E342="P1",G342-F342*规则!$E$26,IF(E342="P2",G342-F342*规则!$E$27,IF(E342="P3",G342-F342*规则!$E$28,IF(E342="P4",G342-F342*规则!$E$29,G342-F342*规则!$E$30))))</f>
        <v>96</v>
      </c>
      <c r="N342" s="68">
        <f t="shared" si="5"/>
        <v>24</v>
      </c>
      <c r="O342" s="69">
        <f>IF(E342="P1",N342/规则!$E$26,IF(E342="P2",N342/规则!$E$27,IF(E342="P3",N342/规则!$E$28,IF(E342="P4",N342/规则!$E$29,N342/规则!$E$30))))</f>
        <v>1.5</v>
      </c>
    </row>
    <row r="343" spans="1:15">
      <c r="A343" s="66" t="s">
        <v>561</v>
      </c>
      <c r="B343" s="66" t="s">
        <v>217</v>
      </c>
      <c r="C343" s="66">
        <v>4</v>
      </c>
      <c r="D343" s="66" t="s">
        <v>13</v>
      </c>
      <c r="E343" s="66" t="s">
        <v>50</v>
      </c>
      <c r="F343" s="66">
        <v>1</v>
      </c>
      <c r="G343" s="66">
        <v>34</v>
      </c>
      <c r="H343" s="66">
        <v>4</v>
      </c>
      <c r="I343" s="66">
        <v>2</v>
      </c>
      <c r="J343" s="66" t="s">
        <v>218</v>
      </c>
      <c r="K343" s="66" t="s">
        <v>218</v>
      </c>
      <c r="L343" s="66" t="s">
        <v>218</v>
      </c>
      <c r="M343" s="66">
        <f>IF(E343="P1",G343-F343*规则!$E$26,IF(E343="P2",G343-F343*规则!$E$27,IF(E343="P3",G343-F343*规则!$E$28,IF(E343="P4",G343-F343*规则!$E$29,G343-F343*规则!$E$30))))</f>
        <v>18</v>
      </c>
      <c r="N343" s="68">
        <f t="shared" si="5"/>
        <v>18</v>
      </c>
      <c r="O343" s="69">
        <f>IF(E343="P1",N343/规则!$E$26,IF(E343="P2",N343/规则!$E$27,IF(E343="P3",N343/规则!$E$28,IF(E343="P4",N343/规则!$E$29,N343/规则!$E$30))))</f>
        <v>1.125</v>
      </c>
    </row>
    <row r="344" spans="1:15">
      <c r="A344" s="66" t="s">
        <v>562</v>
      </c>
      <c r="B344" s="66" t="s">
        <v>217</v>
      </c>
      <c r="C344" s="66">
        <v>4</v>
      </c>
      <c r="D344" s="66" t="s">
        <v>13</v>
      </c>
      <c r="E344" s="66" t="s">
        <v>50</v>
      </c>
      <c r="F344" s="66">
        <v>3</v>
      </c>
      <c r="G344" s="66">
        <v>117</v>
      </c>
      <c r="H344" s="66">
        <v>4</v>
      </c>
      <c r="I344" s="66">
        <v>4</v>
      </c>
      <c r="J344" s="66" t="s">
        <v>218</v>
      </c>
      <c r="K344" s="66" t="s">
        <v>218</v>
      </c>
      <c r="L344" s="66" t="s">
        <v>218</v>
      </c>
      <c r="M344" s="66">
        <f>IF(E344="P1",G344-F344*规则!$E$26,IF(E344="P2",G344-F344*规则!$E$27,IF(E344="P3",G344-F344*规则!$E$28,IF(E344="P4",G344-F344*规则!$E$29,G344-F344*规则!$E$30))))</f>
        <v>69</v>
      </c>
      <c r="N344" s="68">
        <f t="shared" si="5"/>
        <v>23</v>
      </c>
      <c r="O344" s="69">
        <f>IF(E344="P1",N344/规则!$E$26,IF(E344="P2",N344/规则!$E$27,IF(E344="P3",N344/规则!$E$28,IF(E344="P4",N344/规则!$E$29,N344/规则!$E$30))))</f>
        <v>1.4375</v>
      </c>
    </row>
    <row r="345" spans="1:15">
      <c r="A345" s="66" t="s">
        <v>563</v>
      </c>
      <c r="B345" s="66" t="s">
        <v>217</v>
      </c>
      <c r="C345" s="66">
        <v>4</v>
      </c>
      <c r="D345" s="66" t="s">
        <v>13</v>
      </c>
      <c r="E345" s="66" t="s">
        <v>50</v>
      </c>
      <c r="F345" s="66">
        <v>2</v>
      </c>
      <c r="G345" s="66">
        <v>93</v>
      </c>
      <c r="H345" s="66">
        <v>4</v>
      </c>
      <c r="I345" s="66">
        <v>0</v>
      </c>
      <c r="J345" s="66" t="s">
        <v>218</v>
      </c>
      <c r="K345" s="66" t="s">
        <v>218</v>
      </c>
      <c r="L345" s="66" t="s">
        <v>218</v>
      </c>
      <c r="M345" s="66">
        <f>IF(E345="P1",G345-F345*规则!$E$26,IF(E345="P2",G345-F345*规则!$E$27,IF(E345="P3",G345-F345*规则!$E$28,IF(E345="P4",G345-F345*规则!$E$29,G345-F345*规则!$E$30))))</f>
        <v>61</v>
      </c>
      <c r="N345" s="68">
        <f t="shared" si="5"/>
        <v>30.5</v>
      </c>
      <c r="O345" s="69">
        <f>IF(E345="P1",N345/规则!$E$26,IF(E345="P2",N345/规则!$E$27,IF(E345="P3",N345/规则!$E$28,IF(E345="P4",N345/规则!$E$29,N345/规则!$E$30))))</f>
        <v>1.90625</v>
      </c>
    </row>
    <row r="346" spans="1:15">
      <c r="A346" s="66" t="s">
        <v>564</v>
      </c>
      <c r="B346" s="66" t="s">
        <v>217</v>
      </c>
      <c r="C346" s="66">
        <v>4</v>
      </c>
      <c r="D346" s="66" t="s">
        <v>13</v>
      </c>
      <c r="E346" s="66" t="s">
        <v>50</v>
      </c>
      <c r="F346" s="66">
        <v>3</v>
      </c>
      <c r="G346" s="66">
        <v>118</v>
      </c>
      <c r="H346" s="66">
        <v>4</v>
      </c>
      <c r="I346" s="66">
        <v>3</v>
      </c>
      <c r="J346" s="66" t="s">
        <v>218</v>
      </c>
      <c r="K346" s="66" t="s">
        <v>218</v>
      </c>
      <c r="L346" s="66" t="s">
        <v>218</v>
      </c>
      <c r="M346" s="66">
        <f>IF(E346="P1",G346-F346*规则!$E$26,IF(E346="P2",G346-F346*规则!$E$27,IF(E346="P3",G346-F346*规则!$E$28,IF(E346="P4",G346-F346*规则!$E$29,G346-F346*规则!$E$30))))</f>
        <v>70</v>
      </c>
      <c r="N346" s="68">
        <f t="shared" si="5"/>
        <v>23.333333333333332</v>
      </c>
      <c r="O346" s="69">
        <f>IF(E346="P1",N346/规则!$E$26,IF(E346="P2",N346/规则!$E$27,IF(E346="P3",N346/规则!$E$28,IF(E346="P4",N346/规则!$E$29,N346/规则!$E$30))))</f>
        <v>1.4583333333333333</v>
      </c>
    </row>
    <row r="347" spans="1:15">
      <c r="A347" s="66" t="s">
        <v>565</v>
      </c>
      <c r="B347" s="66" t="s">
        <v>217</v>
      </c>
      <c r="C347" s="66">
        <v>4</v>
      </c>
      <c r="D347" s="66" t="s">
        <v>13</v>
      </c>
      <c r="E347" s="66" t="s">
        <v>50</v>
      </c>
      <c r="F347" s="66">
        <v>5</v>
      </c>
      <c r="G347" s="66">
        <v>199</v>
      </c>
      <c r="H347" s="66">
        <v>2</v>
      </c>
      <c r="I347" s="66">
        <v>4</v>
      </c>
      <c r="J347" s="66" t="s">
        <v>218</v>
      </c>
      <c r="K347" s="66" t="s">
        <v>218</v>
      </c>
      <c r="L347" s="66" t="s">
        <v>218</v>
      </c>
      <c r="M347" s="66">
        <f>IF(E347="P1",G347-F347*规则!$E$26,IF(E347="P2",G347-F347*规则!$E$27,IF(E347="P3",G347-F347*规则!$E$28,IF(E347="P4",G347-F347*规则!$E$29,G347-F347*规则!$E$30))))</f>
        <v>119</v>
      </c>
      <c r="N347" s="68">
        <f t="shared" si="5"/>
        <v>23.8</v>
      </c>
      <c r="O347" s="69">
        <f>IF(E347="P1",N347/规则!$E$26,IF(E347="P2",N347/规则!$E$27,IF(E347="P3",N347/规则!$E$28,IF(E347="P4",N347/规则!$E$29,N347/规则!$E$30))))</f>
        <v>1.4875</v>
      </c>
    </row>
    <row r="348" spans="1:15">
      <c r="A348" s="66" t="s">
        <v>566</v>
      </c>
      <c r="B348" s="66" t="s">
        <v>217</v>
      </c>
      <c r="C348" s="66">
        <v>4</v>
      </c>
      <c r="D348" s="66" t="s">
        <v>13</v>
      </c>
      <c r="E348" s="66" t="s">
        <v>53</v>
      </c>
      <c r="F348" s="66">
        <v>1</v>
      </c>
      <c r="G348" s="66">
        <v>73</v>
      </c>
      <c r="H348" s="66">
        <v>1</v>
      </c>
      <c r="I348" s="66">
        <v>3</v>
      </c>
      <c r="J348" s="66" t="s">
        <v>218</v>
      </c>
      <c r="K348" s="66" t="s">
        <v>218</v>
      </c>
      <c r="L348" s="66" t="s">
        <v>218</v>
      </c>
      <c r="M348" s="66">
        <f>IF(E348="P1",G348-F348*规则!$E$26,IF(E348="P2",G348-F348*规则!$E$27,IF(E348="P3",G348-F348*规则!$E$28,IF(E348="P4",G348-F348*规则!$E$29,G348-F348*规则!$E$30))))</f>
        <v>37</v>
      </c>
      <c r="N348" s="68">
        <f t="shared" si="5"/>
        <v>37</v>
      </c>
      <c r="O348" s="69">
        <f>IF(E348="P1",N348/规则!$E$26,IF(E348="P2",N348/规则!$E$27,IF(E348="P3",N348/规则!$E$28,IF(E348="P4",N348/规则!$E$29,N348/规则!$E$30))))</f>
        <v>1.0277777777777777</v>
      </c>
    </row>
    <row r="349" spans="1:15">
      <c r="A349" s="66" t="s">
        <v>567</v>
      </c>
      <c r="B349" s="66" t="s">
        <v>217</v>
      </c>
      <c r="C349" s="66">
        <v>4</v>
      </c>
      <c r="D349" s="66" t="s">
        <v>13</v>
      </c>
      <c r="E349" s="66" t="s">
        <v>53</v>
      </c>
      <c r="F349" s="66">
        <v>5</v>
      </c>
      <c r="G349" s="66">
        <v>358</v>
      </c>
      <c r="H349" s="66">
        <v>3</v>
      </c>
      <c r="I349" s="66">
        <v>2</v>
      </c>
      <c r="J349" s="66" t="s">
        <v>389</v>
      </c>
      <c r="K349" s="66" t="s">
        <v>218</v>
      </c>
      <c r="L349" s="66" t="s">
        <v>218</v>
      </c>
      <c r="M349" s="66">
        <f>IF(E349="P1",G349-F349*规则!$E$26,IF(E349="P2",G349-F349*规则!$E$27,IF(E349="P3",G349-F349*规则!$E$28,IF(E349="P4",G349-F349*规则!$E$29,G349-F349*规则!$E$30))))</f>
        <v>178</v>
      </c>
      <c r="N349" s="68">
        <f t="shared" si="5"/>
        <v>35.6</v>
      </c>
      <c r="O349" s="69">
        <f>IF(E349="P1",N349/规则!$E$26,IF(E349="P2",N349/规则!$E$27,IF(E349="P3",N349/规则!$E$28,IF(E349="P4",N349/规则!$E$29,N349/规则!$E$30))))</f>
        <v>0.98888888888888893</v>
      </c>
    </row>
    <row r="350" spans="1:15">
      <c r="A350" s="66" t="s">
        <v>568</v>
      </c>
      <c r="B350" s="66" t="s">
        <v>217</v>
      </c>
      <c r="C350" s="66">
        <v>4</v>
      </c>
      <c r="D350" s="66" t="s">
        <v>13</v>
      </c>
      <c r="E350" s="66" t="s">
        <v>53</v>
      </c>
      <c r="F350" s="66">
        <v>5</v>
      </c>
      <c r="G350" s="66">
        <v>355</v>
      </c>
      <c r="H350" s="66">
        <v>1</v>
      </c>
      <c r="I350" s="66">
        <v>1</v>
      </c>
      <c r="J350" s="66" t="s">
        <v>218</v>
      </c>
      <c r="K350" s="66" t="s">
        <v>218</v>
      </c>
      <c r="L350" s="66" t="s">
        <v>218</v>
      </c>
      <c r="M350" s="66">
        <f>IF(E350="P1",G350-F350*规则!$E$26,IF(E350="P2",G350-F350*规则!$E$27,IF(E350="P3",G350-F350*规则!$E$28,IF(E350="P4",G350-F350*规则!$E$29,G350-F350*规则!$E$30))))</f>
        <v>175</v>
      </c>
      <c r="N350" s="68">
        <f t="shared" si="5"/>
        <v>35</v>
      </c>
      <c r="O350" s="69">
        <f>IF(E350="P1",N350/规则!$E$26,IF(E350="P2",N350/规则!$E$27,IF(E350="P3",N350/规则!$E$28,IF(E350="P4",N350/规则!$E$29,N350/规则!$E$30))))</f>
        <v>0.97222222222222221</v>
      </c>
    </row>
    <row r="351" spans="1:15">
      <c r="A351" s="66" t="s">
        <v>569</v>
      </c>
      <c r="B351" s="66" t="s">
        <v>217</v>
      </c>
      <c r="C351" s="66">
        <v>4</v>
      </c>
      <c r="D351" s="66" t="s">
        <v>13</v>
      </c>
      <c r="E351" s="66" t="s">
        <v>53</v>
      </c>
      <c r="F351" s="66">
        <v>3</v>
      </c>
      <c r="G351" s="66">
        <v>217</v>
      </c>
      <c r="H351" s="66">
        <v>2</v>
      </c>
      <c r="I351" s="66">
        <v>3</v>
      </c>
      <c r="J351" s="66" t="s">
        <v>218</v>
      </c>
      <c r="K351" s="66" t="s">
        <v>218</v>
      </c>
      <c r="L351" s="66" t="s">
        <v>218</v>
      </c>
      <c r="M351" s="66">
        <f>IF(E351="P1",G351-F351*规则!$E$26,IF(E351="P2",G351-F351*规则!$E$27,IF(E351="P3",G351-F351*规则!$E$28,IF(E351="P4",G351-F351*规则!$E$29,G351-F351*规则!$E$30))))</f>
        <v>109</v>
      </c>
      <c r="N351" s="68">
        <f t="shared" si="5"/>
        <v>36.333333333333336</v>
      </c>
      <c r="O351" s="69">
        <f>IF(E351="P1",N351/规则!$E$26,IF(E351="P2",N351/规则!$E$27,IF(E351="P3",N351/规则!$E$28,IF(E351="P4",N351/规则!$E$29,N351/规则!$E$30))))</f>
        <v>1.0092592592592593</v>
      </c>
    </row>
    <row r="352" spans="1:15">
      <c r="A352" s="66" t="s">
        <v>570</v>
      </c>
      <c r="B352" s="66" t="s">
        <v>217</v>
      </c>
      <c r="C352" s="66">
        <v>4</v>
      </c>
      <c r="D352" s="66" t="s">
        <v>13</v>
      </c>
      <c r="E352" s="66" t="s">
        <v>53</v>
      </c>
      <c r="F352" s="66">
        <v>4</v>
      </c>
      <c r="G352" s="66">
        <v>257</v>
      </c>
      <c r="H352" s="66">
        <v>1</v>
      </c>
      <c r="I352" s="66">
        <v>1</v>
      </c>
      <c r="J352" s="66" t="s">
        <v>218</v>
      </c>
      <c r="K352" s="66" t="s">
        <v>218</v>
      </c>
      <c r="L352" s="66" t="s">
        <v>218</v>
      </c>
      <c r="M352" s="66">
        <f>IF(E352="P1",G352-F352*规则!$E$26,IF(E352="P2",G352-F352*规则!$E$27,IF(E352="P3",G352-F352*规则!$E$28,IF(E352="P4",G352-F352*规则!$E$29,G352-F352*规则!$E$30))))</f>
        <v>113</v>
      </c>
      <c r="N352" s="68">
        <f t="shared" si="5"/>
        <v>28.25</v>
      </c>
      <c r="O352" s="69">
        <f>IF(E352="P1",N352/规则!$E$26,IF(E352="P2",N352/规则!$E$27,IF(E352="P3",N352/规则!$E$28,IF(E352="P4",N352/规则!$E$29,N352/规则!$E$30))))</f>
        <v>0.78472222222222221</v>
      </c>
    </row>
    <row r="353" spans="1:15">
      <c r="A353" s="66" t="s">
        <v>571</v>
      </c>
      <c r="B353" s="66" t="s">
        <v>217</v>
      </c>
      <c r="C353" s="66">
        <v>4</v>
      </c>
      <c r="D353" s="66" t="s">
        <v>13</v>
      </c>
      <c r="E353" s="66" t="s">
        <v>53</v>
      </c>
      <c r="F353" s="66">
        <v>1</v>
      </c>
      <c r="G353" s="66">
        <v>74</v>
      </c>
      <c r="H353" s="66">
        <v>1</v>
      </c>
      <c r="I353" s="66">
        <v>0</v>
      </c>
      <c r="J353" s="66" t="s">
        <v>218</v>
      </c>
      <c r="K353" s="66" t="s">
        <v>218</v>
      </c>
      <c r="L353" s="66" t="s">
        <v>218</v>
      </c>
      <c r="M353" s="66">
        <f>IF(E353="P1",G353-F353*规则!$E$26,IF(E353="P2",G353-F353*规则!$E$27,IF(E353="P3",G353-F353*规则!$E$28,IF(E353="P4",G353-F353*规则!$E$29,G353-F353*规则!$E$30))))</f>
        <v>38</v>
      </c>
      <c r="N353" s="68">
        <f t="shared" si="5"/>
        <v>38</v>
      </c>
      <c r="O353" s="69">
        <f>IF(E353="P1",N353/规则!$E$26,IF(E353="P2",N353/规则!$E$27,IF(E353="P3",N353/规则!$E$28,IF(E353="P4",N353/规则!$E$29,N353/规则!$E$30))))</f>
        <v>1.0555555555555556</v>
      </c>
    </row>
    <row r="354" spans="1:15">
      <c r="A354" s="66" t="s">
        <v>572</v>
      </c>
      <c r="B354" s="66" t="s">
        <v>217</v>
      </c>
      <c r="C354" s="66">
        <v>4</v>
      </c>
      <c r="D354" s="66" t="s">
        <v>13</v>
      </c>
      <c r="E354" s="66" t="s">
        <v>53</v>
      </c>
      <c r="F354" s="66">
        <v>3</v>
      </c>
      <c r="G354" s="66">
        <v>215</v>
      </c>
      <c r="H354" s="66">
        <v>4</v>
      </c>
      <c r="I354" s="66">
        <v>3</v>
      </c>
      <c r="J354" s="66" t="s">
        <v>218</v>
      </c>
      <c r="K354" s="66" t="s">
        <v>218</v>
      </c>
      <c r="L354" s="66" t="s">
        <v>218</v>
      </c>
      <c r="M354" s="66">
        <f>IF(E354="P1",G354-F354*规则!$E$26,IF(E354="P2",G354-F354*规则!$E$27,IF(E354="P3",G354-F354*规则!$E$28,IF(E354="P4",G354-F354*规则!$E$29,G354-F354*规则!$E$30))))</f>
        <v>107</v>
      </c>
      <c r="N354" s="68">
        <f t="shared" si="5"/>
        <v>35.666666666666664</v>
      </c>
      <c r="O354" s="69">
        <f>IF(E354="P1",N354/规则!$E$26,IF(E354="P2",N354/规则!$E$27,IF(E354="P3",N354/规则!$E$28,IF(E354="P4",N354/规则!$E$29,N354/规则!$E$30))))</f>
        <v>0.9907407407407407</v>
      </c>
    </row>
    <row r="355" spans="1:15">
      <c r="A355" s="66" t="s">
        <v>573</v>
      </c>
      <c r="B355" s="66" t="s">
        <v>217</v>
      </c>
      <c r="C355" s="66">
        <v>4</v>
      </c>
      <c r="D355" s="66" t="s">
        <v>13</v>
      </c>
      <c r="E355" s="66" t="s">
        <v>53</v>
      </c>
      <c r="F355" s="66">
        <v>1</v>
      </c>
      <c r="G355" s="66">
        <v>62</v>
      </c>
      <c r="H355" s="66">
        <v>3</v>
      </c>
      <c r="I355" s="66">
        <v>1</v>
      </c>
      <c r="J355" s="66" t="s">
        <v>218</v>
      </c>
      <c r="K355" s="66" t="s">
        <v>218</v>
      </c>
      <c r="L355" s="66" t="s">
        <v>218</v>
      </c>
      <c r="M355" s="66">
        <f>IF(E355="P1",G355-F355*规则!$E$26,IF(E355="P2",G355-F355*规则!$E$27,IF(E355="P3",G355-F355*规则!$E$28,IF(E355="P4",G355-F355*规则!$E$29,G355-F355*规则!$E$30))))</f>
        <v>26</v>
      </c>
      <c r="N355" s="68">
        <f t="shared" si="5"/>
        <v>26</v>
      </c>
      <c r="O355" s="69">
        <f>IF(E355="P1",N355/规则!$E$26,IF(E355="P2",N355/规则!$E$27,IF(E355="P3",N355/规则!$E$28,IF(E355="P4",N355/规则!$E$29,N355/规则!$E$30))))</f>
        <v>0.72222222222222221</v>
      </c>
    </row>
    <row r="356" spans="1:15">
      <c r="A356" s="66" t="s">
        <v>574</v>
      </c>
      <c r="B356" s="66" t="s">
        <v>217</v>
      </c>
      <c r="C356" s="66">
        <v>4</v>
      </c>
      <c r="D356" s="66" t="s">
        <v>13</v>
      </c>
      <c r="E356" s="66" t="s">
        <v>53</v>
      </c>
      <c r="F356" s="66">
        <v>5</v>
      </c>
      <c r="G356" s="66">
        <v>363</v>
      </c>
      <c r="H356" s="66">
        <v>2</v>
      </c>
      <c r="I356" s="66">
        <v>2</v>
      </c>
      <c r="J356" s="66" t="s">
        <v>218</v>
      </c>
      <c r="K356" s="66" t="s">
        <v>218</v>
      </c>
      <c r="L356" s="66" t="s">
        <v>218</v>
      </c>
      <c r="M356" s="66">
        <f>IF(E356="P1",G356-F356*规则!$E$26,IF(E356="P2",G356-F356*规则!$E$27,IF(E356="P3",G356-F356*规则!$E$28,IF(E356="P4",G356-F356*规则!$E$29,G356-F356*规则!$E$30))))</f>
        <v>183</v>
      </c>
      <c r="N356" s="68">
        <f t="shared" si="5"/>
        <v>36.6</v>
      </c>
      <c r="O356" s="69">
        <f>IF(E356="P1",N356/规则!$E$26,IF(E356="P2",N356/规则!$E$27,IF(E356="P3",N356/规则!$E$28,IF(E356="P4",N356/规则!$E$29,N356/规则!$E$30))))</f>
        <v>1.0166666666666666</v>
      </c>
    </row>
    <row r="357" spans="1:15">
      <c r="A357" s="66" t="s">
        <v>575</v>
      </c>
      <c r="B357" s="66" t="s">
        <v>217</v>
      </c>
      <c r="C357" s="66">
        <v>4</v>
      </c>
      <c r="D357" s="66" t="s">
        <v>13</v>
      </c>
      <c r="E357" s="66" t="s">
        <v>53</v>
      </c>
      <c r="F357" s="66">
        <v>2</v>
      </c>
      <c r="G357" s="66">
        <v>164</v>
      </c>
      <c r="H357" s="66">
        <v>3</v>
      </c>
      <c r="I357" s="66">
        <v>0</v>
      </c>
      <c r="J357" s="66" t="s">
        <v>218</v>
      </c>
      <c r="K357" s="66" t="s">
        <v>218</v>
      </c>
      <c r="L357" s="66" t="s">
        <v>218</v>
      </c>
      <c r="M357" s="66">
        <f>IF(E357="P1",G357-F357*规则!$E$26,IF(E357="P2",G357-F357*规则!$E$27,IF(E357="P3",G357-F357*规则!$E$28,IF(E357="P4",G357-F357*规则!$E$29,G357-F357*规则!$E$30))))</f>
        <v>92</v>
      </c>
      <c r="N357" s="68">
        <f t="shared" si="5"/>
        <v>46</v>
      </c>
      <c r="O357" s="69">
        <f>IF(E357="P1",N357/规则!$E$26,IF(E357="P2",N357/规则!$E$27,IF(E357="P3",N357/规则!$E$28,IF(E357="P4",N357/规则!$E$29,N357/规则!$E$30))))</f>
        <v>1.2777777777777777</v>
      </c>
    </row>
    <row r="358" spans="1:15">
      <c r="A358" s="66" t="s">
        <v>576</v>
      </c>
      <c r="B358" s="66" t="s">
        <v>217</v>
      </c>
      <c r="C358" s="66">
        <v>4</v>
      </c>
      <c r="D358" s="66" t="s">
        <v>13</v>
      </c>
      <c r="E358" s="66" t="s">
        <v>53</v>
      </c>
      <c r="F358" s="66">
        <v>3</v>
      </c>
      <c r="G358" s="66">
        <v>204</v>
      </c>
      <c r="H358" s="66">
        <v>4</v>
      </c>
      <c r="I358" s="66">
        <v>1</v>
      </c>
      <c r="J358" s="66" t="s">
        <v>218</v>
      </c>
      <c r="K358" s="66" t="s">
        <v>218</v>
      </c>
      <c r="L358" s="66" t="s">
        <v>218</v>
      </c>
      <c r="M358" s="66">
        <f>IF(E358="P1",G358-F358*规则!$E$26,IF(E358="P2",G358-F358*规则!$E$27,IF(E358="P3",G358-F358*规则!$E$28,IF(E358="P4",G358-F358*规则!$E$29,G358-F358*规则!$E$30))))</f>
        <v>96</v>
      </c>
      <c r="N358" s="68">
        <f t="shared" si="5"/>
        <v>32</v>
      </c>
      <c r="O358" s="69">
        <f>IF(E358="P1",N358/规则!$E$26,IF(E358="P2",N358/规则!$E$27,IF(E358="P3",N358/规则!$E$28,IF(E358="P4",N358/规则!$E$29,N358/规则!$E$30))))</f>
        <v>0.88888888888888884</v>
      </c>
    </row>
    <row r="359" spans="1:15">
      <c r="A359" s="66" t="s">
        <v>577</v>
      </c>
      <c r="B359" s="66" t="s">
        <v>217</v>
      </c>
      <c r="C359" s="66">
        <v>4</v>
      </c>
      <c r="D359" s="66" t="s">
        <v>13</v>
      </c>
      <c r="E359" s="66" t="s">
        <v>53</v>
      </c>
      <c r="F359" s="66">
        <v>4</v>
      </c>
      <c r="G359" s="66">
        <v>304</v>
      </c>
      <c r="H359" s="66">
        <v>2</v>
      </c>
      <c r="I359" s="66">
        <v>3</v>
      </c>
      <c r="J359" s="66" t="s">
        <v>218</v>
      </c>
      <c r="K359" s="66" t="s">
        <v>218</v>
      </c>
      <c r="L359" s="66" t="s">
        <v>218</v>
      </c>
      <c r="M359" s="66">
        <f>IF(E359="P1",G359-F359*规则!$E$26,IF(E359="P2",G359-F359*规则!$E$27,IF(E359="P3",G359-F359*规则!$E$28,IF(E359="P4",G359-F359*规则!$E$29,G359-F359*规则!$E$30))))</f>
        <v>160</v>
      </c>
      <c r="N359" s="68">
        <f t="shared" si="5"/>
        <v>40</v>
      </c>
      <c r="O359" s="69">
        <f>IF(E359="P1",N359/规则!$E$26,IF(E359="P2",N359/规则!$E$27,IF(E359="P3",N359/规则!$E$28,IF(E359="P4",N359/规则!$E$29,N359/规则!$E$30))))</f>
        <v>1.1111111111111112</v>
      </c>
    </row>
    <row r="360" spans="1:15">
      <c r="A360" s="66" t="s">
        <v>578</v>
      </c>
      <c r="B360" s="66" t="s">
        <v>217</v>
      </c>
      <c r="C360" s="66">
        <v>4</v>
      </c>
      <c r="D360" s="66" t="s">
        <v>13</v>
      </c>
      <c r="E360" s="66" t="s">
        <v>53</v>
      </c>
      <c r="F360" s="66">
        <v>4</v>
      </c>
      <c r="G360" s="66">
        <v>291</v>
      </c>
      <c r="H360" s="66">
        <v>4</v>
      </c>
      <c r="I360" s="66">
        <v>0</v>
      </c>
      <c r="J360" s="66" t="s">
        <v>218</v>
      </c>
      <c r="K360" s="66" t="s">
        <v>218</v>
      </c>
      <c r="L360" s="66" t="s">
        <v>218</v>
      </c>
      <c r="M360" s="66">
        <f>IF(E360="P1",G360-F360*规则!$E$26,IF(E360="P2",G360-F360*规则!$E$27,IF(E360="P3",G360-F360*规则!$E$28,IF(E360="P4",G360-F360*规则!$E$29,G360-F360*规则!$E$30))))</f>
        <v>147</v>
      </c>
      <c r="N360" s="68">
        <f t="shared" si="5"/>
        <v>36.75</v>
      </c>
      <c r="O360" s="69">
        <f>IF(E360="P1",N360/规则!$E$26,IF(E360="P2",N360/规则!$E$27,IF(E360="P3",N360/规则!$E$28,IF(E360="P4",N360/规则!$E$29,N360/规则!$E$30))))</f>
        <v>1.0208333333333333</v>
      </c>
    </row>
    <row r="361" spans="1:15">
      <c r="A361" s="66" t="s">
        <v>579</v>
      </c>
      <c r="B361" s="66" t="s">
        <v>217</v>
      </c>
      <c r="C361" s="66">
        <v>4</v>
      </c>
      <c r="D361" s="66" t="s">
        <v>13</v>
      </c>
      <c r="E361" s="66" t="s">
        <v>53</v>
      </c>
      <c r="F361" s="66">
        <v>4</v>
      </c>
      <c r="G361" s="66">
        <v>308</v>
      </c>
      <c r="H361" s="66">
        <v>4</v>
      </c>
      <c r="I361" s="66">
        <v>2</v>
      </c>
      <c r="J361" s="66" t="s">
        <v>218</v>
      </c>
      <c r="K361" s="66" t="s">
        <v>218</v>
      </c>
      <c r="L361" s="66" t="s">
        <v>218</v>
      </c>
      <c r="M361" s="66">
        <f>IF(E361="P1",G361-F361*规则!$E$26,IF(E361="P2",G361-F361*规则!$E$27,IF(E361="P3",G361-F361*规则!$E$28,IF(E361="P4",G361-F361*规则!$E$29,G361-F361*规则!$E$30))))</f>
        <v>164</v>
      </c>
      <c r="N361" s="68">
        <f t="shared" si="5"/>
        <v>41</v>
      </c>
      <c r="O361" s="69">
        <f>IF(E361="P1",N361/规则!$E$26,IF(E361="P2",N361/规则!$E$27,IF(E361="P3",N361/规则!$E$28,IF(E361="P4",N361/规则!$E$29,N361/规则!$E$30))))</f>
        <v>1.1388888888888888</v>
      </c>
    </row>
    <row r="362" spans="1:15">
      <c r="A362" s="66" t="s">
        <v>580</v>
      </c>
      <c r="B362" s="66" t="s">
        <v>217</v>
      </c>
      <c r="C362" s="66">
        <v>4</v>
      </c>
      <c r="D362" s="66" t="s">
        <v>13</v>
      </c>
      <c r="E362" s="66" t="s">
        <v>53</v>
      </c>
      <c r="F362" s="66">
        <v>2</v>
      </c>
      <c r="G362" s="66">
        <v>133</v>
      </c>
      <c r="H362" s="66">
        <v>4</v>
      </c>
      <c r="I362" s="66">
        <v>3</v>
      </c>
      <c r="J362" s="66" t="s">
        <v>218</v>
      </c>
      <c r="K362" s="66" t="s">
        <v>218</v>
      </c>
      <c r="L362" s="66" t="s">
        <v>218</v>
      </c>
      <c r="M362" s="66">
        <f>IF(E362="P1",G362-F362*规则!$E$26,IF(E362="P2",G362-F362*规则!$E$27,IF(E362="P3",G362-F362*规则!$E$28,IF(E362="P4",G362-F362*规则!$E$29,G362-F362*规则!$E$30))))</f>
        <v>61</v>
      </c>
      <c r="N362" s="68">
        <f t="shared" si="5"/>
        <v>30.5</v>
      </c>
      <c r="O362" s="69">
        <f>IF(E362="P1",N362/规则!$E$26,IF(E362="P2",N362/规则!$E$27,IF(E362="P3",N362/规则!$E$28,IF(E362="P4",N362/规则!$E$29,N362/规则!$E$30))))</f>
        <v>0.84722222222222221</v>
      </c>
    </row>
    <row r="363" spans="1:15">
      <c r="A363" s="66" t="s">
        <v>581</v>
      </c>
      <c r="B363" s="66" t="s">
        <v>217</v>
      </c>
      <c r="C363" s="66">
        <v>4</v>
      </c>
      <c r="D363" s="66" t="s">
        <v>13</v>
      </c>
      <c r="E363" s="66" t="s">
        <v>53</v>
      </c>
      <c r="F363" s="66">
        <v>1</v>
      </c>
      <c r="G363" s="66">
        <v>62</v>
      </c>
      <c r="H363" s="66">
        <v>3</v>
      </c>
      <c r="I363" s="66">
        <v>4</v>
      </c>
      <c r="J363" s="66" t="s">
        <v>218</v>
      </c>
      <c r="K363" s="66" t="s">
        <v>218</v>
      </c>
      <c r="L363" s="66" t="s">
        <v>218</v>
      </c>
      <c r="M363" s="66">
        <f>IF(E363="P1",G363-F363*规则!$E$26,IF(E363="P2",G363-F363*规则!$E$27,IF(E363="P3",G363-F363*规则!$E$28,IF(E363="P4",G363-F363*规则!$E$29,G363-F363*规则!$E$30))))</f>
        <v>26</v>
      </c>
      <c r="N363" s="68">
        <f t="shared" si="5"/>
        <v>26</v>
      </c>
      <c r="O363" s="69">
        <f>IF(E363="P1",N363/规则!$E$26,IF(E363="P2",N363/规则!$E$27,IF(E363="P3",N363/规则!$E$28,IF(E363="P4",N363/规则!$E$29,N363/规则!$E$30))))</f>
        <v>0.72222222222222221</v>
      </c>
    </row>
    <row r="364" spans="1:15">
      <c r="A364" s="66" t="s">
        <v>582</v>
      </c>
      <c r="B364" s="66" t="s">
        <v>217</v>
      </c>
      <c r="C364" s="66">
        <v>4</v>
      </c>
      <c r="D364" s="66" t="s">
        <v>13</v>
      </c>
      <c r="E364" s="66" t="s">
        <v>53</v>
      </c>
      <c r="F364" s="66">
        <v>2</v>
      </c>
      <c r="G364" s="66">
        <v>147</v>
      </c>
      <c r="H364" s="66">
        <v>1</v>
      </c>
      <c r="I364" s="66">
        <v>3</v>
      </c>
      <c r="J364" s="66" t="s">
        <v>218</v>
      </c>
      <c r="K364" s="66" t="s">
        <v>218</v>
      </c>
      <c r="L364" s="66" t="s">
        <v>218</v>
      </c>
      <c r="M364" s="66">
        <f>IF(E364="P1",G364-F364*规则!$E$26,IF(E364="P2",G364-F364*规则!$E$27,IF(E364="P3",G364-F364*规则!$E$28,IF(E364="P4",G364-F364*规则!$E$29,G364-F364*规则!$E$30))))</f>
        <v>75</v>
      </c>
      <c r="N364" s="68">
        <f t="shared" si="5"/>
        <v>37.5</v>
      </c>
      <c r="O364" s="69">
        <f>IF(E364="P1",N364/规则!$E$26,IF(E364="P2",N364/规则!$E$27,IF(E364="P3",N364/规则!$E$28,IF(E364="P4",N364/规则!$E$29,N364/规则!$E$30))))</f>
        <v>1.0416666666666667</v>
      </c>
    </row>
    <row r="365" spans="1:15">
      <c r="A365" s="66" t="s">
        <v>583</v>
      </c>
      <c r="B365" s="66" t="s">
        <v>217</v>
      </c>
      <c r="C365" s="66">
        <v>4</v>
      </c>
      <c r="D365" s="66" t="s">
        <v>13</v>
      </c>
      <c r="E365" s="66" t="s">
        <v>53</v>
      </c>
      <c r="F365" s="66">
        <v>1</v>
      </c>
      <c r="G365" s="66">
        <v>63</v>
      </c>
      <c r="H365" s="66">
        <v>1</v>
      </c>
      <c r="I365" s="66">
        <v>4</v>
      </c>
      <c r="J365" s="66" t="s">
        <v>218</v>
      </c>
      <c r="K365" s="66" t="s">
        <v>218</v>
      </c>
      <c r="L365" s="66" t="s">
        <v>218</v>
      </c>
      <c r="M365" s="66">
        <f>IF(E365="P1",G365-F365*规则!$E$26,IF(E365="P2",G365-F365*规则!$E$27,IF(E365="P3",G365-F365*规则!$E$28,IF(E365="P4",G365-F365*规则!$E$29,G365-F365*规则!$E$30))))</f>
        <v>27</v>
      </c>
      <c r="N365" s="68">
        <f t="shared" si="5"/>
        <v>27</v>
      </c>
      <c r="O365" s="69">
        <f>IF(E365="P1",N365/规则!$E$26,IF(E365="P2",N365/规则!$E$27,IF(E365="P3",N365/规则!$E$28,IF(E365="P4",N365/规则!$E$29,N365/规则!$E$30))))</f>
        <v>0.75</v>
      </c>
    </row>
    <row r="366" spans="1:15">
      <c r="A366" s="66" t="s">
        <v>584</v>
      </c>
      <c r="B366" s="66" t="s">
        <v>217</v>
      </c>
      <c r="C366" s="66">
        <v>4</v>
      </c>
      <c r="D366" s="66" t="s">
        <v>13</v>
      </c>
      <c r="E366" s="66" t="s">
        <v>55</v>
      </c>
      <c r="F366" s="66">
        <v>4</v>
      </c>
      <c r="G366" s="66">
        <v>351</v>
      </c>
      <c r="H366" s="66">
        <v>1</v>
      </c>
      <c r="I366" s="66">
        <v>1</v>
      </c>
      <c r="J366" s="66" t="s">
        <v>218</v>
      </c>
      <c r="K366" s="66" t="s">
        <v>218</v>
      </c>
      <c r="L366" s="66" t="s">
        <v>218</v>
      </c>
      <c r="M366" s="66">
        <f>IF(E366="P1",G366-F366*规则!$E$26,IF(E366="P2",G366-F366*规则!$E$27,IF(E366="P3",G366-F366*规则!$E$28,IF(E366="P4",G366-F366*规则!$E$29,G366-F366*规则!$E$30))))</f>
        <v>159</v>
      </c>
      <c r="N366" s="68">
        <f t="shared" si="5"/>
        <v>39.75</v>
      </c>
      <c r="O366" s="69">
        <f>IF(E366="P1",N366/规则!$E$26,IF(E366="P2",N366/规则!$E$27,IF(E366="P3",N366/规则!$E$28,IF(E366="P4",N366/规则!$E$29,N366/规则!$E$30))))</f>
        <v>0.828125</v>
      </c>
    </row>
    <row r="367" spans="1:15">
      <c r="A367" s="66" t="s">
        <v>585</v>
      </c>
      <c r="B367" s="66" t="s">
        <v>217</v>
      </c>
      <c r="C367" s="66">
        <v>4</v>
      </c>
      <c r="D367" s="66" t="s">
        <v>13</v>
      </c>
      <c r="E367" s="66" t="s">
        <v>55</v>
      </c>
      <c r="F367" s="66">
        <v>2</v>
      </c>
      <c r="G367" s="66">
        <v>231</v>
      </c>
      <c r="H367" s="66">
        <v>1</v>
      </c>
      <c r="I367" s="66">
        <v>4</v>
      </c>
      <c r="J367" s="66" t="s">
        <v>218</v>
      </c>
      <c r="K367" s="66" t="s">
        <v>218</v>
      </c>
      <c r="L367" s="66" t="s">
        <v>218</v>
      </c>
      <c r="M367" s="66">
        <f>IF(E367="P1",G367-F367*规则!$E$26,IF(E367="P2",G367-F367*规则!$E$27,IF(E367="P3",G367-F367*规则!$E$28,IF(E367="P4",G367-F367*规则!$E$29,G367-F367*规则!$E$30))))</f>
        <v>135</v>
      </c>
      <c r="N367" s="68">
        <f t="shared" si="5"/>
        <v>67.5</v>
      </c>
      <c r="O367" s="69">
        <f>IF(E367="P1",N367/规则!$E$26,IF(E367="P2",N367/规则!$E$27,IF(E367="P3",N367/规则!$E$28,IF(E367="P4",N367/规则!$E$29,N367/规则!$E$30))))</f>
        <v>1.40625</v>
      </c>
    </row>
    <row r="368" spans="1:15">
      <c r="A368" s="66" t="s">
        <v>586</v>
      </c>
      <c r="B368" s="66" t="s">
        <v>217</v>
      </c>
      <c r="C368" s="66">
        <v>4</v>
      </c>
      <c r="D368" s="66" t="s">
        <v>13</v>
      </c>
      <c r="E368" s="66" t="s">
        <v>55</v>
      </c>
      <c r="F368" s="66">
        <v>5</v>
      </c>
      <c r="G368" s="66">
        <v>473</v>
      </c>
      <c r="H368" s="66">
        <v>2</v>
      </c>
      <c r="I368" s="66">
        <v>3</v>
      </c>
      <c r="J368" s="66" t="s">
        <v>389</v>
      </c>
      <c r="K368" s="66" t="s">
        <v>218</v>
      </c>
      <c r="L368" s="66" t="s">
        <v>218</v>
      </c>
      <c r="M368" s="66">
        <f>IF(E368="P1",G368-F368*规则!$E$26,IF(E368="P2",G368-F368*规则!$E$27,IF(E368="P3",G368-F368*规则!$E$28,IF(E368="P4",G368-F368*规则!$E$29,G368-F368*规则!$E$30))))</f>
        <v>233</v>
      </c>
      <c r="N368" s="68">
        <f t="shared" si="5"/>
        <v>46.6</v>
      </c>
      <c r="O368" s="69">
        <f>IF(E368="P1",N368/规则!$E$26,IF(E368="P2",N368/规则!$E$27,IF(E368="P3",N368/规则!$E$28,IF(E368="P4",N368/规则!$E$29,N368/规则!$E$30))))</f>
        <v>0.97083333333333333</v>
      </c>
    </row>
    <row r="369" spans="1:15">
      <c r="A369" s="66" t="s">
        <v>587</v>
      </c>
      <c r="B369" s="66" t="s">
        <v>217</v>
      </c>
      <c r="C369" s="66">
        <v>4</v>
      </c>
      <c r="D369" s="66" t="s">
        <v>13</v>
      </c>
      <c r="E369" s="66" t="s">
        <v>55</v>
      </c>
      <c r="F369" s="66">
        <v>5</v>
      </c>
      <c r="G369" s="66">
        <v>536</v>
      </c>
      <c r="H369" s="66">
        <v>1</v>
      </c>
      <c r="I369" s="66">
        <v>1</v>
      </c>
      <c r="J369" s="66" t="s">
        <v>487</v>
      </c>
      <c r="K369" s="66" t="s">
        <v>218</v>
      </c>
      <c r="L369" s="66" t="s">
        <v>218</v>
      </c>
      <c r="M369" s="66">
        <f>IF(E369="P1",G369-F369*规则!$E$26,IF(E369="P2",G369-F369*规则!$E$27,IF(E369="P3",G369-F369*规则!$E$28,IF(E369="P4",G369-F369*规则!$E$29,G369-F369*规则!$E$30))))</f>
        <v>296</v>
      </c>
      <c r="N369" s="68">
        <f t="shared" si="5"/>
        <v>59.2</v>
      </c>
      <c r="O369" s="69">
        <f>IF(E369="P1",N369/规则!$E$26,IF(E369="P2",N369/规则!$E$27,IF(E369="P3",N369/规则!$E$28,IF(E369="P4",N369/规则!$E$29,N369/规则!$E$30))))</f>
        <v>1.2333333333333334</v>
      </c>
    </row>
    <row r="370" spans="1:15">
      <c r="A370" s="66" t="s">
        <v>588</v>
      </c>
      <c r="B370" s="66" t="s">
        <v>217</v>
      </c>
      <c r="C370" s="66">
        <v>4</v>
      </c>
      <c r="D370" s="66" t="s">
        <v>13</v>
      </c>
      <c r="E370" s="66" t="s">
        <v>55</v>
      </c>
      <c r="F370" s="66">
        <v>2</v>
      </c>
      <c r="G370" s="66">
        <v>182</v>
      </c>
      <c r="H370" s="66">
        <v>3</v>
      </c>
      <c r="I370" s="66">
        <v>4</v>
      </c>
      <c r="J370" s="66" t="s">
        <v>218</v>
      </c>
      <c r="K370" s="66" t="s">
        <v>218</v>
      </c>
      <c r="L370" s="66" t="s">
        <v>218</v>
      </c>
      <c r="M370" s="66">
        <f>IF(E370="P1",G370-F370*规则!$E$26,IF(E370="P2",G370-F370*规则!$E$27,IF(E370="P3",G370-F370*规则!$E$28,IF(E370="P4",G370-F370*规则!$E$29,G370-F370*规则!$E$30))))</f>
        <v>86</v>
      </c>
      <c r="N370" s="68">
        <f t="shared" si="5"/>
        <v>43</v>
      </c>
      <c r="O370" s="69">
        <f>IF(E370="P1",N370/规则!$E$26,IF(E370="P2",N370/规则!$E$27,IF(E370="P3",N370/规则!$E$28,IF(E370="P4",N370/规则!$E$29,N370/规则!$E$30))))</f>
        <v>0.89583333333333337</v>
      </c>
    </row>
    <row r="371" spans="1:15">
      <c r="A371" s="66" t="s">
        <v>589</v>
      </c>
      <c r="B371" s="66" t="s">
        <v>217</v>
      </c>
      <c r="C371" s="66">
        <v>4</v>
      </c>
      <c r="D371" s="66" t="s">
        <v>13</v>
      </c>
      <c r="E371" s="66" t="s">
        <v>55</v>
      </c>
      <c r="F371" s="66">
        <v>3</v>
      </c>
      <c r="G371" s="66">
        <v>307</v>
      </c>
      <c r="H371" s="66">
        <v>2</v>
      </c>
      <c r="I371" s="66">
        <v>0</v>
      </c>
      <c r="J371" s="66" t="s">
        <v>218</v>
      </c>
      <c r="K371" s="66" t="s">
        <v>218</v>
      </c>
      <c r="L371" s="66" t="s">
        <v>218</v>
      </c>
      <c r="M371" s="66">
        <f>IF(E371="P1",G371-F371*规则!$E$26,IF(E371="P2",G371-F371*规则!$E$27,IF(E371="P3",G371-F371*规则!$E$28,IF(E371="P4",G371-F371*规则!$E$29,G371-F371*规则!$E$30))))</f>
        <v>163</v>
      </c>
      <c r="N371" s="68">
        <f t="shared" si="5"/>
        <v>54.333333333333336</v>
      </c>
      <c r="O371" s="69">
        <f>IF(E371="P1",N371/规则!$E$26,IF(E371="P2",N371/规则!$E$27,IF(E371="P3",N371/规则!$E$28,IF(E371="P4",N371/规则!$E$29,N371/规则!$E$30))))</f>
        <v>1.1319444444444444</v>
      </c>
    </row>
    <row r="372" spans="1:15">
      <c r="A372" s="66" t="s">
        <v>590</v>
      </c>
      <c r="B372" s="66" t="s">
        <v>217</v>
      </c>
      <c r="C372" s="66">
        <v>4</v>
      </c>
      <c r="D372" s="66" t="s">
        <v>13</v>
      </c>
      <c r="E372" s="66" t="s">
        <v>55</v>
      </c>
      <c r="F372" s="66">
        <v>5</v>
      </c>
      <c r="G372" s="66">
        <v>502</v>
      </c>
      <c r="H372" s="66">
        <v>2</v>
      </c>
      <c r="I372" s="66">
        <v>3</v>
      </c>
      <c r="J372" s="66" t="s">
        <v>218</v>
      </c>
      <c r="K372" s="66" t="s">
        <v>218</v>
      </c>
      <c r="L372" s="66" t="s">
        <v>218</v>
      </c>
      <c r="M372" s="66">
        <f>IF(E372="P1",G372-F372*规则!$E$26,IF(E372="P2",G372-F372*规则!$E$27,IF(E372="P3",G372-F372*规则!$E$28,IF(E372="P4",G372-F372*规则!$E$29,G372-F372*规则!$E$30))))</f>
        <v>262</v>
      </c>
      <c r="N372" s="68">
        <f t="shared" si="5"/>
        <v>52.4</v>
      </c>
      <c r="O372" s="69">
        <f>IF(E372="P1",N372/规则!$E$26,IF(E372="P2",N372/规则!$E$27,IF(E372="P3",N372/规则!$E$28,IF(E372="P4",N372/规则!$E$29,N372/规则!$E$30))))</f>
        <v>1.0916666666666666</v>
      </c>
    </row>
    <row r="373" spans="1:15">
      <c r="A373" s="66" t="s">
        <v>591</v>
      </c>
      <c r="B373" s="66" t="s">
        <v>217</v>
      </c>
      <c r="C373" s="66">
        <v>4</v>
      </c>
      <c r="D373" s="66" t="s">
        <v>13</v>
      </c>
      <c r="E373" s="66" t="s">
        <v>55</v>
      </c>
      <c r="F373" s="66">
        <v>1</v>
      </c>
      <c r="G373" s="66">
        <v>109</v>
      </c>
      <c r="H373" s="66">
        <v>3</v>
      </c>
      <c r="I373" s="66">
        <v>1</v>
      </c>
      <c r="J373" s="66" t="s">
        <v>218</v>
      </c>
      <c r="K373" s="66" t="s">
        <v>218</v>
      </c>
      <c r="L373" s="66" t="s">
        <v>218</v>
      </c>
      <c r="M373" s="66">
        <f>IF(E373="P1",G373-F373*规则!$E$26,IF(E373="P2",G373-F373*规则!$E$27,IF(E373="P3",G373-F373*规则!$E$28,IF(E373="P4",G373-F373*规则!$E$29,G373-F373*规则!$E$30))))</f>
        <v>61</v>
      </c>
      <c r="N373" s="68">
        <f t="shared" si="5"/>
        <v>61</v>
      </c>
      <c r="O373" s="69">
        <f>IF(E373="P1",N373/规则!$E$26,IF(E373="P2",N373/规则!$E$27,IF(E373="P3",N373/规则!$E$28,IF(E373="P4",N373/规则!$E$29,N373/规则!$E$30))))</f>
        <v>1.2708333333333333</v>
      </c>
    </row>
    <row r="374" spans="1:15">
      <c r="A374" s="66" t="s">
        <v>592</v>
      </c>
      <c r="B374" s="66" t="s">
        <v>217</v>
      </c>
      <c r="C374" s="66">
        <v>4</v>
      </c>
      <c r="D374" s="66" t="s">
        <v>13</v>
      </c>
      <c r="E374" s="66" t="s">
        <v>55</v>
      </c>
      <c r="F374" s="66">
        <v>5</v>
      </c>
      <c r="G374" s="66">
        <v>504</v>
      </c>
      <c r="H374" s="66">
        <v>2</v>
      </c>
      <c r="I374" s="66">
        <v>2</v>
      </c>
      <c r="J374" s="66" t="s">
        <v>218</v>
      </c>
      <c r="K374" s="66" t="s">
        <v>218</v>
      </c>
      <c r="L374" s="66" t="s">
        <v>218</v>
      </c>
      <c r="M374" s="66">
        <f>IF(E374="P1",G374-F374*规则!$E$26,IF(E374="P2",G374-F374*规则!$E$27,IF(E374="P3",G374-F374*规则!$E$28,IF(E374="P4",G374-F374*规则!$E$29,G374-F374*规则!$E$30))))</f>
        <v>264</v>
      </c>
      <c r="N374" s="68">
        <f t="shared" si="5"/>
        <v>52.8</v>
      </c>
      <c r="O374" s="69">
        <f>IF(E374="P1",N374/规则!$E$26,IF(E374="P2",N374/规则!$E$27,IF(E374="P3",N374/规则!$E$28,IF(E374="P4",N374/规则!$E$29,N374/规则!$E$30))))</f>
        <v>1.0999999999999999</v>
      </c>
    </row>
    <row r="375" spans="1:15">
      <c r="A375" s="66" t="s">
        <v>593</v>
      </c>
      <c r="B375" s="66" t="s">
        <v>217</v>
      </c>
      <c r="C375" s="66">
        <v>4</v>
      </c>
      <c r="D375" s="66" t="s">
        <v>13</v>
      </c>
      <c r="E375" s="66" t="s">
        <v>55</v>
      </c>
      <c r="F375" s="66">
        <v>5</v>
      </c>
      <c r="G375" s="66">
        <v>491</v>
      </c>
      <c r="H375" s="66">
        <v>2</v>
      </c>
      <c r="I375" s="66">
        <v>2</v>
      </c>
      <c r="J375" s="66" t="s">
        <v>487</v>
      </c>
      <c r="K375" s="66" t="s">
        <v>218</v>
      </c>
      <c r="L375" s="66" t="s">
        <v>218</v>
      </c>
      <c r="M375" s="66">
        <f>IF(E375="P1",G375-F375*规则!$E$26,IF(E375="P2",G375-F375*规则!$E$27,IF(E375="P3",G375-F375*规则!$E$28,IF(E375="P4",G375-F375*规则!$E$29,G375-F375*规则!$E$30))))</f>
        <v>251</v>
      </c>
      <c r="N375" s="68">
        <f t="shared" si="5"/>
        <v>50.2</v>
      </c>
      <c r="O375" s="69">
        <f>IF(E375="P1",N375/规则!$E$26,IF(E375="P2",N375/规则!$E$27,IF(E375="P3",N375/规则!$E$28,IF(E375="P4",N375/规则!$E$29,N375/规则!$E$30))))</f>
        <v>1.0458333333333334</v>
      </c>
    </row>
    <row r="376" spans="1:15">
      <c r="A376" s="66" t="s">
        <v>594</v>
      </c>
      <c r="B376" s="66" t="s">
        <v>217</v>
      </c>
      <c r="C376" s="66">
        <v>4</v>
      </c>
      <c r="D376" s="66" t="s">
        <v>13</v>
      </c>
      <c r="E376" s="66" t="s">
        <v>55</v>
      </c>
      <c r="F376" s="66">
        <v>2</v>
      </c>
      <c r="G376" s="66">
        <v>189</v>
      </c>
      <c r="H376" s="66">
        <v>4</v>
      </c>
      <c r="I376" s="66">
        <v>0</v>
      </c>
      <c r="J376" s="66" t="s">
        <v>218</v>
      </c>
      <c r="K376" s="66" t="s">
        <v>218</v>
      </c>
      <c r="L376" s="66" t="s">
        <v>218</v>
      </c>
      <c r="M376" s="66">
        <f>IF(E376="P1",G376-F376*规则!$E$26,IF(E376="P2",G376-F376*规则!$E$27,IF(E376="P3",G376-F376*规则!$E$28,IF(E376="P4",G376-F376*规则!$E$29,G376-F376*规则!$E$30))))</f>
        <v>93</v>
      </c>
      <c r="N376" s="68">
        <f t="shared" si="5"/>
        <v>46.5</v>
      </c>
      <c r="O376" s="69">
        <f>IF(E376="P1",N376/规则!$E$26,IF(E376="P2",N376/规则!$E$27,IF(E376="P3",N376/规则!$E$28,IF(E376="P4",N376/规则!$E$29,N376/规则!$E$30))))</f>
        <v>0.96875</v>
      </c>
    </row>
    <row r="377" spans="1:15">
      <c r="A377" s="66" t="s">
        <v>595</v>
      </c>
      <c r="B377" s="66" t="s">
        <v>217</v>
      </c>
      <c r="C377" s="66">
        <v>4</v>
      </c>
      <c r="D377" s="66" t="s">
        <v>13</v>
      </c>
      <c r="E377" s="66" t="s">
        <v>55</v>
      </c>
      <c r="F377" s="66">
        <v>3</v>
      </c>
      <c r="G377" s="66">
        <v>311</v>
      </c>
      <c r="H377" s="66">
        <v>3</v>
      </c>
      <c r="I377" s="66">
        <v>4</v>
      </c>
      <c r="J377" s="66" t="s">
        <v>218</v>
      </c>
      <c r="K377" s="66" t="s">
        <v>218</v>
      </c>
      <c r="L377" s="66" t="s">
        <v>218</v>
      </c>
      <c r="M377" s="66">
        <f>IF(E377="P1",G377-F377*规则!$E$26,IF(E377="P2",G377-F377*规则!$E$27,IF(E377="P3",G377-F377*规则!$E$28,IF(E377="P4",G377-F377*规则!$E$29,G377-F377*规则!$E$30))))</f>
        <v>167</v>
      </c>
      <c r="N377" s="68">
        <f t="shared" si="5"/>
        <v>55.666666666666664</v>
      </c>
      <c r="O377" s="69">
        <f>IF(E377="P1",N377/规则!$E$26,IF(E377="P2",N377/规则!$E$27,IF(E377="P3",N377/规则!$E$28,IF(E377="P4",N377/规则!$E$29,N377/规则!$E$30))))</f>
        <v>1.1597222222222221</v>
      </c>
    </row>
    <row r="378" spans="1:15">
      <c r="A378" s="66" t="s">
        <v>596</v>
      </c>
      <c r="B378" s="66" t="s">
        <v>217</v>
      </c>
      <c r="C378" s="66">
        <v>4</v>
      </c>
      <c r="D378" s="66" t="s">
        <v>13</v>
      </c>
      <c r="E378" s="66" t="s">
        <v>55</v>
      </c>
      <c r="F378" s="66">
        <v>4</v>
      </c>
      <c r="G378" s="66">
        <v>423</v>
      </c>
      <c r="H378" s="66">
        <v>1</v>
      </c>
      <c r="I378" s="66">
        <v>1</v>
      </c>
      <c r="J378" s="66" t="s">
        <v>218</v>
      </c>
      <c r="K378" s="66" t="s">
        <v>218</v>
      </c>
      <c r="L378" s="66" t="s">
        <v>218</v>
      </c>
      <c r="M378" s="66">
        <f>IF(E378="P1",G378-F378*规则!$E$26,IF(E378="P2",G378-F378*规则!$E$27,IF(E378="P3",G378-F378*规则!$E$28,IF(E378="P4",G378-F378*规则!$E$29,G378-F378*规则!$E$30))))</f>
        <v>231</v>
      </c>
      <c r="N378" s="68">
        <f t="shared" si="5"/>
        <v>57.75</v>
      </c>
      <c r="O378" s="69">
        <f>IF(E378="P1",N378/规则!$E$26,IF(E378="P2",N378/规则!$E$27,IF(E378="P3",N378/规则!$E$28,IF(E378="P4",N378/规则!$E$29,N378/规则!$E$30))))</f>
        <v>1.203125</v>
      </c>
    </row>
    <row r="379" spans="1:15">
      <c r="A379" s="66" t="s">
        <v>597</v>
      </c>
      <c r="B379" s="66" t="s">
        <v>217</v>
      </c>
      <c r="C379" s="66">
        <v>4</v>
      </c>
      <c r="D379" s="66" t="s">
        <v>13</v>
      </c>
      <c r="E379" s="66" t="s">
        <v>55</v>
      </c>
      <c r="F379" s="66">
        <v>2</v>
      </c>
      <c r="G379" s="66">
        <v>204</v>
      </c>
      <c r="H379" s="66">
        <v>4</v>
      </c>
      <c r="I379" s="66">
        <v>0</v>
      </c>
      <c r="J379" s="66" t="s">
        <v>218</v>
      </c>
      <c r="K379" s="66" t="s">
        <v>218</v>
      </c>
      <c r="L379" s="66" t="s">
        <v>218</v>
      </c>
      <c r="M379" s="66">
        <f>IF(E379="P1",G379-F379*规则!$E$26,IF(E379="P2",G379-F379*规则!$E$27,IF(E379="P3",G379-F379*规则!$E$28,IF(E379="P4",G379-F379*规则!$E$29,G379-F379*规则!$E$30))))</f>
        <v>108</v>
      </c>
      <c r="N379" s="68">
        <f t="shared" si="5"/>
        <v>54</v>
      </c>
      <c r="O379" s="69">
        <f>IF(E379="P1",N379/规则!$E$26,IF(E379="P2",N379/规则!$E$27,IF(E379="P3",N379/规则!$E$28,IF(E379="P4",N379/规则!$E$29,N379/规则!$E$30))))</f>
        <v>1.125</v>
      </c>
    </row>
    <row r="380" spans="1:15">
      <c r="A380" s="66" t="s">
        <v>598</v>
      </c>
      <c r="B380" s="66" t="s">
        <v>217</v>
      </c>
      <c r="C380" s="66">
        <v>4</v>
      </c>
      <c r="D380" s="66" t="s">
        <v>14</v>
      </c>
      <c r="E380" s="66" t="s">
        <v>51</v>
      </c>
      <c r="F380" s="66">
        <v>1</v>
      </c>
      <c r="G380" s="66">
        <v>49</v>
      </c>
      <c r="H380" s="66">
        <v>2</v>
      </c>
      <c r="I380" s="66">
        <v>2</v>
      </c>
      <c r="J380" s="66" t="s">
        <v>218</v>
      </c>
      <c r="K380" s="66" t="s">
        <v>218</v>
      </c>
      <c r="L380" s="66" t="s">
        <v>218</v>
      </c>
      <c r="M380" s="66">
        <f>IF(E380="P1",G380-F380*规则!$E$26,IF(E380="P2",G380-F380*规则!$E$27,IF(E380="P3",G380-F380*规则!$E$28,IF(E380="P4",G380-F380*规则!$E$29,G380-F380*规则!$E$30))))</f>
        <v>22</v>
      </c>
      <c r="N380" s="68">
        <f t="shared" si="5"/>
        <v>22</v>
      </c>
      <c r="O380" s="69">
        <f>IF(E380="P1",N380/规则!$E$26,IF(E380="P2",N380/规则!$E$27,IF(E380="P3",N380/规则!$E$28,IF(E380="P4",N380/规则!$E$29,N380/规则!$E$30))))</f>
        <v>0.81481481481481477</v>
      </c>
    </row>
    <row r="381" spans="1:15">
      <c r="A381" s="66" t="s">
        <v>599</v>
      </c>
      <c r="B381" s="66" t="s">
        <v>217</v>
      </c>
      <c r="C381" s="66">
        <v>4</v>
      </c>
      <c r="D381" s="66" t="s">
        <v>14</v>
      </c>
      <c r="E381" s="66" t="s">
        <v>51</v>
      </c>
      <c r="F381" s="66">
        <v>4</v>
      </c>
      <c r="G381" s="66">
        <v>240</v>
      </c>
      <c r="H381" s="66">
        <v>4</v>
      </c>
      <c r="I381" s="66">
        <v>0</v>
      </c>
      <c r="J381" s="66" t="s">
        <v>218</v>
      </c>
      <c r="K381" s="66" t="s">
        <v>218</v>
      </c>
      <c r="L381" s="66" t="s">
        <v>218</v>
      </c>
      <c r="M381" s="66">
        <f>IF(E381="P1",G381-F381*规则!$E$26,IF(E381="P2",G381-F381*规则!$E$27,IF(E381="P3",G381-F381*规则!$E$28,IF(E381="P4",G381-F381*规则!$E$29,G381-F381*规则!$E$30))))</f>
        <v>132</v>
      </c>
      <c r="N381" s="68">
        <f t="shared" si="5"/>
        <v>33</v>
      </c>
      <c r="O381" s="69">
        <f>IF(E381="P1",N381/规则!$E$26,IF(E381="P2",N381/规则!$E$27,IF(E381="P3",N381/规则!$E$28,IF(E381="P4",N381/规则!$E$29,N381/规则!$E$30))))</f>
        <v>1.2222222222222223</v>
      </c>
    </row>
    <row r="382" spans="1:15">
      <c r="A382" s="66" t="s">
        <v>600</v>
      </c>
      <c r="B382" s="66" t="s">
        <v>217</v>
      </c>
      <c r="C382" s="66">
        <v>4</v>
      </c>
      <c r="D382" s="66" t="s">
        <v>14</v>
      </c>
      <c r="E382" s="66" t="s">
        <v>51</v>
      </c>
      <c r="F382" s="66">
        <v>5</v>
      </c>
      <c r="G382" s="66">
        <v>308</v>
      </c>
      <c r="H382" s="66">
        <v>1</v>
      </c>
      <c r="I382" s="66">
        <v>1</v>
      </c>
      <c r="J382" s="66" t="s">
        <v>218</v>
      </c>
      <c r="K382" s="66" t="s">
        <v>218</v>
      </c>
      <c r="L382" s="66" t="s">
        <v>218</v>
      </c>
      <c r="M382" s="66">
        <f>IF(E382="P1",G382-F382*规则!$E$26,IF(E382="P2",G382-F382*规则!$E$27,IF(E382="P3",G382-F382*规则!$E$28,IF(E382="P4",G382-F382*规则!$E$29,G382-F382*规则!$E$30))))</f>
        <v>173</v>
      </c>
      <c r="N382" s="68">
        <f t="shared" si="5"/>
        <v>34.6</v>
      </c>
      <c r="O382" s="69">
        <f>IF(E382="P1",N382/规则!$E$26,IF(E382="P2",N382/规则!$E$27,IF(E382="P3",N382/规则!$E$28,IF(E382="P4",N382/规则!$E$29,N382/规则!$E$30))))</f>
        <v>1.2814814814814814</v>
      </c>
    </row>
    <row r="383" spans="1:15">
      <c r="A383" s="66" t="s">
        <v>601</v>
      </c>
      <c r="B383" s="66" t="s">
        <v>217</v>
      </c>
      <c r="C383" s="66">
        <v>4</v>
      </c>
      <c r="D383" s="66" t="s">
        <v>14</v>
      </c>
      <c r="E383" s="66" t="s">
        <v>51</v>
      </c>
      <c r="F383" s="66">
        <v>3</v>
      </c>
      <c r="G383" s="66">
        <v>168</v>
      </c>
      <c r="H383" s="66">
        <v>2</v>
      </c>
      <c r="I383" s="66">
        <v>3</v>
      </c>
      <c r="J383" s="66" t="s">
        <v>218</v>
      </c>
      <c r="K383" s="66" t="s">
        <v>218</v>
      </c>
      <c r="L383" s="66" t="s">
        <v>218</v>
      </c>
      <c r="M383" s="66">
        <f>IF(E383="P1",G383-F383*规则!$E$26,IF(E383="P2",G383-F383*规则!$E$27,IF(E383="P3",G383-F383*规则!$E$28,IF(E383="P4",G383-F383*规则!$E$29,G383-F383*规则!$E$30))))</f>
        <v>87</v>
      </c>
      <c r="N383" s="68">
        <f t="shared" si="5"/>
        <v>29</v>
      </c>
      <c r="O383" s="69">
        <f>IF(E383="P1",N383/规则!$E$26,IF(E383="P2",N383/规则!$E$27,IF(E383="P3",N383/规则!$E$28,IF(E383="P4",N383/规则!$E$29,N383/规则!$E$30))))</f>
        <v>1.0740740740740742</v>
      </c>
    </row>
    <row r="384" spans="1:15">
      <c r="A384" s="66" t="s">
        <v>602</v>
      </c>
      <c r="B384" s="66" t="s">
        <v>217</v>
      </c>
      <c r="C384" s="66">
        <v>4</v>
      </c>
      <c r="D384" s="66" t="s">
        <v>14</v>
      </c>
      <c r="E384" s="66" t="s">
        <v>51</v>
      </c>
      <c r="F384" s="66">
        <v>2</v>
      </c>
      <c r="G384" s="66">
        <v>117</v>
      </c>
      <c r="H384" s="66">
        <v>2</v>
      </c>
      <c r="I384" s="66">
        <v>4</v>
      </c>
      <c r="J384" s="66" t="s">
        <v>218</v>
      </c>
      <c r="K384" s="66" t="s">
        <v>218</v>
      </c>
      <c r="L384" s="66" t="s">
        <v>218</v>
      </c>
      <c r="M384" s="66">
        <f>IF(E384="P1",G384-F384*规则!$E$26,IF(E384="P2",G384-F384*规则!$E$27,IF(E384="P3",G384-F384*规则!$E$28,IF(E384="P4",G384-F384*规则!$E$29,G384-F384*规则!$E$30))))</f>
        <v>63</v>
      </c>
      <c r="N384" s="68">
        <f t="shared" si="5"/>
        <v>31.5</v>
      </c>
      <c r="O384" s="69">
        <f>IF(E384="P1",N384/规则!$E$26,IF(E384="P2",N384/规则!$E$27,IF(E384="P3",N384/规则!$E$28,IF(E384="P4",N384/规则!$E$29,N384/规则!$E$30))))</f>
        <v>1.1666666666666667</v>
      </c>
    </row>
    <row r="385" spans="1:15">
      <c r="A385" s="66" t="s">
        <v>603</v>
      </c>
      <c r="B385" s="66" t="s">
        <v>217</v>
      </c>
      <c r="C385" s="66">
        <v>4</v>
      </c>
      <c r="D385" s="66" t="s">
        <v>14</v>
      </c>
      <c r="E385" s="66" t="s">
        <v>51</v>
      </c>
      <c r="F385" s="66">
        <v>3</v>
      </c>
      <c r="G385" s="66">
        <v>193</v>
      </c>
      <c r="H385" s="66">
        <v>1</v>
      </c>
      <c r="I385" s="66">
        <v>1</v>
      </c>
      <c r="J385" s="66" t="s">
        <v>218</v>
      </c>
      <c r="K385" s="66" t="s">
        <v>218</v>
      </c>
      <c r="L385" s="66" t="s">
        <v>218</v>
      </c>
      <c r="M385" s="66">
        <f>IF(E385="P1",G385-F385*规则!$E$26,IF(E385="P2",G385-F385*规则!$E$27,IF(E385="P3",G385-F385*规则!$E$28,IF(E385="P4",G385-F385*规则!$E$29,G385-F385*规则!$E$30))))</f>
        <v>112</v>
      </c>
      <c r="N385" s="68">
        <f t="shared" si="5"/>
        <v>37.333333333333336</v>
      </c>
      <c r="O385" s="69">
        <f>IF(E385="P1",N385/规则!$E$26,IF(E385="P2",N385/规则!$E$27,IF(E385="P3",N385/规则!$E$28,IF(E385="P4",N385/规则!$E$29,N385/规则!$E$30))))</f>
        <v>1.3827160493827162</v>
      </c>
    </row>
    <row r="386" spans="1:15">
      <c r="A386" s="66" t="s">
        <v>604</v>
      </c>
      <c r="B386" s="66" t="s">
        <v>217</v>
      </c>
      <c r="C386" s="66">
        <v>4</v>
      </c>
      <c r="D386" s="66" t="s">
        <v>14</v>
      </c>
      <c r="E386" s="66" t="s">
        <v>51</v>
      </c>
      <c r="F386" s="66">
        <v>4</v>
      </c>
      <c r="G386" s="66">
        <v>282</v>
      </c>
      <c r="H386" s="66">
        <v>1</v>
      </c>
      <c r="I386" s="66">
        <v>3</v>
      </c>
      <c r="J386" s="66" t="s">
        <v>218</v>
      </c>
      <c r="K386" s="66" t="s">
        <v>218</v>
      </c>
      <c r="L386" s="66" t="s">
        <v>218</v>
      </c>
      <c r="M386" s="66">
        <f>IF(E386="P1",G386-F386*规则!$E$26,IF(E386="P2",G386-F386*规则!$E$27,IF(E386="P3",G386-F386*规则!$E$28,IF(E386="P4",G386-F386*规则!$E$29,G386-F386*规则!$E$30))))</f>
        <v>174</v>
      </c>
      <c r="N386" s="68">
        <f t="shared" si="5"/>
        <v>43.5</v>
      </c>
      <c r="O386" s="69">
        <f>IF(E386="P1",N386/规则!$E$26,IF(E386="P2",N386/规则!$E$27,IF(E386="P3",N386/规则!$E$28,IF(E386="P4",N386/规则!$E$29,N386/规则!$E$30))))</f>
        <v>1.6111111111111112</v>
      </c>
    </row>
    <row r="387" spans="1:15">
      <c r="A387" s="66" t="s">
        <v>605</v>
      </c>
      <c r="B387" s="66" t="s">
        <v>217</v>
      </c>
      <c r="C387" s="66">
        <v>4</v>
      </c>
      <c r="D387" s="66" t="s">
        <v>14</v>
      </c>
      <c r="E387" s="66" t="s">
        <v>51</v>
      </c>
      <c r="F387" s="66">
        <v>3</v>
      </c>
      <c r="G387" s="66">
        <v>188</v>
      </c>
      <c r="H387" s="66">
        <v>2</v>
      </c>
      <c r="I387" s="66">
        <v>3</v>
      </c>
      <c r="J387" s="66" t="s">
        <v>218</v>
      </c>
      <c r="K387" s="66" t="s">
        <v>218</v>
      </c>
      <c r="L387" s="66" t="s">
        <v>218</v>
      </c>
      <c r="M387" s="66">
        <f>IF(E387="P1",G387-F387*规则!$E$26,IF(E387="P2",G387-F387*规则!$E$27,IF(E387="P3",G387-F387*规则!$E$28,IF(E387="P4",G387-F387*规则!$E$29,G387-F387*规则!$E$30))))</f>
        <v>107</v>
      </c>
      <c r="N387" s="68">
        <f t="shared" ref="N387:N450" si="6">M387/F387</f>
        <v>35.666666666666664</v>
      </c>
      <c r="O387" s="69">
        <f>IF(E387="P1",N387/规则!$E$26,IF(E387="P2",N387/规则!$E$27,IF(E387="P3",N387/规则!$E$28,IF(E387="P4",N387/规则!$E$29,N387/规则!$E$30))))</f>
        <v>1.3209876543209875</v>
      </c>
    </row>
    <row r="388" spans="1:15">
      <c r="A388" s="66" t="s">
        <v>606</v>
      </c>
      <c r="B388" s="66" t="s">
        <v>217</v>
      </c>
      <c r="C388" s="66">
        <v>4</v>
      </c>
      <c r="D388" s="66" t="s">
        <v>14</v>
      </c>
      <c r="E388" s="66" t="s">
        <v>51</v>
      </c>
      <c r="F388" s="66">
        <v>1</v>
      </c>
      <c r="G388" s="66">
        <v>65</v>
      </c>
      <c r="H388" s="66">
        <v>4</v>
      </c>
      <c r="I388" s="66">
        <v>3</v>
      </c>
      <c r="J388" s="66" t="s">
        <v>218</v>
      </c>
      <c r="K388" s="66" t="s">
        <v>218</v>
      </c>
      <c r="L388" s="66" t="s">
        <v>218</v>
      </c>
      <c r="M388" s="66">
        <f>IF(E388="P1",G388-F388*规则!$E$26,IF(E388="P2",G388-F388*规则!$E$27,IF(E388="P3",G388-F388*规则!$E$28,IF(E388="P4",G388-F388*规则!$E$29,G388-F388*规则!$E$30))))</f>
        <v>38</v>
      </c>
      <c r="N388" s="68">
        <f t="shared" si="6"/>
        <v>38</v>
      </c>
      <c r="O388" s="69">
        <f>IF(E388="P1",N388/规则!$E$26,IF(E388="P2",N388/规则!$E$27,IF(E388="P3",N388/规则!$E$28,IF(E388="P4",N388/规则!$E$29,N388/规则!$E$30))))</f>
        <v>1.4074074074074074</v>
      </c>
    </row>
    <row r="389" spans="1:15">
      <c r="A389" s="66" t="s">
        <v>607</v>
      </c>
      <c r="B389" s="66" t="s">
        <v>217</v>
      </c>
      <c r="C389" s="66">
        <v>4</v>
      </c>
      <c r="D389" s="66" t="s">
        <v>14</v>
      </c>
      <c r="E389" s="66" t="s">
        <v>51</v>
      </c>
      <c r="F389" s="66">
        <v>4</v>
      </c>
      <c r="G389" s="66">
        <v>249</v>
      </c>
      <c r="H389" s="66">
        <v>4</v>
      </c>
      <c r="I389" s="66">
        <v>3</v>
      </c>
      <c r="J389" s="66" t="s">
        <v>218</v>
      </c>
      <c r="K389" s="66" t="s">
        <v>218</v>
      </c>
      <c r="L389" s="66" t="s">
        <v>218</v>
      </c>
      <c r="M389" s="66">
        <f>IF(E389="P1",G389-F389*规则!$E$26,IF(E389="P2",G389-F389*规则!$E$27,IF(E389="P3",G389-F389*规则!$E$28,IF(E389="P4",G389-F389*规则!$E$29,G389-F389*规则!$E$30))))</f>
        <v>141</v>
      </c>
      <c r="N389" s="68">
        <f t="shared" si="6"/>
        <v>35.25</v>
      </c>
      <c r="O389" s="69">
        <f>IF(E389="P1",N389/规则!$E$26,IF(E389="P2",N389/规则!$E$27,IF(E389="P3",N389/规则!$E$28,IF(E389="P4",N389/规则!$E$29,N389/规则!$E$30))))</f>
        <v>1.3055555555555556</v>
      </c>
    </row>
    <row r="390" spans="1:15">
      <c r="A390" s="66" t="s">
        <v>608</v>
      </c>
      <c r="B390" s="66" t="s">
        <v>217</v>
      </c>
      <c r="C390" s="66">
        <v>4</v>
      </c>
      <c r="D390" s="66" t="s">
        <v>14</v>
      </c>
      <c r="E390" s="66" t="s">
        <v>51</v>
      </c>
      <c r="F390" s="66">
        <v>3</v>
      </c>
      <c r="G390" s="66">
        <v>197</v>
      </c>
      <c r="H390" s="66">
        <v>1</v>
      </c>
      <c r="I390" s="66">
        <v>0</v>
      </c>
      <c r="J390" s="66" t="s">
        <v>218</v>
      </c>
      <c r="K390" s="66" t="s">
        <v>218</v>
      </c>
      <c r="L390" s="66" t="s">
        <v>218</v>
      </c>
      <c r="M390" s="66">
        <f>IF(E390="P1",G390-F390*规则!$E$26,IF(E390="P2",G390-F390*规则!$E$27,IF(E390="P3",G390-F390*规则!$E$28,IF(E390="P4",G390-F390*规则!$E$29,G390-F390*规则!$E$30))))</f>
        <v>116</v>
      </c>
      <c r="N390" s="68">
        <f t="shared" si="6"/>
        <v>38.666666666666664</v>
      </c>
      <c r="O390" s="69">
        <f>IF(E390="P1",N390/规则!$E$26,IF(E390="P2",N390/规则!$E$27,IF(E390="P3",N390/规则!$E$28,IF(E390="P4",N390/规则!$E$29,N390/规则!$E$30))))</f>
        <v>1.4320987654320987</v>
      </c>
    </row>
    <row r="391" spans="1:15">
      <c r="A391" s="66" t="s">
        <v>609</v>
      </c>
      <c r="B391" s="66" t="s">
        <v>217</v>
      </c>
      <c r="C391" s="66">
        <v>4</v>
      </c>
      <c r="D391" s="66" t="s">
        <v>14</v>
      </c>
      <c r="E391" s="66" t="s">
        <v>51</v>
      </c>
      <c r="F391" s="66">
        <v>5</v>
      </c>
      <c r="G391" s="66">
        <v>274</v>
      </c>
      <c r="H391" s="66">
        <v>3</v>
      </c>
      <c r="I391" s="66">
        <v>2</v>
      </c>
      <c r="J391" s="66" t="s">
        <v>487</v>
      </c>
      <c r="K391" s="66" t="s">
        <v>218</v>
      </c>
      <c r="L391" s="66" t="s">
        <v>218</v>
      </c>
      <c r="M391" s="66">
        <f>IF(E391="P1",G391-F391*规则!$E$26,IF(E391="P2",G391-F391*规则!$E$27,IF(E391="P3",G391-F391*规则!$E$28,IF(E391="P4",G391-F391*规则!$E$29,G391-F391*规则!$E$30))))</f>
        <v>139</v>
      </c>
      <c r="N391" s="68">
        <f t="shared" si="6"/>
        <v>27.8</v>
      </c>
      <c r="O391" s="69">
        <f>IF(E391="P1",N391/规则!$E$26,IF(E391="P2",N391/规则!$E$27,IF(E391="P3",N391/规则!$E$28,IF(E391="P4",N391/规则!$E$29,N391/规则!$E$30))))</f>
        <v>1.0296296296296297</v>
      </c>
    </row>
    <row r="392" spans="1:15">
      <c r="A392" s="66" t="s">
        <v>610</v>
      </c>
      <c r="B392" s="66" t="s">
        <v>217</v>
      </c>
      <c r="C392" s="66">
        <v>4</v>
      </c>
      <c r="D392" s="66" t="s">
        <v>14</v>
      </c>
      <c r="E392" s="66" t="s">
        <v>51</v>
      </c>
      <c r="F392" s="66">
        <v>1</v>
      </c>
      <c r="G392" s="66">
        <v>55</v>
      </c>
      <c r="H392" s="66">
        <v>1</v>
      </c>
      <c r="I392" s="66">
        <v>1</v>
      </c>
      <c r="J392" s="66" t="s">
        <v>218</v>
      </c>
      <c r="K392" s="66" t="s">
        <v>218</v>
      </c>
      <c r="L392" s="66" t="s">
        <v>218</v>
      </c>
      <c r="M392" s="66">
        <f>IF(E392="P1",G392-F392*规则!$E$26,IF(E392="P2",G392-F392*规则!$E$27,IF(E392="P3",G392-F392*规则!$E$28,IF(E392="P4",G392-F392*规则!$E$29,G392-F392*规则!$E$30))))</f>
        <v>28</v>
      </c>
      <c r="N392" s="68">
        <f t="shared" si="6"/>
        <v>28</v>
      </c>
      <c r="O392" s="69">
        <f>IF(E392="P1",N392/规则!$E$26,IF(E392="P2",N392/规则!$E$27,IF(E392="P3",N392/规则!$E$28,IF(E392="P4",N392/规则!$E$29,N392/规则!$E$30))))</f>
        <v>1.037037037037037</v>
      </c>
    </row>
    <row r="393" spans="1:15">
      <c r="A393" s="66" t="s">
        <v>611</v>
      </c>
      <c r="B393" s="66" t="s">
        <v>217</v>
      </c>
      <c r="C393" s="66">
        <v>4</v>
      </c>
      <c r="D393" s="66" t="s">
        <v>14</v>
      </c>
      <c r="E393" s="66" t="s">
        <v>51</v>
      </c>
      <c r="F393" s="66">
        <v>4</v>
      </c>
      <c r="G393" s="66">
        <v>274</v>
      </c>
      <c r="H393" s="66">
        <v>1</v>
      </c>
      <c r="I393" s="66">
        <v>3</v>
      </c>
      <c r="J393" s="66" t="s">
        <v>218</v>
      </c>
      <c r="K393" s="66" t="s">
        <v>218</v>
      </c>
      <c r="L393" s="66" t="s">
        <v>218</v>
      </c>
      <c r="M393" s="66">
        <f>IF(E393="P1",G393-F393*规则!$E$26,IF(E393="P2",G393-F393*规则!$E$27,IF(E393="P3",G393-F393*规则!$E$28,IF(E393="P4",G393-F393*规则!$E$29,G393-F393*规则!$E$30))))</f>
        <v>166</v>
      </c>
      <c r="N393" s="68">
        <f t="shared" si="6"/>
        <v>41.5</v>
      </c>
      <c r="O393" s="69">
        <f>IF(E393="P1",N393/规则!$E$26,IF(E393="P2",N393/规则!$E$27,IF(E393="P3",N393/规则!$E$28,IF(E393="P4",N393/规则!$E$29,N393/规则!$E$30))))</f>
        <v>1.537037037037037</v>
      </c>
    </row>
    <row r="394" spans="1:15">
      <c r="A394" s="66" t="s">
        <v>612</v>
      </c>
      <c r="B394" s="66" t="s">
        <v>217</v>
      </c>
      <c r="C394" s="66">
        <v>4</v>
      </c>
      <c r="D394" s="66" t="s">
        <v>14</v>
      </c>
      <c r="E394" s="66" t="s">
        <v>51</v>
      </c>
      <c r="F394" s="66">
        <v>2</v>
      </c>
      <c r="G394" s="66">
        <v>114</v>
      </c>
      <c r="H394" s="66">
        <v>3</v>
      </c>
      <c r="I394" s="66">
        <v>3</v>
      </c>
      <c r="J394" s="66" t="s">
        <v>218</v>
      </c>
      <c r="K394" s="66" t="s">
        <v>218</v>
      </c>
      <c r="L394" s="66" t="s">
        <v>218</v>
      </c>
      <c r="M394" s="66">
        <f>IF(E394="P1",G394-F394*规则!$E$26,IF(E394="P2",G394-F394*规则!$E$27,IF(E394="P3",G394-F394*规则!$E$28,IF(E394="P4",G394-F394*规则!$E$29,G394-F394*规则!$E$30))))</f>
        <v>60</v>
      </c>
      <c r="N394" s="68">
        <f t="shared" si="6"/>
        <v>30</v>
      </c>
      <c r="O394" s="69">
        <f>IF(E394="P1",N394/规则!$E$26,IF(E394="P2",N394/规则!$E$27,IF(E394="P3",N394/规则!$E$28,IF(E394="P4",N394/规则!$E$29,N394/规则!$E$30))))</f>
        <v>1.1111111111111112</v>
      </c>
    </row>
    <row r="395" spans="1:15">
      <c r="A395" s="66" t="s">
        <v>613</v>
      </c>
      <c r="B395" s="66" t="s">
        <v>217</v>
      </c>
      <c r="C395" s="66">
        <v>4</v>
      </c>
      <c r="D395" s="66" t="s">
        <v>14</v>
      </c>
      <c r="E395" s="66" t="s">
        <v>51</v>
      </c>
      <c r="F395" s="66">
        <v>4</v>
      </c>
      <c r="G395" s="66">
        <v>247</v>
      </c>
      <c r="H395" s="66">
        <v>2</v>
      </c>
      <c r="I395" s="66">
        <v>2</v>
      </c>
      <c r="J395" s="66" t="s">
        <v>218</v>
      </c>
      <c r="K395" s="66" t="s">
        <v>218</v>
      </c>
      <c r="L395" s="66" t="s">
        <v>218</v>
      </c>
      <c r="M395" s="66">
        <f>IF(E395="P1",G395-F395*规则!$E$26,IF(E395="P2",G395-F395*规则!$E$27,IF(E395="P3",G395-F395*规则!$E$28,IF(E395="P4",G395-F395*规则!$E$29,G395-F395*规则!$E$30))))</f>
        <v>139</v>
      </c>
      <c r="N395" s="68">
        <f t="shared" si="6"/>
        <v>34.75</v>
      </c>
      <c r="O395" s="69">
        <f>IF(E395="P1",N395/规则!$E$26,IF(E395="P2",N395/规则!$E$27,IF(E395="P3",N395/规则!$E$28,IF(E395="P4",N395/规则!$E$29,N395/规则!$E$30))))</f>
        <v>1.287037037037037</v>
      </c>
    </row>
    <row r="396" spans="1:15">
      <c r="A396" s="66" t="s">
        <v>614</v>
      </c>
      <c r="B396" s="66" t="s">
        <v>217</v>
      </c>
      <c r="C396" s="66">
        <v>4</v>
      </c>
      <c r="D396" s="66" t="s">
        <v>14</v>
      </c>
      <c r="E396" s="66" t="s">
        <v>51</v>
      </c>
      <c r="F396" s="66">
        <v>3</v>
      </c>
      <c r="G396" s="66">
        <v>185</v>
      </c>
      <c r="H396" s="66">
        <v>1</v>
      </c>
      <c r="I396" s="66">
        <v>4</v>
      </c>
      <c r="J396" s="66" t="s">
        <v>218</v>
      </c>
      <c r="K396" s="66" t="s">
        <v>218</v>
      </c>
      <c r="L396" s="66" t="s">
        <v>218</v>
      </c>
      <c r="M396" s="66">
        <f>IF(E396="P1",G396-F396*规则!$E$26,IF(E396="P2",G396-F396*规则!$E$27,IF(E396="P3",G396-F396*规则!$E$28,IF(E396="P4",G396-F396*规则!$E$29,G396-F396*规则!$E$30))))</f>
        <v>104</v>
      </c>
      <c r="N396" s="68">
        <f t="shared" si="6"/>
        <v>34.666666666666664</v>
      </c>
      <c r="O396" s="69">
        <f>IF(E396="P1",N396/规则!$E$26,IF(E396="P2",N396/规则!$E$27,IF(E396="P3",N396/规则!$E$28,IF(E396="P4",N396/规则!$E$29,N396/规则!$E$30))))</f>
        <v>1.2839506172839505</v>
      </c>
    </row>
    <row r="397" spans="1:15">
      <c r="A397" s="66" t="s">
        <v>615</v>
      </c>
      <c r="B397" s="66" t="s">
        <v>217</v>
      </c>
      <c r="C397" s="66">
        <v>4</v>
      </c>
      <c r="D397" s="66" t="s">
        <v>14</v>
      </c>
      <c r="E397" s="66" t="s">
        <v>51</v>
      </c>
      <c r="F397" s="66">
        <v>2</v>
      </c>
      <c r="G397" s="66">
        <v>123</v>
      </c>
      <c r="H397" s="66">
        <v>1</v>
      </c>
      <c r="I397" s="66">
        <v>0</v>
      </c>
      <c r="J397" s="66" t="s">
        <v>218</v>
      </c>
      <c r="K397" s="66" t="s">
        <v>218</v>
      </c>
      <c r="L397" s="66" t="s">
        <v>218</v>
      </c>
      <c r="M397" s="66">
        <f>IF(E397="P1",G397-F397*规则!$E$26,IF(E397="P2",G397-F397*规则!$E$27,IF(E397="P3",G397-F397*规则!$E$28,IF(E397="P4",G397-F397*规则!$E$29,G397-F397*规则!$E$30))))</f>
        <v>69</v>
      </c>
      <c r="N397" s="68">
        <f t="shared" si="6"/>
        <v>34.5</v>
      </c>
      <c r="O397" s="69">
        <f>IF(E397="P1",N397/规则!$E$26,IF(E397="P2",N397/规则!$E$27,IF(E397="P3",N397/规则!$E$28,IF(E397="P4",N397/规则!$E$29,N397/规则!$E$30))))</f>
        <v>1.2777777777777777</v>
      </c>
    </row>
    <row r="398" spans="1:15">
      <c r="A398" s="66" t="s">
        <v>616</v>
      </c>
      <c r="B398" s="66" t="s">
        <v>217</v>
      </c>
      <c r="C398" s="66">
        <v>4</v>
      </c>
      <c r="D398" s="66" t="s">
        <v>14</v>
      </c>
      <c r="E398" s="66" t="s">
        <v>55</v>
      </c>
      <c r="F398" s="66">
        <v>5</v>
      </c>
      <c r="G398" s="66">
        <v>533</v>
      </c>
      <c r="H398" s="66">
        <v>2</v>
      </c>
      <c r="I398" s="66">
        <v>2</v>
      </c>
      <c r="J398" s="66" t="s">
        <v>389</v>
      </c>
      <c r="K398" s="66" t="s">
        <v>218</v>
      </c>
      <c r="L398" s="66" t="s">
        <v>218</v>
      </c>
      <c r="M398" s="66">
        <f>IF(E398="P1",G398-F398*规则!$E$26,IF(E398="P2",G398-F398*规则!$E$27,IF(E398="P3",G398-F398*规则!$E$28,IF(E398="P4",G398-F398*规则!$E$29,G398-F398*规则!$E$30))))</f>
        <v>293</v>
      </c>
      <c r="N398" s="68">
        <f t="shared" si="6"/>
        <v>58.6</v>
      </c>
      <c r="O398" s="69">
        <f>IF(E398="P1",N398/规则!$E$26,IF(E398="P2",N398/规则!$E$27,IF(E398="P3",N398/规则!$E$28,IF(E398="P4",N398/规则!$E$29,N398/规则!$E$30))))</f>
        <v>1.2208333333333334</v>
      </c>
    </row>
    <row r="399" spans="1:15">
      <c r="A399" s="66" t="s">
        <v>617</v>
      </c>
      <c r="B399" s="66" t="s">
        <v>217</v>
      </c>
      <c r="C399" s="66">
        <v>4</v>
      </c>
      <c r="D399" s="66" t="s">
        <v>14</v>
      </c>
      <c r="E399" s="66" t="s">
        <v>55</v>
      </c>
      <c r="F399" s="66">
        <v>4</v>
      </c>
      <c r="G399" s="66">
        <v>424</v>
      </c>
      <c r="H399" s="66">
        <v>4</v>
      </c>
      <c r="I399" s="66">
        <v>3</v>
      </c>
      <c r="J399" s="66" t="s">
        <v>218</v>
      </c>
      <c r="K399" s="66" t="s">
        <v>218</v>
      </c>
      <c r="L399" s="66" t="s">
        <v>218</v>
      </c>
      <c r="M399" s="66">
        <f>IF(E399="P1",G399-F399*规则!$E$26,IF(E399="P2",G399-F399*规则!$E$27,IF(E399="P3",G399-F399*规则!$E$28,IF(E399="P4",G399-F399*规则!$E$29,G399-F399*规则!$E$30))))</f>
        <v>232</v>
      </c>
      <c r="N399" s="68">
        <f t="shared" si="6"/>
        <v>58</v>
      </c>
      <c r="O399" s="69">
        <f>IF(E399="P1",N399/规则!$E$26,IF(E399="P2",N399/规则!$E$27,IF(E399="P3",N399/规则!$E$28,IF(E399="P4",N399/规则!$E$29,N399/规则!$E$30))))</f>
        <v>1.2083333333333333</v>
      </c>
    </row>
    <row r="400" spans="1:15">
      <c r="A400" s="66" t="s">
        <v>618</v>
      </c>
      <c r="B400" s="66" t="s">
        <v>217</v>
      </c>
      <c r="C400" s="66">
        <v>4</v>
      </c>
      <c r="D400" s="66" t="s">
        <v>14</v>
      </c>
      <c r="E400" s="66" t="s">
        <v>55</v>
      </c>
      <c r="F400" s="66">
        <v>2</v>
      </c>
      <c r="G400" s="66">
        <v>215</v>
      </c>
      <c r="H400" s="66">
        <v>1</v>
      </c>
      <c r="I400" s="66">
        <v>3</v>
      </c>
      <c r="J400" s="66" t="s">
        <v>218</v>
      </c>
      <c r="K400" s="66" t="s">
        <v>218</v>
      </c>
      <c r="L400" s="66" t="s">
        <v>218</v>
      </c>
      <c r="M400" s="66">
        <f>IF(E400="P1",G400-F400*规则!$E$26,IF(E400="P2",G400-F400*规则!$E$27,IF(E400="P3",G400-F400*规则!$E$28,IF(E400="P4",G400-F400*规则!$E$29,G400-F400*规则!$E$30))))</f>
        <v>119</v>
      </c>
      <c r="N400" s="68">
        <f t="shared" si="6"/>
        <v>59.5</v>
      </c>
      <c r="O400" s="69">
        <f>IF(E400="P1",N400/规则!$E$26,IF(E400="P2",N400/规则!$E$27,IF(E400="P3",N400/规则!$E$28,IF(E400="P4",N400/规则!$E$29,N400/规则!$E$30))))</f>
        <v>1.2395833333333333</v>
      </c>
    </row>
    <row r="401" spans="1:15">
      <c r="A401" s="66" t="s">
        <v>619</v>
      </c>
      <c r="B401" s="66" t="s">
        <v>217</v>
      </c>
      <c r="C401" s="66">
        <v>4</v>
      </c>
      <c r="D401" s="66" t="s">
        <v>14</v>
      </c>
      <c r="E401" s="66" t="s">
        <v>55</v>
      </c>
      <c r="F401" s="66">
        <v>2</v>
      </c>
      <c r="G401" s="66">
        <v>234</v>
      </c>
      <c r="H401" s="66">
        <v>1</v>
      </c>
      <c r="I401" s="66">
        <v>4</v>
      </c>
      <c r="J401" s="66" t="s">
        <v>218</v>
      </c>
      <c r="K401" s="66" t="s">
        <v>218</v>
      </c>
      <c r="L401" s="66" t="s">
        <v>218</v>
      </c>
      <c r="M401" s="66">
        <f>IF(E401="P1",G401-F401*规则!$E$26,IF(E401="P2",G401-F401*规则!$E$27,IF(E401="P3",G401-F401*规则!$E$28,IF(E401="P4",G401-F401*规则!$E$29,G401-F401*规则!$E$30))))</f>
        <v>138</v>
      </c>
      <c r="N401" s="68">
        <f t="shared" si="6"/>
        <v>69</v>
      </c>
      <c r="O401" s="69">
        <f>IF(E401="P1",N401/规则!$E$26,IF(E401="P2",N401/规则!$E$27,IF(E401="P3",N401/规则!$E$28,IF(E401="P4",N401/规则!$E$29,N401/规则!$E$30))))</f>
        <v>1.4375</v>
      </c>
    </row>
    <row r="402" spans="1:15">
      <c r="A402" s="66" t="s">
        <v>620</v>
      </c>
      <c r="B402" s="66" t="s">
        <v>217</v>
      </c>
      <c r="C402" s="66">
        <v>4</v>
      </c>
      <c r="D402" s="66" t="s">
        <v>14</v>
      </c>
      <c r="E402" s="66" t="s">
        <v>55</v>
      </c>
      <c r="F402" s="66">
        <v>5</v>
      </c>
      <c r="G402" s="66">
        <v>538</v>
      </c>
      <c r="H402" s="66">
        <v>1</v>
      </c>
      <c r="I402" s="66">
        <v>0</v>
      </c>
      <c r="J402" s="66" t="s">
        <v>487</v>
      </c>
      <c r="K402" s="66" t="s">
        <v>218</v>
      </c>
      <c r="L402" s="66" t="s">
        <v>218</v>
      </c>
      <c r="M402" s="66">
        <f>IF(E402="P1",G402-F402*规则!$E$26,IF(E402="P2",G402-F402*规则!$E$27,IF(E402="P3",G402-F402*规则!$E$28,IF(E402="P4",G402-F402*规则!$E$29,G402-F402*规则!$E$30))))</f>
        <v>298</v>
      </c>
      <c r="N402" s="68">
        <f t="shared" si="6"/>
        <v>59.6</v>
      </c>
      <c r="O402" s="69">
        <f>IF(E402="P1",N402/规则!$E$26,IF(E402="P2",N402/规则!$E$27,IF(E402="P3",N402/规则!$E$28,IF(E402="P4",N402/规则!$E$29,N402/规则!$E$30))))</f>
        <v>1.2416666666666667</v>
      </c>
    </row>
    <row r="403" spans="1:15">
      <c r="A403" s="66" t="s">
        <v>621</v>
      </c>
      <c r="B403" s="66" t="s">
        <v>217</v>
      </c>
      <c r="C403" s="66">
        <v>4</v>
      </c>
      <c r="D403" s="66" t="s">
        <v>14</v>
      </c>
      <c r="E403" s="66" t="s">
        <v>55</v>
      </c>
      <c r="F403" s="66">
        <v>3</v>
      </c>
      <c r="G403" s="66">
        <v>286</v>
      </c>
      <c r="H403" s="66">
        <v>2</v>
      </c>
      <c r="I403" s="66">
        <v>3</v>
      </c>
      <c r="J403" s="66" t="s">
        <v>218</v>
      </c>
      <c r="K403" s="66" t="s">
        <v>218</v>
      </c>
      <c r="L403" s="66" t="s">
        <v>218</v>
      </c>
      <c r="M403" s="66">
        <f>IF(E403="P1",G403-F403*规则!$E$26,IF(E403="P2",G403-F403*规则!$E$27,IF(E403="P3",G403-F403*规则!$E$28,IF(E403="P4",G403-F403*规则!$E$29,G403-F403*规则!$E$30))))</f>
        <v>142</v>
      </c>
      <c r="N403" s="68">
        <f t="shared" si="6"/>
        <v>47.333333333333336</v>
      </c>
      <c r="O403" s="69">
        <f>IF(E403="P1",N403/规则!$E$26,IF(E403="P2",N403/规则!$E$27,IF(E403="P3",N403/规则!$E$28,IF(E403="P4",N403/规则!$E$29,N403/规则!$E$30))))</f>
        <v>0.98611111111111116</v>
      </c>
    </row>
    <row r="404" spans="1:15">
      <c r="A404" s="66" t="s">
        <v>622</v>
      </c>
      <c r="B404" s="66" t="s">
        <v>217</v>
      </c>
      <c r="C404" s="66">
        <v>4</v>
      </c>
      <c r="D404" s="66" t="s">
        <v>14</v>
      </c>
      <c r="E404" s="66" t="s">
        <v>55</v>
      </c>
      <c r="F404" s="66">
        <v>4</v>
      </c>
      <c r="G404" s="66">
        <v>411</v>
      </c>
      <c r="H404" s="66">
        <v>3</v>
      </c>
      <c r="I404" s="66">
        <v>1</v>
      </c>
      <c r="J404" s="66" t="s">
        <v>218</v>
      </c>
      <c r="K404" s="66" t="s">
        <v>218</v>
      </c>
      <c r="L404" s="66" t="s">
        <v>218</v>
      </c>
      <c r="M404" s="66">
        <f>IF(E404="P1",G404-F404*规则!$E$26,IF(E404="P2",G404-F404*规则!$E$27,IF(E404="P3",G404-F404*规则!$E$28,IF(E404="P4",G404-F404*规则!$E$29,G404-F404*规则!$E$30))))</f>
        <v>219</v>
      </c>
      <c r="N404" s="68">
        <f t="shared" si="6"/>
        <v>54.75</v>
      </c>
      <c r="O404" s="69">
        <f>IF(E404="P1",N404/规则!$E$26,IF(E404="P2",N404/规则!$E$27,IF(E404="P3",N404/规则!$E$28,IF(E404="P4",N404/规则!$E$29,N404/规则!$E$30))))</f>
        <v>1.140625</v>
      </c>
    </row>
    <row r="405" spans="1:15">
      <c r="A405" s="66" t="s">
        <v>623</v>
      </c>
      <c r="B405" s="66" t="s">
        <v>217</v>
      </c>
      <c r="C405" s="66">
        <v>4</v>
      </c>
      <c r="D405" s="66" t="s">
        <v>14</v>
      </c>
      <c r="E405" s="66" t="s">
        <v>55</v>
      </c>
      <c r="F405" s="66">
        <v>4</v>
      </c>
      <c r="G405" s="66">
        <v>398</v>
      </c>
      <c r="H405" s="66">
        <v>3</v>
      </c>
      <c r="I405" s="66">
        <v>1</v>
      </c>
      <c r="J405" s="66" t="s">
        <v>218</v>
      </c>
      <c r="K405" s="66" t="s">
        <v>218</v>
      </c>
      <c r="L405" s="66" t="s">
        <v>218</v>
      </c>
      <c r="M405" s="66">
        <f>IF(E405="P1",G405-F405*规则!$E$26,IF(E405="P2",G405-F405*规则!$E$27,IF(E405="P3",G405-F405*规则!$E$28,IF(E405="P4",G405-F405*规则!$E$29,G405-F405*规则!$E$30))))</f>
        <v>206</v>
      </c>
      <c r="N405" s="68">
        <f t="shared" si="6"/>
        <v>51.5</v>
      </c>
      <c r="O405" s="69">
        <f>IF(E405="P1",N405/规则!$E$26,IF(E405="P2",N405/规则!$E$27,IF(E405="P3",N405/规则!$E$28,IF(E405="P4",N405/规则!$E$29,N405/规则!$E$30))))</f>
        <v>1.0729166666666667</v>
      </c>
    </row>
    <row r="406" spans="1:15">
      <c r="A406" s="66" t="s">
        <v>624</v>
      </c>
      <c r="B406" s="66" t="s">
        <v>217</v>
      </c>
      <c r="C406" s="66">
        <v>4</v>
      </c>
      <c r="D406" s="66" t="s">
        <v>14</v>
      </c>
      <c r="E406" s="66" t="s">
        <v>55</v>
      </c>
      <c r="F406" s="66">
        <v>5</v>
      </c>
      <c r="G406" s="66">
        <v>487</v>
      </c>
      <c r="H406" s="66">
        <v>1</v>
      </c>
      <c r="I406" s="66">
        <v>3</v>
      </c>
      <c r="J406" s="66" t="s">
        <v>218</v>
      </c>
      <c r="K406" s="66" t="s">
        <v>218</v>
      </c>
      <c r="L406" s="66" t="s">
        <v>218</v>
      </c>
      <c r="M406" s="66">
        <f>IF(E406="P1",G406-F406*规则!$E$26,IF(E406="P2",G406-F406*规则!$E$27,IF(E406="P3",G406-F406*规则!$E$28,IF(E406="P4",G406-F406*规则!$E$29,G406-F406*规则!$E$30))))</f>
        <v>247</v>
      </c>
      <c r="N406" s="68">
        <f t="shared" si="6"/>
        <v>49.4</v>
      </c>
      <c r="O406" s="69">
        <f>IF(E406="P1",N406/规则!$E$26,IF(E406="P2",N406/规则!$E$27,IF(E406="P3",N406/规则!$E$28,IF(E406="P4",N406/规则!$E$29,N406/规则!$E$30))))</f>
        <v>1.0291666666666666</v>
      </c>
    </row>
    <row r="407" spans="1:15">
      <c r="A407" s="66" t="s">
        <v>625</v>
      </c>
      <c r="B407" s="66" t="s">
        <v>217</v>
      </c>
      <c r="C407" s="66">
        <v>4</v>
      </c>
      <c r="D407" s="66" t="s">
        <v>14</v>
      </c>
      <c r="E407" s="66" t="s">
        <v>55</v>
      </c>
      <c r="F407" s="66">
        <v>3</v>
      </c>
      <c r="G407" s="66">
        <v>343</v>
      </c>
      <c r="H407" s="66">
        <v>4</v>
      </c>
      <c r="I407" s="66">
        <v>2</v>
      </c>
      <c r="J407" s="66" t="s">
        <v>218</v>
      </c>
      <c r="K407" s="66" t="s">
        <v>218</v>
      </c>
      <c r="L407" s="66" t="s">
        <v>218</v>
      </c>
      <c r="M407" s="66">
        <f>IF(E407="P1",G407-F407*规则!$E$26,IF(E407="P2",G407-F407*规则!$E$27,IF(E407="P3",G407-F407*规则!$E$28,IF(E407="P4",G407-F407*规则!$E$29,G407-F407*规则!$E$30))))</f>
        <v>199</v>
      </c>
      <c r="N407" s="68">
        <f t="shared" si="6"/>
        <v>66.333333333333329</v>
      </c>
      <c r="O407" s="69">
        <f>IF(E407="P1",N407/规则!$E$26,IF(E407="P2",N407/规则!$E$27,IF(E407="P3",N407/规则!$E$28,IF(E407="P4",N407/规则!$E$29,N407/规则!$E$30))))</f>
        <v>1.3819444444444444</v>
      </c>
    </row>
    <row r="408" spans="1:15">
      <c r="A408" s="66" t="s">
        <v>626</v>
      </c>
      <c r="B408" s="66" t="s">
        <v>217</v>
      </c>
      <c r="C408" s="66">
        <v>4</v>
      </c>
      <c r="D408" s="66" t="s">
        <v>14</v>
      </c>
      <c r="E408" s="66" t="s">
        <v>55</v>
      </c>
      <c r="F408" s="66">
        <v>2</v>
      </c>
      <c r="G408" s="66">
        <v>222</v>
      </c>
      <c r="H408" s="66">
        <v>2</v>
      </c>
      <c r="I408" s="66">
        <v>3</v>
      </c>
      <c r="J408" s="66" t="s">
        <v>218</v>
      </c>
      <c r="K408" s="66" t="s">
        <v>218</v>
      </c>
      <c r="L408" s="66" t="s">
        <v>218</v>
      </c>
      <c r="M408" s="66">
        <f>IF(E408="P1",G408-F408*规则!$E$26,IF(E408="P2",G408-F408*规则!$E$27,IF(E408="P3",G408-F408*规则!$E$28,IF(E408="P4",G408-F408*规则!$E$29,G408-F408*规则!$E$30))))</f>
        <v>126</v>
      </c>
      <c r="N408" s="68">
        <f t="shared" si="6"/>
        <v>63</v>
      </c>
      <c r="O408" s="69">
        <f>IF(E408="P1",N408/规则!$E$26,IF(E408="P2",N408/规则!$E$27,IF(E408="P3",N408/规则!$E$28,IF(E408="P4",N408/规则!$E$29,N408/规则!$E$30))))</f>
        <v>1.3125</v>
      </c>
    </row>
    <row r="409" spans="1:15">
      <c r="A409" s="66" t="s">
        <v>627</v>
      </c>
      <c r="B409" s="66" t="s">
        <v>217</v>
      </c>
      <c r="C409" s="66">
        <v>4</v>
      </c>
      <c r="D409" s="66" t="s">
        <v>14</v>
      </c>
      <c r="E409" s="66" t="s">
        <v>55</v>
      </c>
      <c r="F409" s="66">
        <v>5</v>
      </c>
      <c r="G409" s="66">
        <v>456</v>
      </c>
      <c r="H409" s="66">
        <v>1</v>
      </c>
      <c r="I409" s="66">
        <v>3</v>
      </c>
      <c r="J409" s="66" t="s">
        <v>218</v>
      </c>
      <c r="K409" s="66" t="s">
        <v>218</v>
      </c>
      <c r="L409" s="66" t="s">
        <v>218</v>
      </c>
      <c r="M409" s="66">
        <f>IF(E409="P1",G409-F409*规则!$E$26,IF(E409="P2",G409-F409*规则!$E$27,IF(E409="P3",G409-F409*规则!$E$28,IF(E409="P4",G409-F409*规则!$E$29,G409-F409*规则!$E$30))))</f>
        <v>216</v>
      </c>
      <c r="N409" s="68">
        <f t="shared" si="6"/>
        <v>43.2</v>
      </c>
      <c r="O409" s="69">
        <f>IF(E409="P1",N409/规则!$E$26,IF(E409="P2",N409/规则!$E$27,IF(E409="P3",N409/规则!$E$28,IF(E409="P4",N409/规则!$E$29,N409/规则!$E$30))))</f>
        <v>0.9</v>
      </c>
    </row>
    <row r="410" spans="1:15">
      <c r="A410" s="66" t="s">
        <v>628</v>
      </c>
      <c r="B410" s="66" t="s">
        <v>217</v>
      </c>
      <c r="C410" s="66">
        <v>4</v>
      </c>
      <c r="D410" s="66" t="s">
        <v>14</v>
      </c>
      <c r="E410" s="66" t="s">
        <v>55</v>
      </c>
      <c r="F410" s="66">
        <v>4</v>
      </c>
      <c r="G410" s="66">
        <v>404</v>
      </c>
      <c r="H410" s="66">
        <v>2</v>
      </c>
      <c r="I410" s="66">
        <v>2</v>
      </c>
      <c r="J410" s="66" t="s">
        <v>218</v>
      </c>
      <c r="K410" s="66" t="s">
        <v>218</v>
      </c>
      <c r="L410" s="66" t="s">
        <v>218</v>
      </c>
      <c r="M410" s="66">
        <f>IF(E410="P1",G410-F410*规则!$E$26,IF(E410="P2",G410-F410*规则!$E$27,IF(E410="P3",G410-F410*规则!$E$28,IF(E410="P4",G410-F410*规则!$E$29,G410-F410*规则!$E$30))))</f>
        <v>212</v>
      </c>
      <c r="N410" s="68">
        <f t="shared" si="6"/>
        <v>53</v>
      </c>
      <c r="O410" s="69">
        <f>IF(E410="P1",N410/规则!$E$26,IF(E410="P2",N410/规则!$E$27,IF(E410="P3",N410/规则!$E$28,IF(E410="P4",N410/规则!$E$29,N410/规则!$E$30))))</f>
        <v>1.1041666666666667</v>
      </c>
    </row>
    <row r="411" spans="1:15">
      <c r="A411" s="66" t="s">
        <v>629</v>
      </c>
      <c r="B411" s="66" t="s">
        <v>217</v>
      </c>
      <c r="C411" s="66">
        <v>4</v>
      </c>
      <c r="D411" s="66" t="s">
        <v>14</v>
      </c>
      <c r="E411" s="66" t="s">
        <v>57</v>
      </c>
      <c r="F411" s="66">
        <v>4</v>
      </c>
      <c r="G411" s="66">
        <v>475</v>
      </c>
      <c r="H411" s="66">
        <v>2</v>
      </c>
      <c r="I411" s="66">
        <v>3</v>
      </c>
      <c r="J411" s="66" t="s">
        <v>218</v>
      </c>
      <c r="K411" s="66" t="s">
        <v>218</v>
      </c>
      <c r="L411" s="66" t="s">
        <v>218</v>
      </c>
      <c r="M411" s="66">
        <f>IF(E411="P1",G411-F411*规则!$E$26,IF(E411="P2",G411-F411*规则!$E$27,IF(E411="P3",G411-F411*规则!$E$28,IF(E411="P4",G411-F411*规则!$E$29,G411-F411*规则!$E$30))))</f>
        <v>251</v>
      </c>
      <c r="N411" s="68">
        <f t="shared" si="6"/>
        <v>62.75</v>
      </c>
      <c r="O411" s="69">
        <f>IF(E411="P1",N411/规则!$E$26,IF(E411="P2",N411/规则!$E$27,IF(E411="P3",N411/规则!$E$28,IF(E411="P4",N411/规则!$E$29,N411/规则!$E$30))))</f>
        <v>1.1205357142857142</v>
      </c>
    </row>
    <row r="412" spans="1:15">
      <c r="A412" s="66" t="s">
        <v>630</v>
      </c>
      <c r="B412" s="66" t="s">
        <v>217</v>
      </c>
      <c r="C412" s="66">
        <v>4</v>
      </c>
      <c r="D412" s="66" t="s">
        <v>14</v>
      </c>
      <c r="E412" s="66" t="s">
        <v>57</v>
      </c>
      <c r="F412" s="66">
        <v>3</v>
      </c>
      <c r="G412" s="66">
        <v>301</v>
      </c>
      <c r="H412" s="66">
        <v>1</v>
      </c>
      <c r="I412" s="66">
        <v>2</v>
      </c>
      <c r="J412" s="66" t="s">
        <v>218</v>
      </c>
      <c r="K412" s="66" t="s">
        <v>218</v>
      </c>
      <c r="L412" s="66" t="s">
        <v>218</v>
      </c>
      <c r="M412" s="66">
        <f>IF(E412="P1",G412-F412*规则!$E$26,IF(E412="P2",G412-F412*规则!$E$27,IF(E412="P3",G412-F412*规则!$E$28,IF(E412="P4",G412-F412*规则!$E$29,G412-F412*规则!$E$30))))</f>
        <v>133</v>
      </c>
      <c r="N412" s="68">
        <f t="shared" si="6"/>
        <v>44.333333333333336</v>
      </c>
      <c r="O412" s="69">
        <f>IF(E412="P1",N412/规则!$E$26,IF(E412="P2",N412/规则!$E$27,IF(E412="P3",N412/规则!$E$28,IF(E412="P4",N412/规则!$E$29,N412/规则!$E$30))))</f>
        <v>0.79166666666666674</v>
      </c>
    </row>
    <row r="413" spans="1:15">
      <c r="A413" s="66" t="s">
        <v>631</v>
      </c>
      <c r="B413" s="66" t="s">
        <v>217</v>
      </c>
      <c r="C413" s="66">
        <v>4</v>
      </c>
      <c r="D413" s="66" t="s">
        <v>14</v>
      </c>
      <c r="E413" s="66" t="s">
        <v>57</v>
      </c>
      <c r="F413" s="66">
        <v>5</v>
      </c>
      <c r="G413" s="66">
        <v>561</v>
      </c>
      <c r="H413" s="66">
        <v>4</v>
      </c>
      <c r="I413" s="66">
        <v>1</v>
      </c>
      <c r="J413" s="66" t="s">
        <v>632</v>
      </c>
      <c r="K413" s="66" t="s">
        <v>218</v>
      </c>
      <c r="L413" s="66" t="s">
        <v>218</v>
      </c>
      <c r="M413" s="66">
        <f>IF(E413="P1",G413-F413*规则!$E$26,IF(E413="P2",G413-F413*规则!$E$27,IF(E413="P3",G413-F413*规则!$E$28,IF(E413="P4",G413-F413*规则!$E$29,G413-F413*规则!$E$30))))</f>
        <v>281</v>
      </c>
      <c r="N413" s="68">
        <f t="shared" si="6"/>
        <v>56.2</v>
      </c>
      <c r="O413" s="69">
        <f>IF(E413="P1",N413/规则!$E$26,IF(E413="P2",N413/规则!$E$27,IF(E413="P3",N413/规则!$E$28,IF(E413="P4",N413/规则!$E$29,N413/规则!$E$30))))</f>
        <v>1.0035714285714286</v>
      </c>
    </row>
    <row r="414" spans="1:15">
      <c r="A414" s="66" t="s">
        <v>633</v>
      </c>
      <c r="B414" s="66" t="s">
        <v>217</v>
      </c>
      <c r="C414" s="66">
        <v>4</v>
      </c>
      <c r="D414" s="66" t="s">
        <v>14</v>
      </c>
      <c r="E414" s="66" t="s">
        <v>57</v>
      </c>
      <c r="F414" s="66">
        <v>2</v>
      </c>
      <c r="G414" s="66">
        <v>216</v>
      </c>
      <c r="H414" s="66">
        <v>3</v>
      </c>
      <c r="I414" s="66">
        <v>3</v>
      </c>
      <c r="J414" s="66" t="s">
        <v>218</v>
      </c>
      <c r="K414" s="66" t="s">
        <v>218</v>
      </c>
      <c r="L414" s="66" t="s">
        <v>218</v>
      </c>
      <c r="M414" s="66">
        <f>IF(E414="P1",G414-F414*规则!$E$26,IF(E414="P2",G414-F414*规则!$E$27,IF(E414="P3",G414-F414*规则!$E$28,IF(E414="P4",G414-F414*规则!$E$29,G414-F414*规则!$E$30))))</f>
        <v>104</v>
      </c>
      <c r="N414" s="68">
        <f t="shared" si="6"/>
        <v>52</v>
      </c>
      <c r="O414" s="69">
        <f>IF(E414="P1",N414/规则!$E$26,IF(E414="P2",N414/规则!$E$27,IF(E414="P3",N414/规则!$E$28,IF(E414="P4",N414/规则!$E$29,N414/规则!$E$30))))</f>
        <v>0.9285714285714286</v>
      </c>
    </row>
    <row r="415" spans="1:15">
      <c r="A415" s="66" t="s">
        <v>634</v>
      </c>
      <c r="B415" s="66" t="s">
        <v>217</v>
      </c>
      <c r="C415" s="66">
        <v>4</v>
      </c>
      <c r="D415" s="66" t="s">
        <v>14</v>
      </c>
      <c r="E415" s="66" t="s">
        <v>57</v>
      </c>
      <c r="F415" s="66">
        <v>5</v>
      </c>
      <c r="G415" s="66">
        <v>565</v>
      </c>
      <c r="H415" s="66">
        <v>2</v>
      </c>
      <c r="I415" s="66">
        <v>0</v>
      </c>
      <c r="J415" s="66" t="s">
        <v>487</v>
      </c>
      <c r="K415" s="66" t="s">
        <v>218</v>
      </c>
      <c r="L415" s="66" t="s">
        <v>218</v>
      </c>
      <c r="M415" s="66">
        <f>IF(E415="P1",G415-F415*规则!$E$26,IF(E415="P2",G415-F415*规则!$E$27,IF(E415="P3",G415-F415*规则!$E$28,IF(E415="P4",G415-F415*规则!$E$29,G415-F415*规则!$E$30))))</f>
        <v>285</v>
      </c>
      <c r="N415" s="68">
        <f t="shared" si="6"/>
        <v>57</v>
      </c>
      <c r="O415" s="69">
        <f>IF(E415="P1",N415/规则!$E$26,IF(E415="P2",N415/规则!$E$27,IF(E415="P3",N415/规则!$E$28,IF(E415="P4",N415/规则!$E$29,N415/规则!$E$30))))</f>
        <v>1.0178571428571428</v>
      </c>
    </row>
    <row r="416" spans="1:15">
      <c r="A416" s="66" t="s">
        <v>635</v>
      </c>
      <c r="B416" s="66" t="s">
        <v>217</v>
      </c>
      <c r="C416" s="66">
        <v>4</v>
      </c>
      <c r="D416" s="66" t="s">
        <v>14</v>
      </c>
      <c r="E416" s="66" t="s">
        <v>57</v>
      </c>
      <c r="F416" s="66">
        <v>1</v>
      </c>
      <c r="G416" s="66">
        <v>133</v>
      </c>
      <c r="H416" s="66">
        <v>3</v>
      </c>
      <c r="I416" s="66">
        <v>3</v>
      </c>
      <c r="J416" s="66" t="s">
        <v>218</v>
      </c>
      <c r="K416" s="66" t="s">
        <v>218</v>
      </c>
      <c r="L416" s="66" t="s">
        <v>218</v>
      </c>
      <c r="M416" s="66">
        <f>IF(E416="P1",G416-F416*规则!$E$26,IF(E416="P2",G416-F416*规则!$E$27,IF(E416="P3",G416-F416*规则!$E$28,IF(E416="P4",G416-F416*规则!$E$29,G416-F416*规则!$E$30))))</f>
        <v>77</v>
      </c>
      <c r="N416" s="68">
        <f t="shared" si="6"/>
        <v>77</v>
      </c>
      <c r="O416" s="69">
        <f>IF(E416="P1",N416/规则!$E$26,IF(E416="P2",N416/规则!$E$27,IF(E416="P3",N416/规则!$E$28,IF(E416="P4",N416/规则!$E$29,N416/规则!$E$30))))</f>
        <v>1.375</v>
      </c>
    </row>
    <row r="417" spans="1:15">
      <c r="A417" s="66" t="s">
        <v>636</v>
      </c>
      <c r="B417" s="66" t="s">
        <v>217</v>
      </c>
      <c r="C417" s="66">
        <v>4</v>
      </c>
      <c r="D417" s="66" t="s">
        <v>14</v>
      </c>
      <c r="E417" s="66" t="s">
        <v>57</v>
      </c>
      <c r="F417" s="66">
        <v>3</v>
      </c>
      <c r="G417" s="66">
        <v>322</v>
      </c>
      <c r="H417" s="66">
        <v>2</v>
      </c>
      <c r="I417" s="66">
        <v>4</v>
      </c>
      <c r="J417" s="66" t="s">
        <v>218</v>
      </c>
      <c r="K417" s="66" t="s">
        <v>218</v>
      </c>
      <c r="L417" s="66" t="s">
        <v>218</v>
      </c>
      <c r="M417" s="66">
        <f>IF(E417="P1",G417-F417*规则!$E$26,IF(E417="P2",G417-F417*规则!$E$27,IF(E417="P3",G417-F417*规则!$E$28,IF(E417="P4",G417-F417*规则!$E$29,G417-F417*规则!$E$30))))</f>
        <v>154</v>
      </c>
      <c r="N417" s="68">
        <f t="shared" si="6"/>
        <v>51.333333333333336</v>
      </c>
      <c r="O417" s="69">
        <f>IF(E417="P1",N417/规则!$E$26,IF(E417="P2",N417/规则!$E$27,IF(E417="P3",N417/规则!$E$28,IF(E417="P4",N417/规则!$E$29,N417/规则!$E$30))))</f>
        <v>0.91666666666666674</v>
      </c>
    </row>
    <row r="418" spans="1:15">
      <c r="A418" s="66" t="s">
        <v>637</v>
      </c>
      <c r="B418" s="66" t="s">
        <v>217</v>
      </c>
      <c r="C418" s="66">
        <v>4</v>
      </c>
      <c r="D418" s="66" t="s">
        <v>14</v>
      </c>
      <c r="E418" s="66" t="s">
        <v>57</v>
      </c>
      <c r="F418" s="66">
        <v>5</v>
      </c>
      <c r="G418" s="66">
        <v>554</v>
      </c>
      <c r="H418" s="66">
        <v>4</v>
      </c>
      <c r="I418" s="66">
        <v>3</v>
      </c>
      <c r="J418" s="66" t="s">
        <v>218</v>
      </c>
      <c r="K418" s="66" t="s">
        <v>218</v>
      </c>
      <c r="L418" s="66" t="s">
        <v>218</v>
      </c>
      <c r="M418" s="66">
        <f>IF(E418="P1",G418-F418*规则!$E$26,IF(E418="P2",G418-F418*规则!$E$27,IF(E418="P3",G418-F418*规则!$E$28,IF(E418="P4",G418-F418*规则!$E$29,G418-F418*规则!$E$30))))</f>
        <v>274</v>
      </c>
      <c r="N418" s="68">
        <f t="shared" si="6"/>
        <v>54.8</v>
      </c>
      <c r="O418" s="69">
        <f>IF(E418="P1",N418/规则!$E$26,IF(E418="P2",N418/规则!$E$27,IF(E418="P3",N418/规则!$E$28,IF(E418="P4",N418/规则!$E$29,N418/规则!$E$30))))</f>
        <v>0.97857142857142854</v>
      </c>
    </row>
    <row r="419" spans="1:15">
      <c r="A419" s="66" t="s">
        <v>638</v>
      </c>
      <c r="B419" s="66" t="s">
        <v>217</v>
      </c>
      <c r="C419" s="66">
        <v>4</v>
      </c>
      <c r="D419" s="66" t="s">
        <v>14</v>
      </c>
      <c r="E419" s="66" t="s">
        <v>57</v>
      </c>
      <c r="F419" s="66">
        <v>3</v>
      </c>
      <c r="G419" s="66">
        <v>357</v>
      </c>
      <c r="H419" s="66">
        <v>2</v>
      </c>
      <c r="I419" s="66">
        <v>1</v>
      </c>
      <c r="J419" s="66" t="s">
        <v>218</v>
      </c>
      <c r="K419" s="66" t="s">
        <v>218</v>
      </c>
      <c r="L419" s="66" t="s">
        <v>218</v>
      </c>
      <c r="M419" s="66">
        <f>IF(E419="P1",G419-F419*规则!$E$26,IF(E419="P2",G419-F419*规则!$E$27,IF(E419="P3",G419-F419*规则!$E$28,IF(E419="P4",G419-F419*规则!$E$29,G419-F419*规则!$E$30))))</f>
        <v>189</v>
      </c>
      <c r="N419" s="68">
        <f t="shared" si="6"/>
        <v>63</v>
      </c>
      <c r="O419" s="69">
        <f>IF(E419="P1",N419/规则!$E$26,IF(E419="P2",N419/规则!$E$27,IF(E419="P3",N419/规则!$E$28,IF(E419="P4",N419/规则!$E$29,N419/规则!$E$30))))</f>
        <v>1.125</v>
      </c>
    </row>
    <row r="420" spans="1:15">
      <c r="A420" s="66" t="s">
        <v>639</v>
      </c>
      <c r="B420" s="66" t="s">
        <v>217</v>
      </c>
      <c r="C420" s="66">
        <v>4</v>
      </c>
      <c r="D420" s="66" t="s">
        <v>14</v>
      </c>
      <c r="E420" s="66" t="s">
        <v>57</v>
      </c>
      <c r="F420" s="66">
        <v>3</v>
      </c>
      <c r="G420" s="66">
        <v>323</v>
      </c>
      <c r="H420" s="66">
        <v>1</v>
      </c>
      <c r="I420" s="66">
        <v>3</v>
      </c>
      <c r="J420" s="66" t="s">
        <v>218</v>
      </c>
      <c r="K420" s="66" t="s">
        <v>218</v>
      </c>
      <c r="L420" s="66" t="s">
        <v>218</v>
      </c>
      <c r="M420" s="66">
        <f>IF(E420="P1",G420-F420*规则!$E$26,IF(E420="P2",G420-F420*规则!$E$27,IF(E420="P3",G420-F420*规则!$E$28,IF(E420="P4",G420-F420*规则!$E$29,G420-F420*规则!$E$30))))</f>
        <v>155</v>
      </c>
      <c r="N420" s="68">
        <f t="shared" si="6"/>
        <v>51.666666666666664</v>
      </c>
      <c r="O420" s="69">
        <f>IF(E420="P1",N420/规则!$E$26,IF(E420="P2",N420/规则!$E$27,IF(E420="P3",N420/规则!$E$28,IF(E420="P4",N420/规则!$E$29,N420/规则!$E$30))))</f>
        <v>0.92261904761904756</v>
      </c>
    </row>
    <row r="421" spans="1:15">
      <c r="A421" s="66" t="s">
        <v>640</v>
      </c>
      <c r="B421" s="66" t="s">
        <v>217</v>
      </c>
      <c r="C421" s="66">
        <v>4</v>
      </c>
      <c r="D421" s="66" t="s">
        <v>14</v>
      </c>
      <c r="E421" s="66" t="s">
        <v>57</v>
      </c>
      <c r="F421" s="66">
        <v>4</v>
      </c>
      <c r="G421" s="66">
        <v>459</v>
      </c>
      <c r="H421" s="66">
        <v>2</v>
      </c>
      <c r="I421" s="66">
        <v>2</v>
      </c>
      <c r="J421" s="66" t="s">
        <v>218</v>
      </c>
      <c r="K421" s="66" t="s">
        <v>218</v>
      </c>
      <c r="L421" s="66" t="s">
        <v>218</v>
      </c>
      <c r="M421" s="66">
        <f>IF(E421="P1",G421-F421*规则!$E$26,IF(E421="P2",G421-F421*规则!$E$27,IF(E421="P3",G421-F421*规则!$E$28,IF(E421="P4",G421-F421*规则!$E$29,G421-F421*规则!$E$30))))</f>
        <v>235</v>
      </c>
      <c r="N421" s="68">
        <f t="shared" si="6"/>
        <v>58.75</v>
      </c>
      <c r="O421" s="69">
        <f>IF(E421="P1",N421/规则!$E$26,IF(E421="P2",N421/规则!$E$27,IF(E421="P3",N421/规则!$E$28,IF(E421="P4",N421/规则!$E$29,N421/规则!$E$30))))</f>
        <v>1.0491071428571428</v>
      </c>
    </row>
    <row r="422" spans="1:15">
      <c r="A422" s="66" t="s">
        <v>641</v>
      </c>
      <c r="B422" s="66" t="s">
        <v>217</v>
      </c>
      <c r="C422" s="66">
        <v>4</v>
      </c>
      <c r="D422" s="66" t="s">
        <v>15</v>
      </c>
      <c r="E422" s="66" t="s">
        <v>50</v>
      </c>
      <c r="F422" s="66">
        <v>5</v>
      </c>
      <c r="G422" s="66">
        <v>213</v>
      </c>
      <c r="H422" s="66">
        <v>2</v>
      </c>
      <c r="I422" s="66">
        <v>2</v>
      </c>
      <c r="J422" s="66" t="s">
        <v>218</v>
      </c>
      <c r="K422" s="66" t="s">
        <v>218</v>
      </c>
      <c r="L422" s="66" t="s">
        <v>218</v>
      </c>
      <c r="M422" s="66">
        <f>IF(E422="P1",G422-F422*规则!$E$26,IF(E422="P2",G422-F422*规则!$E$27,IF(E422="P3",G422-F422*规则!$E$28,IF(E422="P4",G422-F422*规则!$E$29,G422-F422*规则!$E$30))))</f>
        <v>133</v>
      </c>
      <c r="N422" s="68">
        <f t="shared" si="6"/>
        <v>26.6</v>
      </c>
      <c r="O422" s="69">
        <f>IF(E422="P1",N422/规则!$E$26,IF(E422="P2",N422/规则!$E$27,IF(E422="P3",N422/规则!$E$28,IF(E422="P4",N422/规则!$E$29,N422/规则!$E$30))))</f>
        <v>1.6625000000000001</v>
      </c>
    </row>
    <row r="423" spans="1:15">
      <c r="A423" s="66" t="s">
        <v>642</v>
      </c>
      <c r="B423" s="66" t="s">
        <v>217</v>
      </c>
      <c r="C423" s="66">
        <v>4</v>
      </c>
      <c r="D423" s="66" t="s">
        <v>15</v>
      </c>
      <c r="E423" s="66" t="s">
        <v>50</v>
      </c>
      <c r="F423" s="66">
        <v>2</v>
      </c>
      <c r="G423" s="66">
        <v>88</v>
      </c>
      <c r="H423" s="66">
        <v>4</v>
      </c>
      <c r="I423" s="66">
        <v>0</v>
      </c>
      <c r="J423" s="66" t="s">
        <v>218</v>
      </c>
      <c r="K423" s="66" t="s">
        <v>218</v>
      </c>
      <c r="L423" s="66" t="s">
        <v>218</v>
      </c>
      <c r="M423" s="66">
        <f>IF(E423="P1",G423-F423*规则!$E$26,IF(E423="P2",G423-F423*规则!$E$27,IF(E423="P3",G423-F423*规则!$E$28,IF(E423="P4",G423-F423*规则!$E$29,G423-F423*规则!$E$30))))</f>
        <v>56</v>
      </c>
      <c r="N423" s="68">
        <f t="shared" si="6"/>
        <v>28</v>
      </c>
      <c r="O423" s="69">
        <f>IF(E423="P1",N423/规则!$E$26,IF(E423="P2",N423/规则!$E$27,IF(E423="P3",N423/规则!$E$28,IF(E423="P4",N423/规则!$E$29,N423/规则!$E$30))))</f>
        <v>1.75</v>
      </c>
    </row>
    <row r="424" spans="1:15">
      <c r="A424" s="66" t="s">
        <v>643</v>
      </c>
      <c r="B424" s="66" t="s">
        <v>217</v>
      </c>
      <c r="C424" s="66">
        <v>4</v>
      </c>
      <c r="D424" s="66" t="s">
        <v>15</v>
      </c>
      <c r="E424" s="66" t="s">
        <v>50</v>
      </c>
      <c r="F424" s="66">
        <v>5</v>
      </c>
      <c r="G424" s="66">
        <v>197</v>
      </c>
      <c r="H424" s="66">
        <v>3</v>
      </c>
      <c r="I424" s="66">
        <v>1</v>
      </c>
      <c r="J424" s="66" t="s">
        <v>487</v>
      </c>
      <c r="K424" s="66" t="s">
        <v>218</v>
      </c>
      <c r="L424" s="66" t="s">
        <v>218</v>
      </c>
      <c r="M424" s="66">
        <f>IF(E424="P1",G424-F424*规则!$E$26,IF(E424="P2",G424-F424*规则!$E$27,IF(E424="P3",G424-F424*规则!$E$28,IF(E424="P4",G424-F424*规则!$E$29,G424-F424*规则!$E$30))))</f>
        <v>117</v>
      </c>
      <c r="N424" s="68">
        <f t="shared" si="6"/>
        <v>23.4</v>
      </c>
      <c r="O424" s="69">
        <f>IF(E424="P1",N424/规则!$E$26,IF(E424="P2",N424/规则!$E$27,IF(E424="P3",N424/规则!$E$28,IF(E424="P4",N424/规则!$E$29,N424/规则!$E$30))))</f>
        <v>1.4624999999999999</v>
      </c>
    </row>
    <row r="425" spans="1:15">
      <c r="A425" s="66" t="s">
        <v>644</v>
      </c>
      <c r="B425" s="66" t="s">
        <v>217</v>
      </c>
      <c r="C425" s="66">
        <v>4</v>
      </c>
      <c r="D425" s="66" t="s">
        <v>15</v>
      </c>
      <c r="E425" s="66" t="s">
        <v>50</v>
      </c>
      <c r="F425" s="66">
        <v>3</v>
      </c>
      <c r="G425" s="66">
        <v>130</v>
      </c>
      <c r="H425" s="66">
        <v>1</v>
      </c>
      <c r="I425" s="66">
        <v>0</v>
      </c>
      <c r="J425" s="66" t="s">
        <v>218</v>
      </c>
      <c r="K425" s="66" t="s">
        <v>218</v>
      </c>
      <c r="L425" s="66" t="s">
        <v>218</v>
      </c>
      <c r="M425" s="66">
        <f>IF(E425="P1",G425-F425*规则!$E$26,IF(E425="P2",G425-F425*规则!$E$27,IF(E425="P3",G425-F425*规则!$E$28,IF(E425="P4",G425-F425*规则!$E$29,G425-F425*规则!$E$30))))</f>
        <v>82</v>
      </c>
      <c r="N425" s="68">
        <f t="shared" si="6"/>
        <v>27.333333333333332</v>
      </c>
      <c r="O425" s="69">
        <f>IF(E425="P1",N425/规则!$E$26,IF(E425="P2",N425/规则!$E$27,IF(E425="P3",N425/规则!$E$28,IF(E425="P4",N425/规则!$E$29,N425/规则!$E$30))))</f>
        <v>1.7083333333333333</v>
      </c>
    </row>
    <row r="426" spans="1:15">
      <c r="A426" s="66" t="s">
        <v>645</v>
      </c>
      <c r="B426" s="66" t="s">
        <v>217</v>
      </c>
      <c r="C426" s="66">
        <v>4</v>
      </c>
      <c r="D426" s="66" t="s">
        <v>15</v>
      </c>
      <c r="E426" s="66" t="s">
        <v>50</v>
      </c>
      <c r="F426" s="66">
        <v>3</v>
      </c>
      <c r="G426" s="66">
        <v>135</v>
      </c>
      <c r="H426" s="66">
        <v>3</v>
      </c>
      <c r="I426" s="66">
        <v>0</v>
      </c>
      <c r="J426" s="66" t="s">
        <v>218</v>
      </c>
      <c r="K426" s="66" t="s">
        <v>218</v>
      </c>
      <c r="L426" s="66" t="s">
        <v>218</v>
      </c>
      <c r="M426" s="66">
        <f>IF(E426="P1",G426-F426*规则!$E$26,IF(E426="P2",G426-F426*规则!$E$27,IF(E426="P3",G426-F426*规则!$E$28,IF(E426="P4",G426-F426*规则!$E$29,G426-F426*规则!$E$30))))</f>
        <v>87</v>
      </c>
      <c r="N426" s="68">
        <f t="shared" si="6"/>
        <v>29</v>
      </c>
      <c r="O426" s="69">
        <f>IF(E426="P1",N426/规则!$E$26,IF(E426="P2",N426/规则!$E$27,IF(E426="P3",N426/规则!$E$28,IF(E426="P4",N426/规则!$E$29,N426/规则!$E$30))))</f>
        <v>1.8125</v>
      </c>
    </row>
    <row r="427" spans="1:15">
      <c r="A427" s="66" t="s">
        <v>646</v>
      </c>
      <c r="B427" s="66" t="s">
        <v>217</v>
      </c>
      <c r="C427" s="66">
        <v>4</v>
      </c>
      <c r="D427" s="66" t="s">
        <v>15</v>
      </c>
      <c r="E427" s="66" t="s">
        <v>50</v>
      </c>
      <c r="F427" s="66">
        <v>1</v>
      </c>
      <c r="G427" s="66">
        <v>42</v>
      </c>
      <c r="H427" s="66">
        <v>3</v>
      </c>
      <c r="I427" s="66">
        <v>1</v>
      </c>
      <c r="J427" s="66" t="s">
        <v>218</v>
      </c>
      <c r="K427" s="66" t="s">
        <v>218</v>
      </c>
      <c r="L427" s="66" t="s">
        <v>218</v>
      </c>
      <c r="M427" s="66">
        <f>IF(E427="P1",G427-F427*规则!$E$26,IF(E427="P2",G427-F427*规则!$E$27,IF(E427="P3",G427-F427*规则!$E$28,IF(E427="P4",G427-F427*规则!$E$29,G427-F427*规则!$E$30))))</f>
        <v>26</v>
      </c>
      <c r="N427" s="68">
        <f t="shared" si="6"/>
        <v>26</v>
      </c>
      <c r="O427" s="69">
        <f>IF(E427="P1",N427/规则!$E$26,IF(E427="P2",N427/规则!$E$27,IF(E427="P3",N427/规则!$E$28,IF(E427="P4",N427/规则!$E$29,N427/规则!$E$30))))</f>
        <v>1.625</v>
      </c>
    </row>
    <row r="428" spans="1:15">
      <c r="A428" s="66" t="s">
        <v>647</v>
      </c>
      <c r="B428" s="66" t="s">
        <v>217</v>
      </c>
      <c r="C428" s="66">
        <v>4</v>
      </c>
      <c r="D428" s="66" t="s">
        <v>15</v>
      </c>
      <c r="E428" s="66" t="s">
        <v>50</v>
      </c>
      <c r="F428" s="66">
        <v>3</v>
      </c>
      <c r="G428" s="66">
        <v>123</v>
      </c>
      <c r="H428" s="66">
        <v>4</v>
      </c>
      <c r="I428" s="66">
        <v>1</v>
      </c>
      <c r="J428" s="66" t="s">
        <v>218</v>
      </c>
      <c r="K428" s="66" t="s">
        <v>218</v>
      </c>
      <c r="L428" s="66" t="s">
        <v>218</v>
      </c>
      <c r="M428" s="66">
        <f>IF(E428="P1",G428-F428*规则!$E$26,IF(E428="P2",G428-F428*规则!$E$27,IF(E428="P3",G428-F428*规则!$E$28,IF(E428="P4",G428-F428*规则!$E$29,G428-F428*规则!$E$30))))</f>
        <v>75</v>
      </c>
      <c r="N428" s="68">
        <f t="shared" si="6"/>
        <v>25</v>
      </c>
      <c r="O428" s="69">
        <f>IF(E428="P1",N428/规则!$E$26,IF(E428="P2",N428/规则!$E$27,IF(E428="P3",N428/规则!$E$28,IF(E428="P4",N428/规则!$E$29,N428/规则!$E$30))))</f>
        <v>1.5625</v>
      </c>
    </row>
    <row r="429" spans="1:15">
      <c r="A429" s="66" t="s">
        <v>648</v>
      </c>
      <c r="B429" s="66" t="s">
        <v>217</v>
      </c>
      <c r="C429" s="66">
        <v>4</v>
      </c>
      <c r="D429" s="66" t="s">
        <v>15</v>
      </c>
      <c r="E429" s="66" t="s">
        <v>50</v>
      </c>
      <c r="F429" s="66">
        <v>1</v>
      </c>
      <c r="G429" s="66">
        <v>50</v>
      </c>
      <c r="H429" s="66">
        <v>3</v>
      </c>
      <c r="I429" s="66">
        <v>0</v>
      </c>
      <c r="J429" s="66" t="s">
        <v>218</v>
      </c>
      <c r="K429" s="66" t="s">
        <v>218</v>
      </c>
      <c r="L429" s="66" t="s">
        <v>218</v>
      </c>
      <c r="M429" s="66">
        <f>IF(E429="P1",G429-F429*规则!$E$26,IF(E429="P2",G429-F429*规则!$E$27,IF(E429="P3",G429-F429*规则!$E$28,IF(E429="P4",G429-F429*规则!$E$29,G429-F429*规则!$E$30))))</f>
        <v>34</v>
      </c>
      <c r="N429" s="68">
        <f t="shared" si="6"/>
        <v>34</v>
      </c>
      <c r="O429" s="69">
        <f>IF(E429="P1",N429/规则!$E$26,IF(E429="P2",N429/规则!$E$27,IF(E429="P3",N429/规则!$E$28,IF(E429="P4",N429/规则!$E$29,N429/规则!$E$30))))</f>
        <v>2.125</v>
      </c>
    </row>
    <row r="430" spans="1:15">
      <c r="A430" s="66" t="s">
        <v>649</v>
      </c>
      <c r="B430" s="66" t="s">
        <v>217</v>
      </c>
      <c r="C430" s="66">
        <v>4</v>
      </c>
      <c r="D430" s="66" t="s">
        <v>15</v>
      </c>
      <c r="E430" s="66" t="s">
        <v>50</v>
      </c>
      <c r="F430" s="66">
        <v>1</v>
      </c>
      <c r="G430" s="66">
        <v>39</v>
      </c>
      <c r="H430" s="66">
        <v>2</v>
      </c>
      <c r="I430" s="66">
        <v>2</v>
      </c>
      <c r="J430" s="66" t="s">
        <v>218</v>
      </c>
      <c r="K430" s="66" t="s">
        <v>218</v>
      </c>
      <c r="L430" s="66" t="s">
        <v>218</v>
      </c>
      <c r="M430" s="66">
        <f>IF(E430="P1",G430-F430*规则!$E$26,IF(E430="P2",G430-F430*规则!$E$27,IF(E430="P3",G430-F430*规则!$E$28,IF(E430="P4",G430-F430*规则!$E$29,G430-F430*规则!$E$30))))</f>
        <v>23</v>
      </c>
      <c r="N430" s="68">
        <f t="shared" si="6"/>
        <v>23</v>
      </c>
      <c r="O430" s="69">
        <f>IF(E430="P1",N430/规则!$E$26,IF(E430="P2",N430/规则!$E$27,IF(E430="P3",N430/规则!$E$28,IF(E430="P4",N430/规则!$E$29,N430/规则!$E$30))))</f>
        <v>1.4375</v>
      </c>
    </row>
    <row r="431" spans="1:15">
      <c r="A431" s="66" t="s">
        <v>650</v>
      </c>
      <c r="B431" s="66" t="s">
        <v>217</v>
      </c>
      <c r="C431" s="66">
        <v>4</v>
      </c>
      <c r="D431" s="66" t="s">
        <v>15</v>
      </c>
      <c r="E431" s="66" t="s">
        <v>50</v>
      </c>
      <c r="F431" s="66">
        <v>4</v>
      </c>
      <c r="G431" s="66">
        <v>153</v>
      </c>
      <c r="H431" s="66">
        <v>1</v>
      </c>
      <c r="I431" s="66">
        <v>3</v>
      </c>
      <c r="J431" s="66" t="s">
        <v>218</v>
      </c>
      <c r="K431" s="66" t="s">
        <v>218</v>
      </c>
      <c r="L431" s="66" t="s">
        <v>218</v>
      </c>
      <c r="M431" s="66">
        <f>IF(E431="P1",G431-F431*规则!$E$26,IF(E431="P2",G431-F431*规则!$E$27,IF(E431="P3",G431-F431*规则!$E$28,IF(E431="P4",G431-F431*规则!$E$29,G431-F431*规则!$E$30))))</f>
        <v>89</v>
      </c>
      <c r="N431" s="68">
        <f t="shared" si="6"/>
        <v>22.25</v>
      </c>
      <c r="O431" s="69">
        <f>IF(E431="P1",N431/规则!$E$26,IF(E431="P2",N431/规则!$E$27,IF(E431="P3",N431/规则!$E$28,IF(E431="P4",N431/规则!$E$29,N431/规则!$E$30))))</f>
        <v>1.390625</v>
      </c>
    </row>
    <row r="432" spans="1:15">
      <c r="A432" s="66" t="s">
        <v>651</v>
      </c>
      <c r="B432" s="66" t="s">
        <v>217</v>
      </c>
      <c r="C432" s="66">
        <v>4</v>
      </c>
      <c r="D432" s="66" t="s">
        <v>15</v>
      </c>
      <c r="E432" s="66" t="s">
        <v>50</v>
      </c>
      <c r="F432" s="66">
        <v>1</v>
      </c>
      <c r="G432" s="66">
        <v>38</v>
      </c>
      <c r="H432" s="66">
        <v>4</v>
      </c>
      <c r="I432" s="66">
        <v>0</v>
      </c>
      <c r="J432" s="66" t="s">
        <v>218</v>
      </c>
      <c r="K432" s="66" t="s">
        <v>218</v>
      </c>
      <c r="L432" s="66" t="s">
        <v>218</v>
      </c>
      <c r="M432" s="66">
        <f>IF(E432="P1",G432-F432*规则!$E$26,IF(E432="P2",G432-F432*规则!$E$27,IF(E432="P3",G432-F432*规则!$E$28,IF(E432="P4",G432-F432*规则!$E$29,G432-F432*规则!$E$30))))</f>
        <v>22</v>
      </c>
      <c r="N432" s="68">
        <f t="shared" si="6"/>
        <v>22</v>
      </c>
      <c r="O432" s="69">
        <f>IF(E432="P1",N432/规则!$E$26,IF(E432="P2",N432/规则!$E$27,IF(E432="P3",N432/规则!$E$28,IF(E432="P4",N432/规则!$E$29,N432/规则!$E$30))))</f>
        <v>1.375</v>
      </c>
    </row>
    <row r="433" spans="1:15">
      <c r="A433" s="66" t="s">
        <v>652</v>
      </c>
      <c r="B433" s="66" t="s">
        <v>217</v>
      </c>
      <c r="C433" s="66">
        <v>4</v>
      </c>
      <c r="D433" s="66" t="s">
        <v>15</v>
      </c>
      <c r="E433" s="66" t="s">
        <v>50</v>
      </c>
      <c r="F433" s="66">
        <v>1</v>
      </c>
      <c r="G433" s="66">
        <v>39</v>
      </c>
      <c r="H433" s="66">
        <v>1</v>
      </c>
      <c r="I433" s="66">
        <v>4</v>
      </c>
      <c r="J433" s="66" t="s">
        <v>218</v>
      </c>
      <c r="K433" s="66" t="s">
        <v>218</v>
      </c>
      <c r="L433" s="66" t="s">
        <v>218</v>
      </c>
      <c r="M433" s="66">
        <f>IF(E433="P1",G433-F433*规则!$E$26,IF(E433="P2",G433-F433*规则!$E$27,IF(E433="P3",G433-F433*规则!$E$28,IF(E433="P4",G433-F433*规则!$E$29,G433-F433*规则!$E$30))))</f>
        <v>23</v>
      </c>
      <c r="N433" s="68">
        <f t="shared" si="6"/>
        <v>23</v>
      </c>
      <c r="O433" s="69">
        <f>IF(E433="P1",N433/规则!$E$26,IF(E433="P2",N433/规则!$E$27,IF(E433="P3",N433/规则!$E$28,IF(E433="P4",N433/规则!$E$29,N433/规则!$E$30))))</f>
        <v>1.4375</v>
      </c>
    </row>
    <row r="434" spans="1:15">
      <c r="A434" s="66" t="s">
        <v>653</v>
      </c>
      <c r="B434" s="66" t="s">
        <v>217</v>
      </c>
      <c r="C434" s="66">
        <v>4</v>
      </c>
      <c r="D434" s="66" t="s">
        <v>15</v>
      </c>
      <c r="E434" s="66" t="s">
        <v>50</v>
      </c>
      <c r="F434" s="66">
        <v>3</v>
      </c>
      <c r="G434" s="66">
        <v>141</v>
      </c>
      <c r="H434" s="66">
        <v>4</v>
      </c>
      <c r="I434" s="66">
        <v>1</v>
      </c>
      <c r="J434" s="66" t="s">
        <v>218</v>
      </c>
      <c r="K434" s="66" t="s">
        <v>218</v>
      </c>
      <c r="L434" s="66" t="s">
        <v>218</v>
      </c>
      <c r="M434" s="66">
        <f>IF(E434="P1",G434-F434*规则!$E$26,IF(E434="P2",G434-F434*规则!$E$27,IF(E434="P3",G434-F434*规则!$E$28,IF(E434="P4",G434-F434*规则!$E$29,G434-F434*规则!$E$30))))</f>
        <v>93</v>
      </c>
      <c r="N434" s="68">
        <f t="shared" si="6"/>
        <v>31</v>
      </c>
      <c r="O434" s="69">
        <f>IF(E434="P1",N434/规则!$E$26,IF(E434="P2",N434/规则!$E$27,IF(E434="P3",N434/规则!$E$28,IF(E434="P4",N434/规则!$E$29,N434/规则!$E$30))))</f>
        <v>1.9375</v>
      </c>
    </row>
    <row r="435" spans="1:15">
      <c r="A435" s="66" t="s">
        <v>654</v>
      </c>
      <c r="B435" s="66" t="s">
        <v>217</v>
      </c>
      <c r="C435" s="66">
        <v>4</v>
      </c>
      <c r="D435" s="66" t="s">
        <v>15</v>
      </c>
      <c r="E435" s="66" t="s">
        <v>51</v>
      </c>
      <c r="F435" s="66">
        <v>3</v>
      </c>
      <c r="G435" s="66">
        <v>189</v>
      </c>
      <c r="H435" s="66">
        <v>4</v>
      </c>
      <c r="I435" s="66">
        <v>2</v>
      </c>
      <c r="J435" s="66" t="s">
        <v>218</v>
      </c>
      <c r="K435" s="66" t="s">
        <v>218</v>
      </c>
      <c r="L435" s="66" t="s">
        <v>218</v>
      </c>
      <c r="M435" s="66">
        <f>IF(E435="P1",G435-F435*规则!$E$26,IF(E435="P2",G435-F435*规则!$E$27,IF(E435="P3",G435-F435*规则!$E$28,IF(E435="P4",G435-F435*规则!$E$29,G435-F435*规则!$E$30))))</f>
        <v>108</v>
      </c>
      <c r="N435" s="68">
        <f t="shared" si="6"/>
        <v>36</v>
      </c>
      <c r="O435" s="69">
        <f>IF(E435="P1",N435/规则!$E$26,IF(E435="P2",N435/规则!$E$27,IF(E435="P3",N435/规则!$E$28,IF(E435="P4",N435/规则!$E$29,N435/规则!$E$30))))</f>
        <v>1.3333333333333333</v>
      </c>
    </row>
    <row r="436" spans="1:15">
      <c r="A436" s="66" t="s">
        <v>655</v>
      </c>
      <c r="B436" s="66" t="s">
        <v>217</v>
      </c>
      <c r="C436" s="66">
        <v>4</v>
      </c>
      <c r="D436" s="66" t="s">
        <v>15</v>
      </c>
      <c r="E436" s="66" t="s">
        <v>51</v>
      </c>
      <c r="F436" s="66">
        <v>4</v>
      </c>
      <c r="G436" s="66">
        <v>252</v>
      </c>
      <c r="H436" s="66">
        <v>1</v>
      </c>
      <c r="I436" s="66">
        <v>3</v>
      </c>
      <c r="J436" s="66" t="s">
        <v>218</v>
      </c>
      <c r="K436" s="66" t="s">
        <v>218</v>
      </c>
      <c r="L436" s="66" t="s">
        <v>218</v>
      </c>
      <c r="M436" s="66">
        <f>IF(E436="P1",G436-F436*规则!$E$26,IF(E436="P2",G436-F436*规则!$E$27,IF(E436="P3",G436-F436*规则!$E$28,IF(E436="P4",G436-F436*规则!$E$29,G436-F436*规则!$E$30))))</f>
        <v>144</v>
      </c>
      <c r="N436" s="68">
        <f t="shared" si="6"/>
        <v>36</v>
      </c>
      <c r="O436" s="69">
        <f>IF(E436="P1",N436/规则!$E$26,IF(E436="P2",N436/规则!$E$27,IF(E436="P3",N436/规则!$E$28,IF(E436="P4",N436/规则!$E$29,N436/规则!$E$30))))</f>
        <v>1.3333333333333333</v>
      </c>
    </row>
    <row r="437" spans="1:15">
      <c r="A437" s="66" t="s">
        <v>656</v>
      </c>
      <c r="B437" s="66" t="s">
        <v>217</v>
      </c>
      <c r="C437" s="66">
        <v>4</v>
      </c>
      <c r="D437" s="66" t="s">
        <v>15</v>
      </c>
      <c r="E437" s="66" t="s">
        <v>51</v>
      </c>
      <c r="F437" s="66">
        <v>5</v>
      </c>
      <c r="G437" s="66">
        <v>337</v>
      </c>
      <c r="H437" s="66">
        <v>4</v>
      </c>
      <c r="I437" s="66">
        <v>0</v>
      </c>
      <c r="J437" s="66" t="s">
        <v>218</v>
      </c>
      <c r="K437" s="66" t="s">
        <v>218</v>
      </c>
      <c r="L437" s="66" t="s">
        <v>218</v>
      </c>
      <c r="M437" s="66">
        <f>IF(E437="P1",G437-F437*规则!$E$26,IF(E437="P2",G437-F437*规则!$E$27,IF(E437="P3",G437-F437*规则!$E$28,IF(E437="P4",G437-F437*规则!$E$29,G437-F437*规则!$E$30))))</f>
        <v>202</v>
      </c>
      <c r="N437" s="68">
        <f t="shared" si="6"/>
        <v>40.4</v>
      </c>
      <c r="O437" s="69">
        <f>IF(E437="P1",N437/规则!$E$26,IF(E437="P2",N437/规则!$E$27,IF(E437="P3",N437/规则!$E$28,IF(E437="P4",N437/规则!$E$29,N437/规则!$E$30))))</f>
        <v>1.4962962962962962</v>
      </c>
    </row>
    <row r="438" spans="1:15">
      <c r="A438" s="66" t="s">
        <v>657</v>
      </c>
      <c r="B438" s="66" t="s">
        <v>217</v>
      </c>
      <c r="C438" s="66">
        <v>4</v>
      </c>
      <c r="D438" s="66" t="s">
        <v>15</v>
      </c>
      <c r="E438" s="66" t="s">
        <v>51</v>
      </c>
      <c r="F438" s="66">
        <v>3</v>
      </c>
      <c r="G438" s="66">
        <v>181</v>
      </c>
      <c r="H438" s="66">
        <v>2</v>
      </c>
      <c r="I438" s="66">
        <v>4</v>
      </c>
      <c r="J438" s="66" t="s">
        <v>218</v>
      </c>
      <c r="K438" s="66" t="s">
        <v>218</v>
      </c>
      <c r="L438" s="66" t="s">
        <v>218</v>
      </c>
      <c r="M438" s="66">
        <f>IF(E438="P1",G438-F438*规则!$E$26,IF(E438="P2",G438-F438*规则!$E$27,IF(E438="P3",G438-F438*规则!$E$28,IF(E438="P4",G438-F438*规则!$E$29,G438-F438*规则!$E$30))))</f>
        <v>100</v>
      </c>
      <c r="N438" s="68">
        <f t="shared" si="6"/>
        <v>33.333333333333336</v>
      </c>
      <c r="O438" s="69">
        <f>IF(E438="P1",N438/规则!$E$26,IF(E438="P2",N438/规则!$E$27,IF(E438="P3",N438/规则!$E$28,IF(E438="P4",N438/规则!$E$29,N438/规则!$E$30))))</f>
        <v>1.2345679012345681</v>
      </c>
    </row>
    <row r="439" spans="1:15">
      <c r="A439" s="66" t="s">
        <v>658</v>
      </c>
      <c r="B439" s="66" t="s">
        <v>217</v>
      </c>
      <c r="C439" s="66">
        <v>4</v>
      </c>
      <c r="D439" s="66" t="s">
        <v>15</v>
      </c>
      <c r="E439" s="66" t="s">
        <v>51</v>
      </c>
      <c r="F439" s="66">
        <v>1</v>
      </c>
      <c r="G439" s="66">
        <v>72</v>
      </c>
      <c r="H439" s="66">
        <v>3</v>
      </c>
      <c r="I439" s="66">
        <v>2</v>
      </c>
      <c r="J439" s="66" t="s">
        <v>218</v>
      </c>
      <c r="K439" s="66" t="s">
        <v>218</v>
      </c>
      <c r="L439" s="66" t="s">
        <v>218</v>
      </c>
      <c r="M439" s="66">
        <f>IF(E439="P1",G439-F439*规则!$E$26,IF(E439="P2",G439-F439*规则!$E$27,IF(E439="P3",G439-F439*规则!$E$28,IF(E439="P4",G439-F439*规则!$E$29,G439-F439*规则!$E$30))))</f>
        <v>45</v>
      </c>
      <c r="N439" s="68">
        <f t="shared" si="6"/>
        <v>45</v>
      </c>
      <c r="O439" s="69">
        <f>IF(E439="P1",N439/规则!$E$26,IF(E439="P2",N439/规则!$E$27,IF(E439="P3",N439/规则!$E$28,IF(E439="P4",N439/规则!$E$29,N439/规则!$E$30))))</f>
        <v>1.6666666666666667</v>
      </c>
    </row>
    <row r="440" spans="1:15">
      <c r="A440" s="66" t="s">
        <v>659</v>
      </c>
      <c r="B440" s="66" t="s">
        <v>217</v>
      </c>
      <c r="C440" s="66">
        <v>4</v>
      </c>
      <c r="D440" s="66" t="s">
        <v>15</v>
      </c>
      <c r="E440" s="66" t="s">
        <v>51</v>
      </c>
      <c r="F440" s="66">
        <v>2</v>
      </c>
      <c r="G440" s="66">
        <v>133</v>
      </c>
      <c r="H440" s="66">
        <v>4</v>
      </c>
      <c r="I440" s="66">
        <v>2</v>
      </c>
      <c r="J440" s="66" t="s">
        <v>218</v>
      </c>
      <c r="K440" s="66" t="s">
        <v>218</v>
      </c>
      <c r="L440" s="66" t="s">
        <v>218</v>
      </c>
      <c r="M440" s="66">
        <f>IF(E440="P1",G440-F440*规则!$E$26,IF(E440="P2",G440-F440*规则!$E$27,IF(E440="P3",G440-F440*规则!$E$28,IF(E440="P4",G440-F440*规则!$E$29,G440-F440*规则!$E$30))))</f>
        <v>79</v>
      </c>
      <c r="N440" s="68">
        <f t="shared" si="6"/>
        <v>39.5</v>
      </c>
      <c r="O440" s="69">
        <f>IF(E440="P1",N440/规则!$E$26,IF(E440="P2",N440/规则!$E$27,IF(E440="P3",N440/规则!$E$28,IF(E440="P4",N440/规则!$E$29,N440/规则!$E$30))))</f>
        <v>1.462962962962963</v>
      </c>
    </row>
    <row r="441" spans="1:15">
      <c r="A441" s="66" t="s">
        <v>660</v>
      </c>
      <c r="B441" s="66" t="s">
        <v>217</v>
      </c>
      <c r="C441" s="66">
        <v>4</v>
      </c>
      <c r="D441" s="66" t="s">
        <v>15</v>
      </c>
      <c r="E441" s="66" t="s">
        <v>51</v>
      </c>
      <c r="F441" s="66">
        <v>4</v>
      </c>
      <c r="G441" s="66">
        <v>248</v>
      </c>
      <c r="H441" s="66">
        <v>4</v>
      </c>
      <c r="I441" s="66">
        <v>4</v>
      </c>
      <c r="J441" s="66" t="s">
        <v>218</v>
      </c>
      <c r="K441" s="66" t="s">
        <v>218</v>
      </c>
      <c r="L441" s="66" t="s">
        <v>218</v>
      </c>
      <c r="M441" s="66">
        <f>IF(E441="P1",G441-F441*规则!$E$26,IF(E441="P2",G441-F441*规则!$E$27,IF(E441="P3",G441-F441*规则!$E$28,IF(E441="P4",G441-F441*规则!$E$29,G441-F441*规则!$E$30))))</f>
        <v>140</v>
      </c>
      <c r="N441" s="68">
        <f t="shared" si="6"/>
        <v>35</v>
      </c>
      <c r="O441" s="69">
        <f>IF(E441="P1",N441/规则!$E$26,IF(E441="P2",N441/规则!$E$27,IF(E441="P3",N441/规则!$E$28,IF(E441="P4",N441/规则!$E$29,N441/规则!$E$30))))</f>
        <v>1.2962962962962963</v>
      </c>
    </row>
    <row r="442" spans="1:15">
      <c r="A442" s="66" t="s">
        <v>661</v>
      </c>
      <c r="B442" s="66" t="s">
        <v>217</v>
      </c>
      <c r="C442" s="66">
        <v>4</v>
      </c>
      <c r="D442" s="66" t="s">
        <v>15</v>
      </c>
      <c r="E442" s="66" t="s">
        <v>51</v>
      </c>
      <c r="F442" s="66">
        <v>4</v>
      </c>
      <c r="G442" s="66">
        <v>256</v>
      </c>
      <c r="H442" s="66">
        <v>1</v>
      </c>
      <c r="I442" s="66">
        <v>0</v>
      </c>
      <c r="J442" s="66" t="s">
        <v>218</v>
      </c>
      <c r="K442" s="66" t="s">
        <v>218</v>
      </c>
      <c r="L442" s="66" t="s">
        <v>218</v>
      </c>
      <c r="M442" s="66">
        <f>IF(E442="P1",G442-F442*规则!$E$26,IF(E442="P2",G442-F442*规则!$E$27,IF(E442="P3",G442-F442*规则!$E$28,IF(E442="P4",G442-F442*规则!$E$29,G442-F442*规则!$E$30))))</f>
        <v>148</v>
      </c>
      <c r="N442" s="68">
        <f t="shared" si="6"/>
        <v>37</v>
      </c>
      <c r="O442" s="69">
        <f>IF(E442="P1",N442/规则!$E$26,IF(E442="P2",N442/规则!$E$27,IF(E442="P3",N442/规则!$E$28,IF(E442="P4",N442/规则!$E$29,N442/规则!$E$30))))</f>
        <v>1.3703703703703705</v>
      </c>
    </row>
    <row r="443" spans="1:15">
      <c r="A443" s="66" t="s">
        <v>662</v>
      </c>
      <c r="B443" s="66" t="s">
        <v>217</v>
      </c>
      <c r="C443" s="66">
        <v>4</v>
      </c>
      <c r="D443" s="66" t="s">
        <v>15</v>
      </c>
      <c r="E443" s="66" t="s">
        <v>51</v>
      </c>
      <c r="F443" s="66">
        <v>4</v>
      </c>
      <c r="G443" s="66">
        <v>249</v>
      </c>
      <c r="H443" s="66">
        <v>3</v>
      </c>
      <c r="I443" s="66">
        <v>1</v>
      </c>
      <c r="J443" s="66" t="s">
        <v>218</v>
      </c>
      <c r="K443" s="66" t="s">
        <v>218</v>
      </c>
      <c r="L443" s="66" t="s">
        <v>218</v>
      </c>
      <c r="M443" s="66">
        <f>IF(E443="P1",G443-F443*规则!$E$26,IF(E443="P2",G443-F443*规则!$E$27,IF(E443="P3",G443-F443*规则!$E$28,IF(E443="P4",G443-F443*规则!$E$29,G443-F443*规则!$E$30))))</f>
        <v>141</v>
      </c>
      <c r="N443" s="68">
        <f t="shared" si="6"/>
        <v>35.25</v>
      </c>
      <c r="O443" s="69">
        <f>IF(E443="P1",N443/规则!$E$26,IF(E443="P2",N443/规则!$E$27,IF(E443="P3",N443/规则!$E$28,IF(E443="P4",N443/规则!$E$29,N443/规则!$E$30))))</f>
        <v>1.3055555555555556</v>
      </c>
    </row>
    <row r="444" spans="1:15">
      <c r="A444" s="66" t="s">
        <v>663</v>
      </c>
      <c r="B444" s="66" t="s">
        <v>217</v>
      </c>
      <c r="C444" s="66">
        <v>4</v>
      </c>
      <c r="D444" s="66" t="s">
        <v>15</v>
      </c>
      <c r="E444" s="66" t="s">
        <v>51</v>
      </c>
      <c r="F444" s="66">
        <v>3</v>
      </c>
      <c r="G444" s="66">
        <v>180</v>
      </c>
      <c r="H444" s="66">
        <v>2</v>
      </c>
      <c r="I444" s="66">
        <v>3</v>
      </c>
      <c r="J444" s="66" t="s">
        <v>218</v>
      </c>
      <c r="K444" s="66" t="s">
        <v>218</v>
      </c>
      <c r="L444" s="66" t="s">
        <v>218</v>
      </c>
      <c r="M444" s="66">
        <f>IF(E444="P1",G444-F444*规则!$E$26,IF(E444="P2",G444-F444*规则!$E$27,IF(E444="P3",G444-F444*规则!$E$28,IF(E444="P4",G444-F444*规则!$E$29,G444-F444*规则!$E$30))))</f>
        <v>99</v>
      </c>
      <c r="N444" s="68">
        <f t="shared" si="6"/>
        <v>33</v>
      </c>
      <c r="O444" s="69">
        <f>IF(E444="P1",N444/规则!$E$26,IF(E444="P2",N444/规则!$E$27,IF(E444="P3",N444/规则!$E$28,IF(E444="P4",N444/规则!$E$29,N444/规则!$E$30))))</f>
        <v>1.2222222222222223</v>
      </c>
    </row>
    <row r="445" spans="1:15">
      <c r="A445" s="66" t="s">
        <v>664</v>
      </c>
      <c r="B445" s="66" t="s">
        <v>217</v>
      </c>
      <c r="C445" s="66">
        <v>4</v>
      </c>
      <c r="D445" s="66" t="s">
        <v>15</v>
      </c>
      <c r="E445" s="66" t="s">
        <v>51</v>
      </c>
      <c r="F445" s="66">
        <v>4</v>
      </c>
      <c r="G445" s="66">
        <v>262</v>
      </c>
      <c r="H445" s="66">
        <v>4</v>
      </c>
      <c r="I445" s="66">
        <v>2</v>
      </c>
      <c r="J445" s="66" t="s">
        <v>218</v>
      </c>
      <c r="K445" s="66" t="s">
        <v>218</v>
      </c>
      <c r="L445" s="66" t="s">
        <v>218</v>
      </c>
      <c r="M445" s="66">
        <f>IF(E445="P1",G445-F445*规则!$E$26,IF(E445="P2",G445-F445*规则!$E$27,IF(E445="P3",G445-F445*规则!$E$28,IF(E445="P4",G445-F445*规则!$E$29,G445-F445*规则!$E$30))))</f>
        <v>154</v>
      </c>
      <c r="N445" s="68">
        <f t="shared" si="6"/>
        <v>38.5</v>
      </c>
      <c r="O445" s="69">
        <f>IF(E445="P1",N445/规则!$E$26,IF(E445="P2",N445/规则!$E$27,IF(E445="P3",N445/规则!$E$28,IF(E445="P4",N445/规则!$E$29,N445/规则!$E$30))))</f>
        <v>1.4259259259259258</v>
      </c>
    </row>
    <row r="446" spans="1:15">
      <c r="A446" s="66" t="s">
        <v>665</v>
      </c>
      <c r="B446" s="66" t="s">
        <v>217</v>
      </c>
      <c r="C446" s="66">
        <v>4</v>
      </c>
      <c r="D446" s="66" t="s">
        <v>15</v>
      </c>
      <c r="E446" s="66" t="s">
        <v>51</v>
      </c>
      <c r="F446" s="66">
        <v>1</v>
      </c>
      <c r="G446" s="66">
        <v>64</v>
      </c>
      <c r="H446" s="66">
        <v>4</v>
      </c>
      <c r="I446" s="66">
        <v>0</v>
      </c>
      <c r="J446" s="66" t="s">
        <v>218</v>
      </c>
      <c r="K446" s="66" t="s">
        <v>218</v>
      </c>
      <c r="L446" s="66" t="s">
        <v>218</v>
      </c>
      <c r="M446" s="66">
        <f>IF(E446="P1",G446-F446*规则!$E$26,IF(E446="P2",G446-F446*规则!$E$27,IF(E446="P3",G446-F446*规则!$E$28,IF(E446="P4",G446-F446*规则!$E$29,G446-F446*规则!$E$30))))</f>
        <v>37</v>
      </c>
      <c r="N446" s="68">
        <f t="shared" si="6"/>
        <v>37</v>
      </c>
      <c r="O446" s="69">
        <f>IF(E446="P1",N446/规则!$E$26,IF(E446="P2",N446/规则!$E$27,IF(E446="P3",N446/规则!$E$28,IF(E446="P4",N446/规则!$E$29,N446/规则!$E$30))))</f>
        <v>1.3703703703703705</v>
      </c>
    </row>
    <row r="447" spans="1:15">
      <c r="A447" s="66" t="s">
        <v>666</v>
      </c>
      <c r="B447" s="66" t="s">
        <v>217</v>
      </c>
      <c r="C447" s="66">
        <v>4</v>
      </c>
      <c r="D447" s="66" t="s">
        <v>15</v>
      </c>
      <c r="E447" s="66" t="s">
        <v>51</v>
      </c>
      <c r="F447" s="66">
        <v>1</v>
      </c>
      <c r="G447" s="66">
        <v>73</v>
      </c>
      <c r="H447" s="66">
        <v>3</v>
      </c>
      <c r="I447" s="66">
        <v>4</v>
      </c>
      <c r="J447" s="66" t="s">
        <v>218</v>
      </c>
      <c r="K447" s="66" t="s">
        <v>218</v>
      </c>
      <c r="L447" s="66" t="s">
        <v>218</v>
      </c>
      <c r="M447" s="66">
        <f>IF(E447="P1",G447-F447*规则!$E$26,IF(E447="P2",G447-F447*规则!$E$27,IF(E447="P3",G447-F447*规则!$E$28,IF(E447="P4",G447-F447*规则!$E$29,G447-F447*规则!$E$30))))</f>
        <v>46</v>
      </c>
      <c r="N447" s="68">
        <f t="shared" si="6"/>
        <v>46</v>
      </c>
      <c r="O447" s="69">
        <f>IF(E447="P1",N447/规则!$E$26,IF(E447="P2",N447/规则!$E$27,IF(E447="P3",N447/规则!$E$28,IF(E447="P4",N447/规则!$E$29,N447/规则!$E$30))))</f>
        <v>1.7037037037037037</v>
      </c>
    </row>
    <row r="448" spans="1:15">
      <c r="A448" s="66" t="s">
        <v>667</v>
      </c>
      <c r="B448" s="66" t="s">
        <v>217</v>
      </c>
      <c r="C448" s="66">
        <v>4</v>
      </c>
      <c r="D448" s="66" t="s">
        <v>15</v>
      </c>
      <c r="E448" s="66" t="s">
        <v>51</v>
      </c>
      <c r="F448" s="66">
        <v>3</v>
      </c>
      <c r="G448" s="66">
        <v>200</v>
      </c>
      <c r="H448" s="66">
        <v>3</v>
      </c>
      <c r="I448" s="66">
        <v>4</v>
      </c>
      <c r="J448" s="66" t="s">
        <v>218</v>
      </c>
      <c r="K448" s="66" t="s">
        <v>218</v>
      </c>
      <c r="L448" s="66" t="s">
        <v>218</v>
      </c>
      <c r="M448" s="66">
        <f>IF(E448="P1",G448-F448*规则!$E$26,IF(E448="P2",G448-F448*规则!$E$27,IF(E448="P3",G448-F448*规则!$E$28,IF(E448="P4",G448-F448*规则!$E$29,G448-F448*规则!$E$30))))</f>
        <v>119</v>
      </c>
      <c r="N448" s="68">
        <f t="shared" si="6"/>
        <v>39.666666666666664</v>
      </c>
      <c r="O448" s="69">
        <f>IF(E448="P1",N448/规则!$E$26,IF(E448="P2",N448/规则!$E$27,IF(E448="P3",N448/规则!$E$28,IF(E448="P4",N448/规则!$E$29,N448/规则!$E$30))))</f>
        <v>1.4691358024691357</v>
      </c>
    </row>
    <row r="449" spans="1:15">
      <c r="A449" s="66" t="s">
        <v>668</v>
      </c>
      <c r="B449" s="66" t="s">
        <v>217</v>
      </c>
      <c r="C449" s="66">
        <v>4</v>
      </c>
      <c r="D449" s="66" t="s">
        <v>15</v>
      </c>
      <c r="E449" s="66" t="s">
        <v>51</v>
      </c>
      <c r="F449" s="66">
        <v>2</v>
      </c>
      <c r="G449" s="66">
        <v>132</v>
      </c>
      <c r="H449" s="66">
        <v>1</v>
      </c>
      <c r="I449" s="66">
        <v>1</v>
      </c>
      <c r="J449" s="66" t="s">
        <v>218</v>
      </c>
      <c r="K449" s="66" t="s">
        <v>218</v>
      </c>
      <c r="L449" s="66" t="s">
        <v>218</v>
      </c>
      <c r="M449" s="66">
        <f>IF(E449="P1",G449-F449*规则!$E$26,IF(E449="P2",G449-F449*规则!$E$27,IF(E449="P3",G449-F449*规则!$E$28,IF(E449="P4",G449-F449*规则!$E$29,G449-F449*规则!$E$30))))</f>
        <v>78</v>
      </c>
      <c r="N449" s="68">
        <f t="shared" si="6"/>
        <v>39</v>
      </c>
      <c r="O449" s="69">
        <f>IF(E449="P1",N449/规则!$E$26,IF(E449="P2",N449/规则!$E$27,IF(E449="P3",N449/规则!$E$28,IF(E449="P4",N449/规则!$E$29,N449/规则!$E$30))))</f>
        <v>1.4444444444444444</v>
      </c>
    </row>
    <row r="450" spans="1:15">
      <c r="A450" s="66" t="s">
        <v>669</v>
      </c>
      <c r="B450" s="66" t="s">
        <v>217</v>
      </c>
      <c r="C450" s="66">
        <v>4</v>
      </c>
      <c r="D450" s="66" t="s">
        <v>15</v>
      </c>
      <c r="E450" s="66" t="s">
        <v>51</v>
      </c>
      <c r="F450" s="66">
        <v>3</v>
      </c>
      <c r="G450" s="66">
        <v>212</v>
      </c>
      <c r="H450" s="66">
        <v>3</v>
      </c>
      <c r="I450" s="66">
        <v>3</v>
      </c>
      <c r="J450" s="66" t="s">
        <v>218</v>
      </c>
      <c r="K450" s="66" t="s">
        <v>218</v>
      </c>
      <c r="L450" s="66" t="s">
        <v>218</v>
      </c>
      <c r="M450" s="66">
        <f>IF(E450="P1",G450-F450*规则!$E$26,IF(E450="P2",G450-F450*规则!$E$27,IF(E450="P3",G450-F450*规则!$E$28,IF(E450="P4",G450-F450*规则!$E$29,G450-F450*规则!$E$30))))</f>
        <v>131</v>
      </c>
      <c r="N450" s="68">
        <f t="shared" si="6"/>
        <v>43.666666666666664</v>
      </c>
      <c r="O450" s="69">
        <f>IF(E450="P1",N450/规则!$E$26,IF(E450="P2",N450/规则!$E$27,IF(E450="P3",N450/规则!$E$28,IF(E450="P4",N450/规则!$E$29,N450/规则!$E$30))))</f>
        <v>1.6172839506172838</v>
      </c>
    </row>
    <row r="451" spans="1:15">
      <c r="A451" s="66" t="s">
        <v>670</v>
      </c>
      <c r="B451" s="66" t="s">
        <v>217</v>
      </c>
      <c r="C451" s="66">
        <v>4</v>
      </c>
      <c r="D451" s="66" t="s">
        <v>15</v>
      </c>
      <c r="E451" s="66" t="s">
        <v>53</v>
      </c>
      <c r="F451" s="66">
        <v>5</v>
      </c>
      <c r="G451" s="66">
        <v>338</v>
      </c>
      <c r="H451" s="66">
        <v>4</v>
      </c>
      <c r="I451" s="66">
        <v>2</v>
      </c>
      <c r="J451" s="66" t="s">
        <v>389</v>
      </c>
      <c r="K451" s="66" t="s">
        <v>218</v>
      </c>
      <c r="L451" s="66" t="s">
        <v>218</v>
      </c>
      <c r="M451" s="66">
        <f>IF(E451="P1",G451-F451*规则!$E$26,IF(E451="P2",G451-F451*规则!$E$27,IF(E451="P3",G451-F451*规则!$E$28,IF(E451="P4",G451-F451*规则!$E$29,G451-F451*规则!$E$30))))</f>
        <v>158</v>
      </c>
      <c r="N451" s="68">
        <f t="shared" ref="N451:N514" si="7">M451/F451</f>
        <v>31.6</v>
      </c>
      <c r="O451" s="69">
        <f>IF(E451="P1",N451/规则!$E$26,IF(E451="P2",N451/规则!$E$27,IF(E451="P3",N451/规则!$E$28,IF(E451="P4",N451/规则!$E$29,N451/规则!$E$30))))</f>
        <v>0.87777777777777777</v>
      </c>
    </row>
    <row r="452" spans="1:15">
      <c r="A452" s="66" t="s">
        <v>671</v>
      </c>
      <c r="B452" s="66" t="s">
        <v>217</v>
      </c>
      <c r="C452" s="66">
        <v>4</v>
      </c>
      <c r="D452" s="66" t="s">
        <v>15</v>
      </c>
      <c r="E452" s="66" t="s">
        <v>53</v>
      </c>
      <c r="F452" s="66">
        <v>3</v>
      </c>
      <c r="G452" s="66">
        <v>227</v>
      </c>
      <c r="H452" s="66">
        <v>4</v>
      </c>
      <c r="I452" s="66">
        <v>2</v>
      </c>
      <c r="J452" s="66" t="s">
        <v>218</v>
      </c>
      <c r="K452" s="66" t="s">
        <v>218</v>
      </c>
      <c r="L452" s="66" t="s">
        <v>218</v>
      </c>
      <c r="M452" s="66">
        <f>IF(E452="P1",G452-F452*规则!$E$26,IF(E452="P2",G452-F452*规则!$E$27,IF(E452="P3",G452-F452*规则!$E$28,IF(E452="P4",G452-F452*规则!$E$29,G452-F452*规则!$E$30))))</f>
        <v>119</v>
      </c>
      <c r="N452" s="68">
        <f t="shared" si="7"/>
        <v>39.666666666666664</v>
      </c>
      <c r="O452" s="69">
        <f>IF(E452="P1",N452/规则!$E$26,IF(E452="P2",N452/规则!$E$27,IF(E452="P3",N452/规则!$E$28,IF(E452="P4",N452/规则!$E$29,N452/规则!$E$30))))</f>
        <v>1.1018518518518519</v>
      </c>
    </row>
    <row r="453" spans="1:15">
      <c r="A453" s="66" t="s">
        <v>672</v>
      </c>
      <c r="B453" s="66" t="s">
        <v>217</v>
      </c>
      <c r="C453" s="66">
        <v>4</v>
      </c>
      <c r="D453" s="66" t="s">
        <v>15</v>
      </c>
      <c r="E453" s="66" t="s">
        <v>53</v>
      </c>
      <c r="F453" s="66">
        <v>4</v>
      </c>
      <c r="G453" s="66">
        <v>312</v>
      </c>
      <c r="H453" s="66">
        <v>4</v>
      </c>
      <c r="I453" s="66">
        <v>4</v>
      </c>
      <c r="J453" s="66" t="s">
        <v>218</v>
      </c>
      <c r="K453" s="66" t="s">
        <v>218</v>
      </c>
      <c r="L453" s="66" t="s">
        <v>218</v>
      </c>
      <c r="M453" s="66">
        <f>IF(E453="P1",G453-F453*规则!$E$26,IF(E453="P2",G453-F453*规则!$E$27,IF(E453="P3",G453-F453*规则!$E$28,IF(E453="P4",G453-F453*规则!$E$29,G453-F453*规则!$E$30))))</f>
        <v>168</v>
      </c>
      <c r="N453" s="68">
        <f t="shared" si="7"/>
        <v>42</v>
      </c>
      <c r="O453" s="69">
        <f>IF(E453="P1",N453/规则!$E$26,IF(E453="P2",N453/规则!$E$27,IF(E453="P3",N453/规则!$E$28,IF(E453="P4",N453/规则!$E$29,N453/规则!$E$30))))</f>
        <v>1.1666666666666667</v>
      </c>
    </row>
    <row r="454" spans="1:15">
      <c r="A454" s="66" t="s">
        <v>673</v>
      </c>
      <c r="B454" s="66" t="s">
        <v>217</v>
      </c>
      <c r="C454" s="66">
        <v>4</v>
      </c>
      <c r="D454" s="66" t="s">
        <v>15</v>
      </c>
      <c r="E454" s="66" t="s">
        <v>53</v>
      </c>
      <c r="F454" s="66">
        <v>1</v>
      </c>
      <c r="G454" s="66">
        <v>61</v>
      </c>
      <c r="H454" s="66">
        <v>4</v>
      </c>
      <c r="I454" s="66">
        <v>2</v>
      </c>
      <c r="J454" s="66" t="s">
        <v>218</v>
      </c>
      <c r="K454" s="66" t="s">
        <v>218</v>
      </c>
      <c r="L454" s="66" t="s">
        <v>218</v>
      </c>
      <c r="M454" s="66">
        <f>IF(E454="P1",G454-F454*规则!$E$26,IF(E454="P2",G454-F454*规则!$E$27,IF(E454="P3",G454-F454*规则!$E$28,IF(E454="P4",G454-F454*规则!$E$29,G454-F454*规则!$E$30))))</f>
        <v>25</v>
      </c>
      <c r="N454" s="68">
        <f t="shared" si="7"/>
        <v>25</v>
      </c>
      <c r="O454" s="69">
        <f>IF(E454="P1",N454/规则!$E$26,IF(E454="P2",N454/规则!$E$27,IF(E454="P3",N454/规则!$E$28,IF(E454="P4",N454/规则!$E$29,N454/规则!$E$30))))</f>
        <v>0.69444444444444442</v>
      </c>
    </row>
    <row r="455" spans="1:15">
      <c r="A455" s="66" t="s">
        <v>674</v>
      </c>
      <c r="B455" s="66" t="s">
        <v>217</v>
      </c>
      <c r="C455" s="66">
        <v>4</v>
      </c>
      <c r="D455" s="66" t="s">
        <v>15</v>
      </c>
      <c r="E455" s="66" t="s">
        <v>53</v>
      </c>
      <c r="F455" s="66">
        <v>4</v>
      </c>
      <c r="G455" s="66">
        <v>288</v>
      </c>
      <c r="H455" s="66">
        <v>1</v>
      </c>
      <c r="I455" s="66">
        <v>2</v>
      </c>
      <c r="J455" s="66" t="s">
        <v>218</v>
      </c>
      <c r="K455" s="66" t="s">
        <v>218</v>
      </c>
      <c r="L455" s="66" t="s">
        <v>218</v>
      </c>
      <c r="M455" s="66">
        <f>IF(E455="P1",G455-F455*规则!$E$26,IF(E455="P2",G455-F455*规则!$E$27,IF(E455="P3",G455-F455*规则!$E$28,IF(E455="P4",G455-F455*规则!$E$29,G455-F455*规则!$E$30))))</f>
        <v>144</v>
      </c>
      <c r="N455" s="68">
        <f t="shared" si="7"/>
        <v>36</v>
      </c>
      <c r="O455" s="69">
        <f>IF(E455="P1",N455/规则!$E$26,IF(E455="P2",N455/规则!$E$27,IF(E455="P3",N455/规则!$E$28,IF(E455="P4",N455/规则!$E$29,N455/规则!$E$30))))</f>
        <v>1</v>
      </c>
    </row>
    <row r="456" spans="1:15">
      <c r="A456" s="66" t="s">
        <v>675</v>
      </c>
      <c r="B456" s="66" t="s">
        <v>217</v>
      </c>
      <c r="C456" s="66">
        <v>4</v>
      </c>
      <c r="D456" s="66" t="s">
        <v>15</v>
      </c>
      <c r="E456" s="66" t="s">
        <v>53</v>
      </c>
      <c r="F456" s="66">
        <v>1</v>
      </c>
      <c r="G456" s="66">
        <v>79</v>
      </c>
      <c r="H456" s="66">
        <v>4</v>
      </c>
      <c r="I456" s="66">
        <v>0</v>
      </c>
      <c r="J456" s="66" t="s">
        <v>218</v>
      </c>
      <c r="K456" s="66" t="s">
        <v>218</v>
      </c>
      <c r="L456" s="66" t="s">
        <v>218</v>
      </c>
      <c r="M456" s="66">
        <f>IF(E456="P1",G456-F456*规则!$E$26,IF(E456="P2",G456-F456*规则!$E$27,IF(E456="P3",G456-F456*规则!$E$28,IF(E456="P4",G456-F456*规则!$E$29,G456-F456*规则!$E$30))))</f>
        <v>43</v>
      </c>
      <c r="N456" s="68">
        <f t="shared" si="7"/>
        <v>43</v>
      </c>
      <c r="O456" s="69">
        <f>IF(E456="P1",N456/规则!$E$26,IF(E456="P2",N456/规则!$E$27,IF(E456="P3",N456/规则!$E$28,IF(E456="P4",N456/规则!$E$29,N456/规则!$E$30))))</f>
        <v>1.1944444444444444</v>
      </c>
    </row>
    <row r="457" spans="1:15">
      <c r="A457" s="66" t="s">
        <v>676</v>
      </c>
      <c r="B457" s="66" t="s">
        <v>217</v>
      </c>
      <c r="C457" s="66">
        <v>4</v>
      </c>
      <c r="D457" s="66" t="s">
        <v>15</v>
      </c>
      <c r="E457" s="66" t="s">
        <v>53</v>
      </c>
      <c r="F457" s="66">
        <v>4</v>
      </c>
      <c r="G457" s="66">
        <v>272</v>
      </c>
      <c r="H457" s="66">
        <v>2</v>
      </c>
      <c r="I457" s="66">
        <v>3</v>
      </c>
      <c r="J457" s="66" t="s">
        <v>218</v>
      </c>
      <c r="K457" s="66" t="s">
        <v>218</v>
      </c>
      <c r="L457" s="66" t="s">
        <v>218</v>
      </c>
      <c r="M457" s="66">
        <f>IF(E457="P1",G457-F457*规则!$E$26,IF(E457="P2",G457-F457*规则!$E$27,IF(E457="P3",G457-F457*规则!$E$28,IF(E457="P4",G457-F457*规则!$E$29,G457-F457*规则!$E$30))))</f>
        <v>128</v>
      </c>
      <c r="N457" s="68">
        <f t="shared" si="7"/>
        <v>32</v>
      </c>
      <c r="O457" s="69">
        <f>IF(E457="P1",N457/规则!$E$26,IF(E457="P2",N457/规则!$E$27,IF(E457="P3",N457/规则!$E$28,IF(E457="P4",N457/规则!$E$29,N457/规则!$E$30))))</f>
        <v>0.88888888888888884</v>
      </c>
    </row>
    <row r="458" spans="1:15">
      <c r="A458" s="66" t="s">
        <v>677</v>
      </c>
      <c r="B458" s="66" t="s">
        <v>217</v>
      </c>
      <c r="C458" s="66">
        <v>4</v>
      </c>
      <c r="D458" s="66" t="s">
        <v>15</v>
      </c>
      <c r="E458" s="66" t="s">
        <v>53</v>
      </c>
      <c r="F458" s="66">
        <v>2</v>
      </c>
      <c r="G458" s="66">
        <v>143</v>
      </c>
      <c r="H458" s="66">
        <v>2</v>
      </c>
      <c r="I458" s="66">
        <v>3</v>
      </c>
      <c r="J458" s="66" t="s">
        <v>218</v>
      </c>
      <c r="K458" s="66" t="s">
        <v>218</v>
      </c>
      <c r="L458" s="66" t="s">
        <v>218</v>
      </c>
      <c r="M458" s="66">
        <f>IF(E458="P1",G458-F458*规则!$E$26,IF(E458="P2",G458-F458*规则!$E$27,IF(E458="P3",G458-F458*规则!$E$28,IF(E458="P4",G458-F458*规则!$E$29,G458-F458*规则!$E$30))))</f>
        <v>71</v>
      </c>
      <c r="N458" s="68">
        <f t="shared" si="7"/>
        <v>35.5</v>
      </c>
      <c r="O458" s="69">
        <f>IF(E458="P1",N458/规则!$E$26,IF(E458="P2",N458/规则!$E$27,IF(E458="P3",N458/规则!$E$28,IF(E458="P4",N458/规则!$E$29,N458/规则!$E$30))))</f>
        <v>0.98611111111111116</v>
      </c>
    </row>
    <row r="459" spans="1:15">
      <c r="A459" s="66" t="s">
        <v>678</v>
      </c>
      <c r="B459" s="66" t="s">
        <v>217</v>
      </c>
      <c r="C459" s="66">
        <v>4</v>
      </c>
      <c r="D459" s="66" t="s">
        <v>15</v>
      </c>
      <c r="E459" s="66" t="s">
        <v>53</v>
      </c>
      <c r="F459" s="66">
        <v>1</v>
      </c>
      <c r="G459" s="66">
        <v>83</v>
      </c>
      <c r="H459" s="66">
        <v>1</v>
      </c>
      <c r="I459" s="66">
        <v>1</v>
      </c>
      <c r="J459" s="66" t="s">
        <v>218</v>
      </c>
      <c r="K459" s="66" t="s">
        <v>218</v>
      </c>
      <c r="L459" s="66" t="s">
        <v>218</v>
      </c>
      <c r="M459" s="66">
        <f>IF(E459="P1",G459-F459*规则!$E$26,IF(E459="P2",G459-F459*规则!$E$27,IF(E459="P3",G459-F459*规则!$E$28,IF(E459="P4",G459-F459*规则!$E$29,G459-F459*规则!$E$30))))</f>
        <v>47</v>
      </c>
      <c r="N459" s="68">
        <f t="shared" si="7"/>
        <v>47</v>
      </c>
      <c r="O459" s="69">
        <f>IF(E459="P1",N459/规则!$E$26,IF(E459="P2",N459/规则!$E$27,IF(E459="P3",N459/规则!$E$28,IF(E459="P4",N459/规则!$E$29,N459/规则!$E$30))))</f>
        <v>1.3055555555555556</v>
      </c>
    </row>
    <row r="460" spans="1:15">
      <c r="A460" s="66" t="s">
        <v>679</v>
      </c>
      <c r="B460" s="66" t="s">
        <v>217</v>
      </c>
      <c r="C460" s="66">
        <v>4</v>
      </c>
      <c r="D460" s="66" t="s">
        <v>15</v>
      </c>
      <c r="E460" s="66" t="s">
        <v>53</v>
      </c>
      <c r="F460" s="66">
        <v>4</v>
      </c>
      <c r="G460" s="66">
        <v>339</v>
      </c>
      <c r="H460" s="66">
        <v>2</v>
      </c>
      <c r="I460" s="66">
        <v>0</v>
      </c>
      <c r="J460" s="66" t="s">
        <v>218</v>
      </c>
      <c r="K460" s="66" t="s">
        <v>218</v>
      </c>
      <c r="L460" s="66" t="s">
        <v>218</v>
      </c>
      <c r="M460" s="66">
        <f>IF(E460="P1",G460-F460*规则!$E$26,IF(E460="P2",G460-F460*规则!$E$27,IF(E460="P3",G460-F460*规则!$E$28,IF(E460="P4",G460-F460*规则!$E$29,G460-F460*规则!$E$30))))</f>
        <v>195</v>
      </c>
      <c r="N460" s="68">
        <f t="shared" si="7"/>
        <v>48.75</v>
      </c>
      <c r="O460" s="69">
        <f>IF(E460="P1",N460/规则!$E$26,IF(E460="P2",N460/规则!$E$27,IF(E460="P3",N460/规则!$E$28,IF(E460="P4",N460/规则!$E$29,N460/规则!$E$30))))</f>
        <v>1.3541666666666667</v>
      </c>
    </row>
    <row r="461" spans="1:15">
      <c r="A461" s="66" t="s">
        <v>680</v>
      </c>
      <c r="B461" s="66" t="s">
        <v>217</v>
      </c>
      <c r="C461" s="66">
        <v>4</v>
      </c>
      <c r="D461" s="66" t="s">
        <v>15</v>
      </c>
      <c r="E461" s="66" t="s">
        <v>53</v>
      </c>
      <c r="F461" s="66">
        <v>4</v>
      </c>
      <c r="G461" s="66">
        <v>300</v>
      </c>
      <c r="H461" s="66">
        <v>4</v>
      </c>
      <c r="I461" s="66">
        <v>4</v>
      </c>
      <c r="J461" s="66" t="s">
        <v>218</v>
      </c>
      <c r="K461" s="66" t="s">
        <v>218</v>
      </c>
      <c r="L461" s="66" t="s">
        <v>218</v>
      </c>
      <c r="M461" s="66">
        <f>IF(E461="P1",G461-F461*规则!$E$26,IF(E461="P2",G461-F461*规则!$E$27,IF(E461="P3",G461-F461*规则!$E$28,IF(E461="P4",G461-F461*规则!$E$29,G461-F461*规则!$E$30))))</f>
        <v>156</v>
      </c>
      <c r="N461" s="68">
        <f t="shared" si="7"/>
        <v>39</v>
      </c>
      <c r="O461" s="69">
        <f>IF(E461="P1",N461/规则!$E$26,IF(E461="P2",N461/规则!$E$27,IF(E461="P3",N461/规则!$E$28,IF(E461="P4",N461/规则!$E$29,N461/规则!$E$30))))</f>
        <v>1.0833333333333333</v>
      </c>
    </row>
    <row r="462" spans="1:15">
      <c r="A462" s="66" t="s">
        <v>681</v>
      </c>
      <c r="B462" s="66" t="s">
        <v>217</v>
      </c>
      <c r="C462" s="66">
        <v>4</v>
      </c>
      <c r="D462" s="66" t="s">
        <v>15</v>
      </c>
      <c r="E462" s="66" t="s">
        <v>53</v>
      </c>
      <c r="F462" s="66">
        <v>2</v>
      </c>
      <c r="G462" s="66">
        <v>141</v>
      </c>
      <c r="H462" s="66">
        <v>3</v>
      </c>
      <c r="I462" s="66">
        <v>3</v>
      </c>
      <c r="J462" s="66" t="s">
        <v>218</v>
      </c>
      <c r="K462" s="66" t="s">
        <v>218</v>
      </c>
      <c r="L462" s="66" t="s">
        <v>218</v>
      </c>
      <c r="M462" s="66">
        <f>IF(E462="P1",G462-F462*规则!$E$26,IF(E462="P2",G462-F462*规则!$E$27,IF(E462="P3",G462-F462*规则!$E$28,IF(E462="P4",G462-F462*规则!$E$29,G462-F462*规则!$E$30))))</f>
        <v>69</v>
      </c>
      <c r="N462" s="68">
        <f t="shared" si="7"/>
        <v>34.5</v>
      </c>
      <c r="O462" s="69">
        <f>IF(E462="P1",N462/规则!$E$26,IF(E462="P2",N462/规则!$E$27,IF(E462="P3",N462/规则!$E$28,IF(E462="P4",N462/规则!$E$29,N462/规则!$E$30))))</f>
        <v>0.95833333333333337</v>
      </c>
    </row>
    <row r="463" spans="1:15">
      <c r="A463" s="66" t="s">
        <v>682</v>
      </c>
      <c r="B463" s="66" t="s">
        <v>217</v>
      </c>
      <c r="C463" s="66">
        <v>4</v>
      </c>
      <c r="D463" s="66" t="s">
        <v>15</v>
      </c>
      <c r="E463" s="66" t="s">
        <v>53</v>
      </c>
      <c r="F463" s="66">
        <v>4</v>
      </c>
      <c r="G463" s="66">
        <v>317</v>
      </c>
      <c r="H463" s="66">
        <v>4</v>
      </c>
      <c r="I463" s="66">
        <v>2</v>
      </c>
      <c r="J463" s="66" t="s">
        <v>218</v>
      </c>
      <c r="K463" s="66" t="s">
        <v>218</v>
      </c>
      <c r="L463" s="66" t="s">
        <v>218</v>
      </c>
      <c r="M463" s="66">
        <f>IF(E463="P1",G463-F463*规则!$E$26,IF(E463="P2",G463-F463*规则!$E$27,IF(E463="P3",G463-F463*规则!$E$28,IF(E463="P4",G463-F463*规则!$E$29,G463-F463*规则!$E$30))))</f>
        <v>173</v>
      </c>
      <c r="N463" s="68">
        <f t="shared" si="7"/>
        <v>43.25</v>
      </c>
      <c r="O463" s="69">
        <f>IF(E463="P1",N463/规则!$E$26,IF(E463="P2",N463/规则!$E$27,IF(E463="P3",N463/规则!$E$28,IF(E463="P4",N463/规则!$E$29,N463/规则!$E$30))))</f>
        <v>1.2013888888888888</v>
      </c>
    </row>
    <row r="464" spans="1:15">
      <c r="A464" s="66" t="s">
        <v>683</v>
      </c>
      <c r="B464" s="66" t="s">
        <v>217</v>
      </c>
      <c r="C464" s="66">
        <v>4</v>
      </c>
      <c r="D464" s="66" t="s">
        <v>15</v>
      </c>
      <c r="E464" s="66" t="s">
        <v>53</v>
      </c>
      <c r="F464" s="66">
        <v>2</v>
      </c>
      <c r="G464" s="66">
        <v>146</v>
      </c>
      <c r="H464" s="66">
        <v>3</v>
      </c>
      <c r="I464" s="66">
        <v>1</v>
      </c>
      <c r="J464" s="66" t="s">
        <v>218</v>
      </c>
      <c r="K464" s="66" t="s">
        <v>218</v>
      </c>
      <c r="L464" s="66" t="s">
        <v>218</v>
      </c>
      <c r="M464" s="66">
        <f>IF(E464="P1",G464-F464*规则!$E$26,IF(E464="P2",G464-F464*规则!$E$27,IF(E464="P3",G464-F464*规则!$E$28,IF(E464="P4",G464-F464*规则!$E$29,G464-F464*规则!$E$30))))</f>
        <v>74</v>
      </c>
      <c r="N464" s="68">
        <f t="shared" si="7"/>
        <v>37</v>
      </c>
      <c r="O464" s="69">
        <f>IF(E464="P1",N464/规则!$E$26,IF(E464="P2",N464/规则!$E$27,IF(E464="P3",N464/规则!$E$28,IF(E464="P4",N464/规则!$E$29,N464/规则!$E$30))))</f>
        <v>1.0277777777777777</v>
      </c>
    </row>
    <row r="465" spans="1:15">
      <c r="A465" s="66" t="s">
        <v>684</v>
      </c>
      <c r="B465" s="66" t="s">
        <v>217</v>
      </c>
      <c r="C465" s="66">
        <v>4</v>
      </c>
      <c r="D465" s="66" t="s">
        <v>15</v>
      </c>
      <c r="E465" s="66" t="s">
        <v>53</v>
      </c>
      <c r="F465" s="66">
        <v>5</v>
      </c>
      <c r="G465" s="66">
        <v>364</v>
      </c>
      <c r="H465" s="66">
        <v>2</v>
      </c>
      <c r="I465" s="66">
        <v>1</v>
      </c>
      <c r="J465" s="66" t="s">
        <v>487</v>
      </c>
      <c r="K465" s="66" t="s">
        <v>218</v>
      </c>
      <c r="L465" s="66" t="s">
        <v>218</v>
      </c>
      <c r="M465" s="66">
        <f>IF(E465="P1",G465-F465*规则!$E$26,IF(E465="P2",G465-F465*规则!$E$27,IF(E465="P3",G465-F465*规则!$E$28,IF(E465="P4",G465-F465*规则!$E$29,G465-F465*规则!$E$30))))</f>
        <v>184</v>
      </c>
      <c r="N465" s="68">
        <f t="shared" si="7"/>
        <v>36.799999999999997</v>
      </c>
      <c r="O465" s="69">
        <f>IF(E465="P1",N465/规则!$E$26,IF(E465="P2",N465/规则!$E$27,IF(E465="P3",N465/规则!$E$28,IF(E465="P4",N465/规则!$E$29,N465/规则!$E$30))))</f>
        <v>1.0222222222222221</v>
      </c>
    </row>
    <row r="466" spans="1:15">
      <c r="A466" s="66" t="s">
        <v>685</v>
      </c>
      <c r="B466" s="66" t="s">
        <v>217</v>
      </c>
      <c r="C466" s="66">
        <v>4</v>
      </c>
      <c r="D466" s="66" t="s">
        <v>15</v>
      </c>
      <c r="E466" s="66" t="s">
        <v>53</v>
      </c>
      <c r="F466" s="66">
        <v>1</v>
      </c>
      <c r="G466" s="66">
        <v>76</v>
      </c>
      <c r="H466" s="66">
        <v>2</v>
      </c>
      <c r="I466" s="66">
        <v>0</v>
      </c>
      <c r="J466" s="66" t="s">
        <v>218</v>
      </c>
      <c r="K466" s="66" t="s">
        <v>218</v>
      </c>
      <c r="L466" s="66" t="s">
        <v>218</v>
      </c>
      <c r="M466" s="66">
        <f>IF(E466="P1",G466-F466*规则!$E$26,IF(E466="P2",G466-F466*规则!$E$27,IF(E466="P3",G466-F466*规则!$E$28,IF(E466="P4",G466-F466*规则!$E$29,G466-F466*规则!$E$30))))</f>
        <v>40</v>
      </c>
      <c r="N466" s="68">
        <f t="shared" si="7"/>
        <v>40</v>
      </c>
      <c r="O466" s="69">
        <f>IF(E466="P1",N466/规则!$E$26,IF(E466="P2",N466/规则!$E$27,IF(E466="P3",N466/规则!$E$28,IF(E466="P4",N466/规则!$E$29,N466/规则!$E$30))))</f>
        <v>1.1111111111111112</v>
      </c>
    </row>
    <row r="467" spans="1:15">
      <c r="A467" s="66" t="s">
        <v>686</v>
      </c>
      <c r="B467" s="66" t="s">
        <v>217</v>
      </c>
      <c r="C467" s="66">
        <v>4</v>
      </c>
      <c r="D467" s="66" t="s">
        <v>15</v>
      </c>
      <c r="E467" s="66" t="s">
        <v>57</v>
      </c>
      <c r="F467" s="66">
        <v>4</v>
      </c>
      <c r="G467" s="66">
        <v>500</v>
      </c>
      <c r="H467" s="66">
        <v>2</v>
      </c>
      <c r="I467" s="66">
        <v>4</v>
      </c>
      <c r="J467" s="66" t="s">
        <v>218</v>
      </c>
      <c r="K467" s="66" t="s">
        <v>218</v>
      </c>
      <c r="L467" s="66" t="s">
        <v>218</v>
      </c>
      <c r="M467" s="66">
        <f>IF(E467="P1",G467-F467*规则!$E$26,IF(E467="P2",G467-F467*规则!$E$27,IF(E467="P3",G467-F467*规则!$E$28,IF(E467="P4",G467-F467*规则!$E$29,G467-F467*规则!$E$30))))</f>
        <v>276</v>
      </c>
      <c r="N467" s="68">
        <f t="shared" si="7"/>
        <v>69</v>
      </c>
      <c r="O467" s="69">
        <f>IF(E467="P1",N467/规则!$E$26,IF(E467="P2",N467/规则!$E$27,IF(E467="P3",N467/规则!$E$28,IF(E467="P4",N467/规则!$E$29,N467/规则!$E$30))))</f>
        <v>1.2321428571428572</v>
      </c>
    </row>
    <row r="468" spans="1:15">
      <c r="A468" s="66" t="s">
        <v>687</v>
      </c>
      <c r="B468" s="66" t="s">
        <v>217</v>
      </c>
      <c r="C468" s="66">
        <v>4</v>
      </c>
      <c r="D468" s="66" t="s">
        <v>15</v>
      </c>
      <c r="E468" s="66" t="s">
        <v>57</v>
      </c>
      <c r="F468" s="66">
        <v>5</v>
      </c>
      <c r="G468" s="66">
        <v>549</v>
      </c>
      <c r="H468" s="66">
        <v>3</v>
      </c>
      <c r="I468" s="66">
        <v>0</v>
      </c>
      <c r="J468" s="66" t="s">
        <v>218</v>
      </c>
      <c r="K468" s="66" t="s">
        <v>218</v>
      </c>
      <c r="L468" s="66" t="s">
        <v>218</v>
      </c>
      <c r="M468" s="66">
        <f>IF(E468="P1",G468-F468*规则!$E$26,IF(E468="P2",G468-F468*规则!$E$27,IF(E468="P3",G468-F468*规则!$E$28,IF(E468="P4",G468-F468*规则!$E$29,G468-F468*规则!$E$30))))</f>
        <v>269</v>
      </c>
      <c r="N468" s="68">
        <f t="shared" si="7"/>
        <v>53.8</v>
      </c>
      <c r="O468" s="69">
        <f>IF(E468="P1",N468/规则!$E$26,IF(E468="P2",N468/规则!$E$27,IF(E468="P3",N468/规则!$E$28,IF(E468="P4",N468/规则!$E$29,N468/规则!$E$30))))</f>
        <v>0.96071428571428563</v>
      </c>
    </row>
    <row r="469" spans="1:15">
      <c r="A469" s="66" t="s">
        <v>688</v>
      </c>
      <c r="B469" s="66" t="s">
        <v>217</v>
      </c>
      <c r="C469" s="66">
        <v>4</v>
      </c>
      <c r="D469" s="66" t="s">
        <v>15</v>
      </c>
      <c r="E469" s="66" t="s">
        <v>57</v>
      </c>
      <c r="F469" s="66">
        <v>1</v>
      </c>
      <c r="G469" s="66">
        <v>106</v>
      </c>
      <c r="H469" s="66">
        <v>2</v>
      </c>
      <c r="I469" s="66">
        <v>0</v>
      </c>
      <c r="J469" s="66" t="s">
        <v>218</v>
      </c>
      <c r="K469" s="66" t="s">
        <v>218</v>
      </c>
      <c r="L469" s="66" t="s">
        <v>218</v>
      </c>
      <c r="M469" s="66">
        <f>IF(E469="P1",G469-F469*规则!$E$26,IF(E469="P2",G469-F469*规则!$E$27,IF(E469="P3",G469-F469*规则!$E$28,IF(E469="P4",G469-F469*规则!$E$29,G469-F469*规则!$E$30))))</f>
        <v>50</v>
      </c>
      <c r="N469" s="68">
        <f t="shared" si="7"/>
        <v>50</v>
      </c>
      <c r="O469" s="69">
        <f>IF(E469="P1",N469/规则!$E$26,IF(E469="P2",N469/规则!$E$27,IF(E469="P3",N469/规则!$E$28,IF(E469="P4",N469/规则!$E$29,N469/规则!$E$30))))</f>
        <v>0.8928571428571429</v>
      </c>
    </row>
    <row r="470" spans="1:15">
      <c r="A470" s="66" t="s">
        <v>689</v>
      </c>
      <c r="B470" s="66" t="s">
        <v>217</v>
      </c>
      <c r="C470" s="66">
        <v>4</v>
      </c>
      <c r="D470" s="66" t="s">
        <v>15</v>
      </c>
      <c r="E470" s="66" t="s">
        <v>57</v>
      </c>
      <c r="F470" s="66">
        <v>5</v>
      </c>
      <c r="G470" s="66">
        <v>556</v>
      </c>
      <c r="H470" s="66">
        <v>2</v>
      </c>
      <c r="I470" s="66">
        <v>1</v>
      </c>
      <c r="J470" s="66" t="s">
        <v>218</v>
      </c>
      <c r="K470" s="66" t="s">
        <v>218</v>
      </c>
      <c r="L470" s="66" t="s">
        <v>218</v>
      </c>
      <c r="M470" s="66">
        <f>IF(E470="P1",G470-F470*规则!$E$26,IF(E470="P2",G470-F470*规则!$E$27,IF(E470="P3",G470-F470*规则!$E$28,IF(E470="P4",G470-F470*规则!$E$29,G470-F470*规则!$E$30))))</f>
        <v>276</v>
      </c>
      <c r="N470" s="68">
        <f t="shared" si="7"/>
        <v>55.2</v>
      </c>
      <c r="O470" s="69">
        <f>IF(E470="P1",N470/规则!$E$26,IF(E470="P2",N470/规则!$E$27,IF(E470="P3",N470/规则!$E$28,IF(E470="P4",N470/规则!$E$29,N470/规则!$E$30))))</f>
        <v>0.98571428571428577</v>
      </c>
    </row>
    <row r="471" spans="1:15">
      <c r="A471" s="66" t="s">
        <v>690</v>
      </c>
      <c r="B471" s="66" t="s">
        <v>217</v>
      </c>
      <c r="C471" s="66">
        <v>4</v>
      </c>
      <c r="D471" s="66" t="s">
        <v>15</v>
      </c>
      <c r="E471" s="66" t="s">
        <v>57</v>
      </c>
      <c r="F471" s="66">
        <v>2</v>
      </c>
      <c r="G471" s="66">
        <v>251</v>
      </c>
      <c r="H471" s="66">
        <v>1</v>
      </c>
      <c r="I471" s="66">
        <v>3</v>
      </c>
      <c r="J471" s="66" t="s">
        <v>218</v>
      </c>
      <c r="K471" s="66" t="s">
        <v>218</v>
      </c>
      <c r="L471" s="66" t="s">
        <v>218</v>
      </c>
      <c r="M471" s="66">
        <f>IF(E471="P1",G471-F471*规则!$E$26,IF(E471="P2",G471-F471*规则!$E$27,IF(E471="P3",G471-F471*规则!$E$28,IF(E471="P4",G471-F471*规则!$E$29,G471-F471*规则!$E$30))))</f>
        <v>139</v>
      </c>
      <c r="N471" s="68">
        <f t="shared" si="7"/>
        <v>69.5</v>
      </c>
      <c r="O471" s="69">
        <f>IF(E471="P1",N471/规则!$E$26,IF(E471="P2",N471/规则!$E$27,IF(E471="P3",N471/规则!$E$28,IF(E471="P4",N471/规则!$E$29,N471/规则!$E$30))))</f>
        <v>1.2410714285714286</v>
      </c>
    </row>
    <row r="472" spans="1:15">
      <c r="A472" s="66" t="s">
        <v>691</v>
      </c>
      <c r="B472" s="66" t="s">
        <v>217</v>
      </c>
      <c r="C472" s="66">
        <v>4</v>
      </c>
      <c r="D472" s="66" t="s">
        <v>15</v>
      </c>
      <c r="E472" s="66" t="s">
        <v>57</v>
      </c>
      <c r="F472" s="66">
        <v>2</v>
      </c>
      <c r="G472" s="66">
        <v>217</v>
      </c>
      <c r="H472" s="66">
        <v>3</v>
      </c>
      <c r="I472" s="66">
        <v>1</v>
      </c>
      <c r="J472" s="66" t="s">
        <v>218</v>
      </c>
      <c r="K472" s="66" t="s">
        <v>218</v>
      </c>
      <c r="L472" s="66" t="s">
        <v>218</v>
      </c>
      <c r="M472" s="66">
        <f>IF(E472="P1",G472-F472*规则!$E$26,IF(E472="P2",G472-F472*规则!$E$27,IF(E472="P3",G472-F472*规则!$E$28,IF(E472="P4",G472-F472*规则!$E$29,G472-F472*规则!$E$30))))</f>
        <v>105</v>
      </c>
      <c r="N472" s="68">
        <f t="shared" si="7"/>
        <v>52.5</v>
      </c>
      <c r="O472" s="69">
        <f>IF(E472="P1",N472/规则!$E$26,IF(E472="P2",N472/规则!$E$27,IF(E472="P3",N472/规则!$E$28,IF(E472="P4",N472/规则!$E$29,N472/规则!$E$30))))</f>
        <v>0.9375</v>
      </c>
    </row>
    <row r="473" spans="1:15">
      <c r="A473" s="66" t="s">
        <v>692</v>
      </c>
      <c r="B473" s="66" t="s">
        <v>217</v>
      </c>
      <c r="C473" s="66">
        <v>4</v>
      </c>
      <c r="D473" s="66" t="s">
        <v>15</v>
      </c>
      <c r="E473" s="66" t="s">
        <v>57</v>
      </c>
      <c r="F473" s="66">
        <v>1</v>
      </c>
      <c r="G473" s="66">
        <v>124</v>
      </c>
      <c r="H473" s="66">
        <v>1</v>
      </c>
      <c r="I473" s="66">
        <v>0</v>
      </c>
      <c r="J473" s="66" t="s">
        <v>218</v>
      </c>
      <c r="K473" s="66" t="s">
        <v>218</v>
      </c>
      <c r="L473" s="66" t="s">
        <v>218</v>
      </c>
      <c r="M473" s="66">
        <f>IF(E473="P1",G473-F473*规则!$E$26,IF(E473="P2",G473-F473*规则!$E$27,IF(E473="P3",G473-F473*规则!$E$28,IF(E473="P4",G473-F473*规则!$E$29,G473-F473*规则!$E$30))))</f>
        <v>68</v>
      </c>
      <c r="N473" s="68">
        <f t="shared" si="7"/>
        <v>68</v>
      </c>
      <c r="O473" s="69">
        <f>IF(E473="P1",N473/规则!$E$26,IF(E473="P2",N473/规则!$E$27,IF(E473="P3",N473/规则!$E$28,IF(E473="P4",N473/规则!$E$29,N473/规则!$E$30))))</f>
        <v>1.2142857142857142</v>
      </c>
    </row>
    <row r="474" spans="1:15">
      <c r="A474" s="66" t="s">
        <v>693</v>
      </c>
      <c r="B474" s="66" t="s">
        <v>217</v>
      </c>
      <c r="C474" s="66">
        <v>4</v>
      </c>
      <c r="D474" s="66" t="s">
        <v>15</v>
      </c>
      <c r="E474" s="66" t="s">
        <v>57</v>
      </c>
      <c r="F474" s="66">
        <v>1</v>
      </c>
      <c r="G474" s="66">
        <v>134</v>
      </c>
      <c r="H474" s="66">
        <v>4</v>
      </c>
      <c r="I474" s="66">
        <v>0</v>
      </c>
      <c r="J474" s="66" t="s">
        <v>218</v>
      </c>
      <c r="K474" s="66" t="s">
        <v>218</v>
      </c>
      <c r="L474" s="66" t="s">
        <v>218</v>
      </c>
      <c r="M474" s="66">
        <f>IF(E474="P1",G474-F474*规则!$E$26,IF(E474="P2",G474-F474*规则!$E$27,IF(E474="P3",G474-F474*规则!$E$28,IF(E474="P4",G474-F474*规则!$E$29,G474-F474*规则!$E$30))))</f>
        <v>78</v>
      </c>
      <c r="N474" s="68">
        <f t="shared" si="7"/>
        <v>78</v>
      </c>
      <c r="O474" s="69">
        <f>IF(E474="P1",N474/规则!$E$26,IF(E474="P2",N474/规则!$E$27,IF(E474="P3",N474/规则!$E$28,IF(E474="P4",N474/规则!$E$29,N474/规则!$E$30))))</f>
        <v>1.3928571428571428</v>
      </c>
    </row>
    <row r="475" spans="1:15">
      <c r="A475" s="66" t="s">
        <v>694</v>
      </c>
      <c r="B475" s="66" t="s">
        <v>217</v>
      </c>
      <c r="C475" s="66">
        <v>4</v>
      </c>
      <c r="D475" s="66" t="s">
        <v>15</v>
      </c>
      <c r="E475" s="66" t="s">
        <v>57</v>
      </c>
      <c r="F475" s="66">
        <v>5</v>
      </c>
      <c r="G475" s="66">
        <v>619</v>
      </c>
      <c r="H475" s="66">
        <v>4</v>
      </c>
      <c r="I475" s="66">
        <v>2</v>
      </c>
      <c r="J475" s="66" t="s">
        <v>487</v>
      </c>
      <c r="K475" s="66" t="s">
        <v>218</v>
      </c>
      <c r="L475" s="66" t="s">
        <v>218</v>
      </c>
      <c r="M475" s="66">
        <f>IF(E475="P1",G475-F475*规则!$E$26,IF(E475="P2",G475-F475*规则!$E$27,IF(E475="P3",G475-F475*规则!$E$28,IF(E475="P4",G475-F475*规则!$E$29,G475-F475*规则!$E$30))))</f>
        <v>339</v>
      </c>
      <c r="N475" s="68">
        <f t="shared" si="7"/>
        <v>67.8</v>
      </c>
      <c r="O475" s="69">
        <f>IF(E475="P1",N475/规则!$E$26,IF(E475="P2",N475/规则!$E$27,IF(E475="P3",N475/规则!$E$28,IF(E475="P4",N475/规则!$E$29,N475/规则!$E$30))))</f>
        <v>1.2107142857142856</v>
      </c>
    </row>
    <row r="476" spans="1:15">
      <c r="A476" s="66" t="s">
        <v>695</v>
      </c>
      <c r="B476" s="66" t="s">
        <v>217</v>
      </c>
      <c r="C476" s="66">
        <v>4</v>
      </c>
      <c r="D476" s="66" t="s">
        <v>16</v>
      </c>
      <c r="E476" s="66" t="s">
        <v>51</v>
      </c>
      <c r="F476" s="66">
        <v>3</v>
      </c>
      <c r="G476" s="66">
        <v>183</v>
      </c>
      <c r="H476" s="66">
        <v>1</v>
      </c>
      <c r="I476" s="66">
        <v>3</v>
      </c>
      <c r="J476" s="66" t="s">
        <v>218</v>
      </c>
      <c r="K476" s="66" t="s">
        <v>218</v>
      </c>
      <c r="L476" s="66" t="s">
        <v>218</v>
      </c>
      <c r="M476" s="66">
        <f>IF(E476="P1",G476-F476*规则!$E$26,IF(E476="P2",G476-F476*规则!$E$27,IF(E476="P3",G476-F476*规则!$E$28,IF(E476="P4",G476-F476*规则!$E$29,G476-F476*规则!$E$30))))</f>
        <v>102</v>
      </c>
      <c r="N476" s="68">
        <f t="shared" si="7"/>
        <v>34</v>
      </c>
      <c r="O476" s="69">
        <f>IF(E476="P1",N476/规则!$E$26,IF(E476="P2",N476/规则!$E$27,IF(E476="P3",N476/规则!$E$28,IF(E476="P4",N476/规则!$E$29,N476/规则!$E$30))))</f>
        <v>1.2592592592592593</v>
      </c>
    </row>
    <row r="477" spans="1:15">
      <c r="A477" s="66" t="s">
        <v>696</v>
      </c>
      <c r="B477" s="66" t="s">
        <v>217</v>
      </c>
      <c r="C477" s="66">
        <v>4</v>
      </c>
      <c r="D477" s="66" t="s">
        <v>16</v>
      </c>
      <c r="E477" s="66" t="s">
        <v>51</v>
      </c>
      <c r="F477" s="66">
        <v>1</v>
      </c>
      <c r="G477" s="66">
        <v>76</v>
      </c>
      <c r="H477" s="66">
        <v>1</v>
      </c>
      <c r="I477" s="66">
        <v>4</v>
      </c>
      <c r="J477" s="66" t="s">
        <v>218</v>
      </c>
      <c r="K477" s="66" t="s">
        <v>218</v>
      </c>
      <c r="L477" s="66" t="s">
        <v>218</v>
      </c>
      <c r="M477" s="66">
        <f>IF(E477="P1",G477-F477*规则!$E$26,IF(E477="P2",G477-F477*规则!$E$27,IF(E477="P3",G477-F477*规则!$E$28,IF(E477="P4",G477-F477*规则!$E$29,G477-F477*规则!$E$30))))</f>
        <v>49</v>
      </c>
      <c r="N477" s="68">
        <f t="shared" si="7"/>
        <v>49</v>
      </c>
      <c r="O477" s="69">
        <f>IF(E477="P1",N477/规则!$E$26,IF(E477="P2",N477/规则!$E$27,IF(E477="P3",N477/规则!$E$28,IF(E477="P4",N477/规则!$E$29,N477/规则!$E$30))))</f>
        <v>1.8148148148148149</v>
      </c>
    </row>
    <row r="478" spans="1:15">
      <c r="A478" s="66" t="s">
        <v>697</v>
      </c>
      <c r="B478" s="66" t="s">
        <v>217</v>
      </c>
      <c r="C478" s="66">
        <v>4</v>
      </c>
      <c r="D478" s="66" t="s">
        <v>16</v>
      </c>
      <c r="E478" s="66" t="s">
        <v>51</v>
      </c>
      <c r="F478" s="66">
        <v>1</v>
      </c>
      <c r="G478" s="66">
        <v>76</v>
      </c>
      <c r="H478" s="66">
        <v>1</v>
      </c>
      <c r="I478" s="66">
        <v>4</v>
      </c>
      <c r="J478" s="66" t="s">
        <v>218</v>
      </c>
      <c r="K478" s="66" t="s">
        <v>218</v>
      </c>
      <c r="L478" s="66" t="s">
        <v>218</v>
      </c>
      <c r="M478" s="66">
        <f>IF(E478="P1",G478-F478*规则!$E$26,IF(E478="P2",G478-F478*规则!$E$27,IF(E478="P3",G478-F478*规则!$E$28,IF(E478="P4",G478-F478*规则!$E$29,G478-F478*规则!$E$30))))</f>
        <v>49</v>
      </c>
      <c r="N478" s="68">
        <f t="shared" si="7"/>
        <v>49</v>
      </c>
      <c r="O478" s="69">
        <f>IF(E478="P1",N478/规则!$E$26,IF(E478="P2",N478/规则!$E$27,IF(E478="P3",N478/规则!$E$28,IF(E478="P4",N478/规则!$E$29,N478/规则!$E$30))))</f>
        <v>1.8148148148148149</v>
      </c>
    </row>
    <row r="479" spans="1:15">
      <c r="A479" s="66" t="s">
        <v>698</v>
      </c>
      <c r="B479" s="66" t="s">
        <v>217</v>
      </c>
      <c r="C479" s="66">
        <v>4</v>
      </c>
      <c r="D479" s="66" t="s">
        <v>16</v>
      </c>
      <c r="E479" s="66" t="s">
        <v>51</v>
      </c>
      <c r="F479" s="66">
        <v>5</v>
      </c>
      <c r="G479" s="66">
        <v>322</v>
      </c>
      <c r="H479" s="66">
        <v>4</v>
      </c>
      <c r="I479" s="66">
        <v>0</v>
      </c>
      <c r="J479" s="66" t="s">
        <v>218</v>
      </c>
      <c r="K479" s="66" t="s">
        <v>218</v>
      </c>
      <c r="L479" s="66" t="s">
        <v>218</v>
      </c>
      <c r="M479" s="66">
        <f>IF(E479="P1",G479-F479*规则!$E$26,IF(E479="P2",G479-F479*规则!$E$27,IF(E479="P3",G479-F479*规则!$E$28,IF(E479="P4",G479-F479*规则!$E$29,G479-F479*规则!$E$30))))</f>
        <v>187</v>
      </c>
      <c r="N479" s="68">
        <f t="shared" si="7"/>
        <v>37.4</v>
      </c>
      <c r="O479" s="69">
        <f>IF(E479="P1",N479/规则!$E$26,IF(E479="P2",N479/规则!$E$27,IF(E479="P3",N479/规则!$E$28,IF(E479="P4",N479/规则!$E$29,N479/规则!$E$30))))</f>
        <v>1.3851851851851851</v>
      </c>
    </row>
    <row r="480" spans="1:15">
      <c r="A480" s="66" t="s">
        <v>699</v>
      </c>
      <c r="B480" s="66" t="s">
        <v>217</v>
      </c>
      <c r="C480" s="66">
        <v>4</v>
      </c>
      <c r="D480" s="66" t="s">
        <v>16</v>
      </c>
      <c r="E480" s="66" t="s">
        <v>51</v>
      </c>
      <c r="F480" s="66">
        <v>5</v>
      </c>
      <c r="G480" s="66">
        <v>350</v>
      </c>
      <c r="H480" s="66">
        <v>1</v>
      </c>
      <c r="I480" s="66">
        <v>1</v>
      </c>
      <c r="J480" s="66" t="s">
        <v>389</v>
      </c>
      <c r="K480" s="66" t="s">
        <v>218</v>
      </c>
      <c r="L480" s="66" t="s">
        <v>218</v>
      </c>
      <c r="M480" s="66">
        <f>IF(E480="P1",G480-F480*规则!$E$26,IF(E480="P2",G480-F480*规则!$E$27,IF(E480="P3",G480-F480*规则!$E$28,IF(E480="P4",G480-F480*规则!$E$29,G480-F480*规则!$E$30))))</f>
        <v>215</v>
      </c>
      <c r="N480" s="68">
        <f t="shared" si="7"/>
        <v>43</v>
      </c>
      <c r="O480" s="69">
        <f>IF(E480="P1",N480/规则!$E$26,IF(E480="P2",N480/规则!$E$27,IF(E480="P3",N480/规则!$E$28,IF(E480="P4",N480/规则!$E$29,N480/规则!$E$30))))</f>
        <v>1.5925925925925926</v>
      </c>
    </row>
    <row r="481" spans="1:15">
      <c r="A481" s="66" t="s">
        <v>700</v>
      </c>
      <c r="B481" s="66" t="s">
        <v>217</v>
      </c>
      <c r="C481" s="66">
        <v>4</v>
      </c>
      <c r="D481" s="66" t="s">
        <v>16</v>
      </c>
      <c r="E481" s="66" t="s">
        <v>51</v>
      </c>
      <c r="F481" s="66">
        <v>3</v>
      </c>
      <c r="G481" s="66">
        <v>176</v>
      </c>
      <c r="H481" s="66">
        <v>3</v>
      </c>
      <c r="I481" s="66">
        <v>3</v>
      </c>
      <c r="J481" s="66" t="s">
        <v>218</v>
      </c>
      <c r="K481" s="66" t="s">
        <v>218</v>
      </c>
      <c r="L481" s="66" t="s">
        <v>218</v>
      </c>
      <c r="M481" s="66">
        <f>IF(E481="P1",G481-F481*规则!$E$26,IF(E481="P2",G481-F481*规则!$E$27,IF(E481="P3",G481-F481*规则!$E$28,IF(E481="P4",G481-F481*规则!$E$29,G481-F481*规则!$E$30))))</f>
        <v>95</v>
      </c>
      <c r="N481" s="68">
        <f t="shared" si="7"/>
        <v>31.666666666666668</v>
      </c>
      <c r="O481" s="69">
        <f>IF(E481="P1",N481/规则!$E$26,IF(E481="P2",N481/规则!$E$27,IF(E481="P3",N481/规则!$E$28,IF(E481="P4",N481/规则!$E$29,N481/规则!$E$30))))</f>
        <v>1.1728395061728396</v>
      </c>
    </row>
    <row r="482" spans="1:15">
      <c r="A482" s="66" t="s">
        <v>701</v>
      </c>
      <c r="B482" s="66" t="s">
        <v>217</v>
      </c>
      <c r="C482" s="66">
        <v>4</v>
      </c>
      <c r="D482" s="66" t="s">
        <v>16</v>
      </c>
      <c r="E482" s="66" t="s">
        <v>51</v>
      </c>
      <c r="F482" s="66">
        <v>1</v>
      </c>
      <c r="G482" s="66">
        <v>55</v>
      </c>
      <c r="H482" s="66">
        <v>1</v>
      </c>
      <c r="I482" s="66">
        <v>1</v>
      </c>
      <c r="J482" s="66" t="s">
        <v>218</v>
      </c>
      <c r="K482" s="66" t="s">
        <v>218</v>
      </c>
      <c r="L482" s="66" t="s">
        <v>218</v>
      </c>
      <c r="M482" s="66">
        <f>IF(E482="P1",G482-F482*规则!$E$26,IF(E482="P2",G482-F482*规则!$E$27,IF(E482="P3",G482-F482*规则!$E$28,IF(E482="P4",G482-F482*规则!$E$29,G482-F482*规则!$E$30))))</f>
        <v>28</v>
      </c>
      <c r="N482" s="68">
        <f t="shared" si="7"/>
        <v>28</v>
      </c>
      <c r="O482" s="69">
        <f>IF(E482="P1",N482/规则!$E$26,IF(E482="P2",N482/规则!$E$27,IF(E482="P3",N482/规则!$E$28,IF(E482="P4",N482/规则!$E$29,N482/规则!$E$30))))</f>
        <v>1.037037037037037</v>
      </c>
    </row>
    <row r="483" spans="1:15">
      <c r="A483" s="66" t="s">
        <v>702</v>
      </c>
      <c r="B483" s="66" t="s">
        <v>217</v>
      </c>
      <c r="C483" s="66">
        <v>4</v>
      </c>
      <c r="D483" s="66" t="s">
        <v>16</v>
      </c>
      <c r="E483" s="66" t="s">
        <v>51</v>
      </c>
      <c r="F483" s="66">
        <v>1</v>
      </c>
      <c r="G483" s="66">
        <v>52</v>
      </c>
      <c r="H483" s="66">
        <v>4</v>
      </c>
      <c r="I483" s="66">
        <v>2</v>
      </c>
      <c r="J483" s="66" t="s">
        <v>218</v>
      </c>
      <c r="K483" s="66" t="s">
        <v>218</v>
      </c>
      <c r="L483" s="66" t="s">
        <v>218</v>
      </c>
      <c r="M483" s="66">
        <f>IF(E483="P1",G483-F483*规则!$E$26,IF(E483="P2",G483-F483*规则!$E$27,IF(E483="P3",G483-F483*规则!$E$28,IF(E483="P4",G483-F483*规则!$E$29,G483-F483*规则!$E$30))))</f>
        <v>25</v>
      </c>
      <c r="N483" s="68">
        <f t="shared" si="7"/>
        <v>25</v>
      </c>
      <c r="O483" s="69">
        <f>IF(E483="P1",N483/规则!$E$26,IF(E483="P2",N483/规则!$E$27,IF(E483="P3",N483/规则!$E$28,IF(E483="P4",N483/规则!$E$29,N483/规则!$E$30))))</f>
        <v>0.92592592592592593</v>
      </c>
    </row>
    <row r="484" spans="1:15">
      <c r="A484" s="66" t="s">
        <v>703</v>
      </c>
      <c r="B484" s="66" t="s">
        <v>217</v>
      </c>
      <c r="C484" s="66">
        <v>4</v>
      </c>
      <c r="D484" s="66" t="s">
        <v>16</v>
      </c>
      <c r="E484" s="66" t="s">
        <v>51</v>
      </c>
      <c r="F484" s="66">
        <v>3</v>
      </c>
      <c r="G484" s="66">
        <v>187</v>
      </c>
      <c r="H484" s="66">
        <v>1</v>
      </c>
      <c r="I484" s="66">
        <v>3</v>
      </c>
      <c r="J484" s="66" t="s">
        <v>218</v>
      </c>
      <c r="K484" s="66" t="s">
        <v>218</v>
      </c>
      <c r="L484" s="66" t="s">
        <v>218</v>
      </c>
      <c r="M484" s="66">
        <f>IF(E484="P1",G484-F484*规则!$E$26,IF(E484="P2",G484-F484*规则!$E$27,IF(E484="P3",G484-F484*规则!$E$28,IF(E484="P4",G484-F484*规则!$E$29,G484-F484*规则!$E$30))))</f>
        <v>106</v>
      </c>
      <c r="N484" s="68">
        <f t="shared" si="7"/>
        <v>35.333333333333336</v>
      </c>
      <c r="O484" s="69">
        <f>IF(E484="P1",N484/规则!$E$26,IF(E484="P2",N484/规则!$E$27,IF(E484="P3",N484/规则!$E$28,IF(E484="P4",N484/规则!$E$29,N484/规则!$E$30))))</f>
        <v>1.308641975308642</v>
      </c>
    </row>
    <row r="485" spans="1:15">
      <c r="A485" s="66" t="s">
        <v>704</v>
      </c>
      <c r="B485" s="66" t="s">
        <v>217</v>
      </c>
      <c r="C485" s="66">
        <v>4</v>
      </c>
      <c r="D485" s="66" t="s">
        <v>16</v>
      </c>
      <c r="E485" s="66" t="s">
        <v>51</v>
      </c>
      <c r="F485" s="66">
        <v>4</v>
      </c>
      <c r="G485" s="66">
        <v>248</v>
      </c>
      <c r="H485" s="66">
        <v>4</v>
      </c>
      <c r="I485" s="66">
        <v>0</v>
      </c>
      <c r="J485" s="66" t="s">
        <v>218</v>
      </c>
      <c r="K485" s="66" t="s">
        <v>218</v>
      </c>
      <c r="L485" s="66" t="s">
        <v>218</v>
      </c>
      <c r="M485" s="66">
        <f>IF(E485="P1",G485-F485*规则!$E$26,IF(E485="P2",G485-F485*规则!$E$27,IF(E485="P3",G485-F485*规则!$E$28,IF(E485="P4",G485-F485*规则!$E$29,G485-F485*规则!$E$30))))</f>
        <v>140</v>
      </c>
      <c r="N485" s="68">
        <f t="shared" si="7"/>
        <v>35</v>
      </c>
      <c r="O485" s="69">
        <f>IF(E485="P1",N485/规则!$E$26,IF(E485="P2",N485/规则!$E$27,IF(E485="P3",N485/规则!$E$28,IF(E485="P4",N485/规则!$E$29,N485/规则!$E$30))))</f>
        <v>1.2962962962962963</v>
      </c>
    </row>
    <row r="486" spans="1:15">
      <c r="A486" s="66" t="s">
        <v>705</v>
      </c>
      <c r="B486" s="66" t="s">
        <v>217</v>
      </c>
      <c r="C486" s="66">
        <v>4</v>
      </c>
      <c r="D486" s="66" t="s">
        <v>16</v>
      </c>
      <c r="E486" s="66" t="s">
        <v>51</v>
      </c>
      <c r="F486" s="66">
        <v>1</v>
      </c>
      <c r="G486" s="66">
        <v>75</v>
      </c>
      <c r="H486" s="66">
        <v>3</v>
      </c>
      <c r="I486" s="66">
        <v>2</v>
      </c>
      <c r="J486" s="66" t="s">
        <v>218</v>
      </c>
      <c r="K486" s="66" t="s">
        <v>218</v>
      </c>
      <c r="L486" s="66" t="s">
        <v>218</v>
      </c>
      <c r="M486" s="66">
        <f>IF(E486="P1",G486-F486*规则!$E$26,IF(E486="P2",G486-F486*规则!$E$27,IF(E486="P3",G486-F486*规则!$E$28,IF(E486="P4",G486-F486*规则!$E$29,G486-F486*规则!$E$30))))</f>
        <v>48</v>
      </c>
      <c r="N486" s="68">
        <f t="shared" si="7"/>
        <v>48</v>
      </c>
      <c r="O486" s="69">
        <f>IF(E486="P1",N486/规则!$E$26,IF(E486="P2",N486/规则!$E$27,IF(E486="P3",N486/规则!$E$28,IF(E486="P4",N486/规则!$E$29,N486/规则!$E$30))))</f>
        <v>1.7777777777777777</v>
      </c>
    </row>
    <row r="487" spans="1:15">
      <c r="A487" s="66" t="s">
        <v>706</v>
      </c>
      <c r="B487" s="66" t="s">
        <v>217</v>
      </c>
      <c r="C487" s="66">
        <v>4</v>
      </c>
      <c r="D487" s="66" t="s">
        <v>16</v>
      </c>
      <c r="E487" s="66" t="s">
        <v>51</v>
      </c>
      <c r="F487" s="66">
        <v>1</v>
      </c>
      <c r="G487" s="66">
        <v>60</v>
      </c>
      <c r="H487" s="66">
        <v>4</v>
      </c>
      <c r="I487" s="66">
        <v>1</v>
      </c>
      <c r="J487" s="66" t="s">
        <v>218</v>
      </c>
      <c r="K487" s="66" t="s">
        <v>218</v>
      </c>
      <c r="L487" s="66" t="s">
        <v>218</v>
      </c>
      <c r="M487" s="66">
        <f>IF(E487="P1",G487-F487*规则!$E$26,IF(E487="P2",G487-F487*规则!$E$27,IF(E487="P3",G487-F487*规则!$E$28,IF(E487="P4",G487-F487*规则!$E$29,G487-F487*规则!$E$30))))</f>
        <v>33</v>
      </c>
      <c r="N487" s="68">
        <f t="shared" si="7"/>
        <v>33</v>
      </c>
      <c r="O487" s="69">
        <f>IF(E487="P1",N487/规则!$E$26,IF(E487="P2",N487/规则!$E$27,IF(E487="P3",N487/规则!$E$28,IF(E487="P4",N487/规则!$E$29,N487/规则!$E$30))))</f>
        <v>1.2222222222222223</v>
      </c>
    </row>
    <row r="488" spans="1:15">
      <c r="A488" s="66" t="s">
        <v>707</v>
      </c>
      <c r="B488" s="66" t="s">
        <v>217</v>
      </c>
      <c r="C488" s="66">
        <v>4</v>
      </c>
      <c r="D488" s="66" t="s">
        <v>16</v>
      </c>
      <c r="E488" s="66" t="s">
        <v>51</v>
      </c>
      <c r="F488" s="66">
        <v>1</v>
      </c>
      <c r="G488" s="66">
        <v>71</v>
      </c>
      <c r="H488" s="66">
        <v>1</v>
      </c>
      <c r="I488" s="66">
        <v>1</v>
      </c>
      <c r="J488" s="66" t="s">
        <v>218</v>
      </c>
      <c r="K488" s="66" t="s">
        <v>218</v>
      </c>
      <c r="L488" s="66" t="s">
        <v>218</v>
      </c>
      <c r="M488" s="66">
        <f>IF(E488="P1",G488-F488*规则!$E$26,IF(E488="P2",G488-F488*规则!$E$27,IF(E488="P3",G488-F488*规则!$E$28,IF(E488="P4",G488-F488*规则!$E$29,G488-F488*规则!$E$30))))</f>
        <v>44</v>
      </c>
      <c r="N488" s="68">
        <f t="shared" si="7"/>
        <v>44</v>
      </c>
      <c r="O488" s="69">
        <f>IF(E488="P1",N488/规则!$E$26,IF(E488="P2",N488/规则!$E$27,IF(E488="P3",N488/规则!$E$28,IF(E488="P4",N488/规则!$E$29,N488/规则!$E$30))))</f>
        <v>1.6296296296296295</v>
      </c>
    </row>
    <row r="489" spans="1:15">
      <c r="A489" s="66" t="s">
        <v>708</v>
      </c>
      <c r="B489" s="66" t="s">
        <v>217</v>
      </c>
      <c r="C489" s="66">
        <v>4</v>
      </c>
      <c r="D489" s="66" t="s">
        <v>16</v>
      </c>
      <c r="E489" s="66" t="s">
        <v>51</v>
      </c>
      <c r="F489" s="66">
        <v>3</v>
      </c>
      <c r="G489" s="66">
        <v>168</v>
      </c>
      <c r="H489" s="66">
        <v>3</v>
      </c>
      <c r="I489" s="66">
        <v>0</v>
      </c>
      <c r="J489" s="66" t="s">
        <v>218</v>
      </c>
      <c r="K489" s="66" t="s">
        <v>218</v>
      </c>
      <c r="L489" s="66" t="s">
        <v>218</v>
      </c>
      <c r="M489" s="66">
        <f>IF(E489="P1",G489-F489*规则!$E$26,IF(E489="P2",G489-F489*规则!$E$27,IF(E489="P3",G489-F489*规则!$E$28,IF(E489="P4",G489-F489*规则!$E$29,G489-F489*规则!$E$30))))</f>
        <v>87</v>
      </c>
      <c r="N489" s="68">
        <f t="shared" si="7"/>
        <v>29</v>
      </c>
      <c r="O489" s="69">
        <f>IF(E489="P1",N489/规则!$E$26,IF(E489="P2",N489/规则!$E$27,IF(E489="P3",N489/规则!$E$28,IF(E489="P4",N489/规则!$E$29,N489/规则!$E$30))))</f>
        <v>1.0740740740740742</v>
      </c>
    </row>
    <row r="490" spans="1:15">
      <c r="A490" s="66" t="s">
        <v>709</v>
      </c>
      <c r="B490" s="66" t="s">
        <v>217</v>
      </c>
      <c r="C490" s="66">
        <v>4</v>
      </c>
      <c r="D490" s="66" t="s">
        <v>16</v>
      </c>
      <c r="E490" s="66" t="s">
        <v>53</v>
      </c>
      <c r="F490" s="66">
        <v>1</v>
      </c>
      <c r="G490" s="66">
        <v>73</v>
      </c>
      <c r="H490" s="66">
        <v>4</v>
      </c>
      <c r="I490" s="66">
        <v>1</v>
      </c>
      <c r="J490" s="66" t="s">
        <v>218</v>
      </c>
      <c r="K490" s="66" t="s">
        <v>218</v>
      </c>
      <c r="L490" s="66" t="s">
        <v>218</v>
      </c>
      <c r="M490" s="66">
        <f>IF(E490="P1",G490-F490*规则!$E$26,IF(E490="P2",G490-F490*规则!$E$27,IF(E490="P3",G490-F490*规则!$E$28,IF(E490="P4",G490-F490*规则!$E$29,G490-F490*规则!$E$30))))</f>
        <v>37</v>
      </c>
      <c r="N490" s="68">
        <f t="shared" si="7"/>
        <v>37</v>
      </c>
      <c r="O490" s="69">
        <f>IF(E490="P1",N490/规则!$E$26,IF(E490="P2",N490/规则!$E$27,IF(E490="P3",N490/规则!$E$28,IF(E490="P4",N490/规则!$E$29,N490/规则!$E$30))))</f>
        <v>1.0277777777777777</v>
      </c>
    </row>
    <row r="491" spans="1:15">
      <c r="A491" s="66" t="s">
        <v>710</v>
      </c>
      <c r="B491" s="66" t="s">
        <v>217</v>
      </c>
      <c r="C491" s="66">
        <v>4</v>
      </c>
      <c r="D491" s="66" t="s">
        <v>16</v>
      </c>
      <c r="E491" s="66" t="s">
        <v>53</v>
      </c>
      <c r="F491" s="66">
        <v>1</v>
      </c>
      <c r="G491" s="66">
        <v>64</v>
      </c>
      <c r="H491" s="66">
        <v>1</v>
      </c>
      <c r="I491" s="66">
        <v>1</v>
      </c>
      <c r="J491" s="66" t="s">
        <v>218</v>
      </c>
      <c r="K491" s="66" t="s">
        <v>218</v>
      </c>
      <c r="L491" s="66" t="s">
        <v>218</v>
      </c>
      <c r="M491" s="66">
        <f>IF(E491="P1",G491-F491*规则!$E$26,IF(E491="P2",G491-F491*规则!$E$27,IF(E491="P3",G491-F491*规则!$E$28,IF(E491="P4",G491-F491*规则!$E$29,G491-F491*规则!$E$30))))</f>
        <v>28</v>
      </c>
      <c r="N491" s="68">
        <f t="shared" si="7"/>
        <v>28</v>
      </c>
      <c r="O491" s="69">
        <f>IF(E491="P1",N491/规则!$E$26,IF(E491="P2",N491/规则!$E$27,IF(E491="P3",N491/规则!$E$28,IF(E491="P4",N491/规则!$E$29,N491/规则!$E$30))))</f>
        <v>0.77777777777777779</v>
      </c>
    </row>
    <row r="492" spans="1:15">
      <c r="A492" s="66" t="s">
        <v>711</v>
      </c>
      <c r="B492" s="66" t="s">
        <v>217</v>
      </c>
      <c r="C492" s="66">
        <v>4</v>
      </c>
      <c r="D492" s="66" t="s">
        <v>16</v>
      </c>
      <c r="E492" s="66" t="s">
        <v>53</v>
      </c>
      <c r="F492" s="66">
        <v>3</v>
      </c>
      <c r="G492" s="66">
        <v>206</v>
      </c>
      <c r="H492" s="66">
        <v>2</v>
      </c>
      <c r="I492" s="66">
        <v>1</v>
      </c>
      <c r="J492" s="66" t="s">
        <v>218</v>
      </c>
      <c r="K492" s="66" t="s">
        <v>218</v>
      </c>
      <c r="L492" s="66" t="s">
        <v>218</v>
      </c>
      <c r="M492" s="66">
        <f>IF(E492="P1",G492-F492*规则!$E$26,IF(E492="P2",G492-F492*规则!$E$27,IF(E492="P3",G492-F492*规则!$E$28,IF(E492="P4",G492-F492*规则!$E$29,G492-F492*规则!$E$30))))</f>
        <v>98</v>
      </c>
      <c r="N492" s="68">
        <f t="shared" si="7"/>
        <v>32.666666666666664</v>
      </c>
      <c r="O492" s="69">
        <f>IF(E492="P1",N492/规则!$E$26,IF(E492="P2",N492/规则!$E$27,IF(E492="P3",N492/规则!$E$28,IF(E492="P4",N492/规则!$E$29,N492/规则!$E$30))))</f>
        <v>0.90740740740740733</v>
      </c>
    </row>
    <row r="493" spans="1:15">
      <c r="A493" s="66" t="s">
        <v>712</v>
      </c>
      <c r="B493" s="66" t="s">
        <v>217</v>
      </c>
      <c r="C493" s="66">
        <v>4</v>
      </c>
      <c r="D493" s="66" t="s">
        <v>16</v>
      </c>
      <c r="E493" s="66" t="s">
        <v>53</v>
      </c>
      <c r="F493" s="66">
        <v>5</v>
      </c>
      <c r="G493" s="66">
        <v>357</v>
      </c>
      <c r="H493" s="66">
        <v>3</v>
      </c>
      <c r="I493" s="66">
        <v>0</v>
      </c>
      <c r="J493" s="66" t="s">
        <v>218</v>
      </c>
      <c r="K493" s="66" t="s">
        <v>218</v>
      </c>
      <c r="L493" s="66" t="s">
        <v>218</v>
      </c>
      <c r="M493" s="66">
        <f>IF(E493="P1",G493-F493*规则!$E$26,IF(E493="P2",G493-F493*规则!$E$27,IF(E493="P3",G493-F493*规则!$E$28,IF(E493="P4",G493-F493*规则!$E$29,G493-F493*规则!$E$30))))</f>
        <v>177</v>
      </c>
      <c r="N493" s="68">
        <f t="shared" si="7"/>
        <v>35.4</v>
      </c>
      <c r="O493" s="69">
        <f>IF(E493="P1",N493/规则!$E$26,IF(E493="P2",N493/规则!$E$27,IF(E493="P3",N493/规则!$E$28,IF(E493="P4",N493/规则!$E$29,N493/规则!$E$30))))</f>
        <v>0.98333333333333328</v>
      </c>
    </row>
    <row r="494" spans="1:15">
      <c r="A494" s="66" t="s">
        <v>713</v>
      </c>
      <c r="B494" s="66" t="s">
        <v>217</v>
      </c>
      <c r="C494" s="66">
        <v>4</v>
      </c>
      <c r="D494" s="66" t="s">
        <v>16</v>
      </c>
      <c r="E494" s="66" t="s">
        <v>53</v>
      </c>
      <c r="F494" s="66">
        <v>3</v>
      </c>
      <c r="G494" s="66">
        <v>219</v>
      </c>
      <c r="H494" s="66">
        <v>3</v>
      </c>
      <c r="I494" s="66">
        <v>4</v>
      </c>
      <c r="J494" s="66" t="s">
        <v>218</v>
      </c>
      <c r="K494" s="66" t="s">
        <v>218</v>
      </c>
      <c r="L494" s="66" t="s">
        <v>218</v>
      </c>
      <c r="M494" s="66">
        <f>IF(E494="P1",G494-F494*规则!$E$26,IF(E494="P2",G494-F494*规则!$E$27,IF(E494="P3",G494-F494*规则!$E$28,IF(E494="P4",G494-F494*规则!$E$29,G494-F494*规则!$E$30))))</f>
        <v>111</v>
      </c>
      <c r="N494" s="68">
        <f t="shared" si="7"/>
        <v>37</v>
      </c>
      <c r="O494" s="69">
        <f>IF(E494="P1",N494/规则!$E$26,IF(E494="P2",N494/规则!$E$27,IF(E494="P3",N494/规则!$E$28,IF(E494="P4",N494/规则!$E$29,N494/规则!$E$30))))</f>
        <v>1.0277777777777777</v>
      </c>
    </row>
    <row r="495" spans="1:15">
      <c r="A495" s="66" t="s">
        <v>714</v>
      </c>
      <c r="B495" s="66" t="s">
        <v>217</v>
      </c>
      <c r="C495" s="66">
        <v>4</v>
      </c>
      <c r="D495" s="66" t="s">
        <v>16</v>
      </c>
      <c r="E495" s="66" t="s">
        <v>53</v>
      </c>
      <c r="F495" s="66">
        <v>2</v>
      </c>
      <c r="G495" s="66">
        <v>145</v>
      </c>
      <c r="H495" s="66">
        <v>2</v>
      </c>
      <c r="I495" s="66">
        <v>0</v>
      </c>
      <c r="J495" s="66" t="s">
        <v>218</v>
      </c>
      <c r="K495" s="66" t="s">
        <v>218</v>
      </c>
      <c r="L495" s="66" t="s">
        <v>218</v>
      </c>
      <c r="M495" s="66">
        <f>IF(E495="P1",G495-F495*规则!$E$26,IF(E495="P2",G495-F495*规则!$E$27,IF(E495="P3",G495-F495*规则!$E$28,IF(E495="P4",G495-F495*规则!$E$29,G495-F495*规则!$E$30))))</f>
        <v>73</v>
      </c>
      <c r="N495" s="68">
        <f t="shared" si="7"/>
        <v>36.5</v>
      </c>
      <c r="O495" s="69">
        <f>IF(E495="P1",N495/规则!$E$26,IF(E495="P2",N495/规则!$E$27,IF(E495="P3",N495/规则!$E$28,IF(E495="P4",N495/规则!$E$29,N495/规则!$E$30))))</f>
        <v>1.0138888888888888</v>
      </c>
    </row>
    <row r="496" spans="1:15">
      <c r="A496" s="66" t="s">
        <v>715</v>
      </c>
      <c r="B496" s="66" t="s">
        <v>217</v>
      </c>
      <c r="C496" s="66">
        <v>4</v>
      </c>
      <c r="D496" s="66" t="s">
        <v>16</v>
      </c>
      <c r="E496" s="66" t="s">
        <v>53</v>
      </c>
      <c r="F496" s="66">
        <v>2</v>
      </c>
      <c r="G496" s="66">
        <v>144</v>
      </c>
      <c r="H496" s="66">
        <v>4</v>
      </c>
      <c r="I496" s="66">
        <v>2</v>
      </c>
      <c r="J496" s="66" t="s">
        <v>218</v>
      </c>
      <c r="K496" s="66" t="s">
        <v>218</v>
      </c>
      <c r="L496" s="66" t="s">
        <v>218</v>
      </c>
      <c r="M496" s="66">
        <f>IF(E496="P1",G496-F496*规则!$E$26,IF(E496="P2",G496-F496*规则!$E$27,IF(E496="P3",G496-F496*规则!$E$28,IF(E496="P4",G496-F496*规则!$E$29,G496-F496*规则!$E$30))))</f>
        <v>72</v>
      </c>
      <c r="N496" s="68">
        <f t="shared" si="7"/>
        <v>36</v>
      </c>
      <c r="O496" s="69">
        <f>IF(E496="P1",N496/规则!$E$26,IF(E496="P2",N496/规则!$E$27,IF(E496="P3",N496/规则!$E$28,IF(E496="P4",N496/规则!$E$29,N496/规则!$E$30))))</f>
        <v>1</v>
      </c>
    </row>
    <row r="497" spans="1:15">
      <c r="A497" s="66" t="s">
        <v>716</v>
      </c>
      <c r="B497" s="66" t="s">
        <v>217</v>
      </c>
      <c r="C497" s="66">
        <v>4</v>
      </c>
      <c r="D497" s="66" t="s">
        <v>16</v>
      </c>
      <c r="E497" s="66" t="s">
        <v>53</v>
      </c>
      <c r="F497" s="66">
        <v>5</v>
      </c>
      <c r="G497" s="66">
        <v>348</v>
      </c>
      <c r="H497" s="66">
        <v>2</v>
      </c>
      <c r="I497" s="66">
        <v>4</v>
      </c>
      <c r="J497" s="66" t="s">
        <v>218</v>
      </c>
      <c r="K497" s="66" t="s">
        <v>218</v>
      </c>
      <c r="L497" s="66" t="s">
        <v>218</v>
      </c>
      <c r="M497" s="66">
        <f>IF(E497="P1",G497-F497*规则!$E$26,IF(E497="P2",G497-F497*规则!$E$27,IF(E497="P3",G497-F497*规则!$E$28,IF(E497="P4",G497-F497*规则!$E$29,G497-F497*规则!$E$30))))</f>
        <v>168</v>
      </c>
      <c r="N497" s="68">
        <f t="shared" si="7"/>
        <v>33.6</v>
      </c>
      <c r="O497" s="69">
        <f>IF(E497="P1",N497/规则!$E$26,IF(E497="P2",N497/规则!$E$27,IF(E497="P3",N497/规则!$E$28,IF(E497="P4",N497/规则!$E$29,N497/规则!$E$30))))</f>
        <v>0.93333333333333335</v>
      </c>
    </row>
    <row r="498" spans="1:15">
      <c r="A498" s="66" t="s">
        <v>717</v>
      </c>
      <c r="B498" s="66" t="s">
        <v>217</v>
      </c>
      <c r="C498" s="66">
        <v>4</v>
      </c>
      <c r="D498" s="66" t="s">
        <v>16</v>
      </c>
      <c r="E498" s="66" t="s">
        <v>53</v>
      </c>
      <c r="F498" s="66">
        <v>3</v>
      </c>
      <c r="G498" s="66">
        <v>218</v>
      </c>
      <c r="H498" s="66">
        <v>4</v>
      </c>
      <c r="I498" s="66">
        <v>4</v>
      </c>
      <c r="J498" s="66" t="s">
        <v>218</v>
      </c>
      <c r="K498" s="66" t="s">
        <v>218</v>
      </c>
      <c r="L498" s="66" t="s">
        <v>218</v>
      </c>
      <c r="M498" s="66">
        <f>IF(E498="P1",G498-F498*规则!$E$26,IF(E498="P2",G498-F498*规则!$E$27,IF(E498="P3",G498-F498*规则!$E$28,IF(E498="P4",G498-F498*规则!$E$29,G498-F498*规则!$E$30))))</f>
        <v>110</v>
      </c>
      <c r="N498" s="68">
        <f t="shared" si="7"/>
        <v>36.666666666666664</v>
      </c>
      <c r="O498" s="69">
        <f>IF(E498="P1",N498/规则!$E$26,IF(E498="P2",N498/规则!$E$27,IF(E498="P3",N498/规则!$E$28,IF(E498="P4",N498/规则!$E$29,N498/规则!$E$30))))</f>
        <v>1.0185185185185184</v>
      </c>
    </row>
    <row r="499" spans="1:15">
      <c r="A499" s="66" t="s">
        <v>718</v>
      </c>
      <c r="B499" s="66" t="s">
        <v>217</v>
      </c>
      <c r="C499" s="66">
        <v>4</v>
      </c>
      <c r="D499" s="66" t="s">
        <v>16</v>
      </c>
      <c r="E499" s="66" t="s">
        <v>53</v>
      </c>
      <c r="F499" s="66">
        <v>1</v>
      </c>
      <c r="G499" s="66">
        <v>87</v>
      </c>
      <c r="H499" s="66">
        <v>2</v>
      </c>
      <c r="I499" s="66">
        <v>0</v>
      </c>
      <c r="J499" s="66" t="s">
        <v>218</v>
      </c>
      <c r="K499" s="66" t="s">
        <v>218</v>
      </c>
      <c r="L499" s="66" t="s">
        <v>218</v>
      </c>
      <c r="M499" s="66">
        <f>IF(E499="P1",G499-F499*规则!$E$26,IF(E499="P2",G499-F499*规则!$E$27,IF(E499="P3",G499-F499*规则!$E$28,IF(E499="P4",G499-F499*规则!$E$29,G499-F499*规则!$E$30))))</f>
        <v>51</v>
      </c>
      <c r="N499" s="68">
        <f t="shared" si="7"/>
        <v>51</v>
      </c>
      <c r="O499" s="69">
        <f>IF(E499="P1",N499/规则!$E$26,IF(E499="P2",N499/规则!$E$27,IF(E499="P3",N499/规则!$E$28,IF(E499="P4",N499/规则!$E$29,N499/规则!$E$30))))</f>
        <v>1.4166666666666667</v>
      </c>
    </row>
    <row r="500" spans="1:15">
      <c r="A500" s="66" t="s">
        <v>719</v>
      </c>
      <c r="B500" s="66" t="s">
        <v>217</v>
      </c>
      <c r="C500" s="66">
        <v>4</v>
      </c>
      <c r="D500" s="66" t="s">
        <v>16</v>
      </c>
      <c r="E500" s="66" t="s">
        <v>53</v>
      </c>
      <c r="F500" s="66">
        <v>3</v>
      </c>
      <c r="G500" s="66">
        <v>228</v>
      </c>
      <c r="H500" s="66">
        <v>1</v>
      </c>
      <c r="I500" s="66">
        <v>4</v>
      </c>
      <c r="J500" s="66" t="s">
        <v>218</v>
      </c>
      <c r="K500" s="66" t="s">
        <v>218</v>
      </c>
      <c r="L500" s="66" t="s">
        <v>218</v>
      </c>
      <c r="M500" s="66">
        <f>IF(E500="P1",G500-F500*规则!$E$26,IF(E500="P2",G500-F500*规则!$E$27,IF(E500="P3",G500-F500*规则!$E$28,IF(E500="P4",G500-F500*规则!$E$29,G500-F500*规则!$E$30))))</f>
        <v>120</v>
      </c>
      <c r="N500" s="68">
        <f t="shared" si="7"/>
        <v>40</v>
      </c>
      <c r="O500" s="69">
        <f>IF(E500="P1",N500/规则!$E$26,IF(E500="P2",N500/规则!$E$27,IF(E500="P3",N500/规则!$E$28,IF(E500="P4",N500/规则!$E$29,N500/规则!$E$30))))</f>
        <v>1.1111111111111112</v>
      </c>
    </row>
    <row r="501" spans="1:15">
      <c r="A501" s="66" t="s">
        <v>720</v>
      </c>
      <c r="B501" s="66" t="s">
        <v>217</v>
      </c>
      <c r="C501" s="66">
        <v>4</v>
      </c>
      <c r="D501" s="66" t="s">
        <v>16</v>
      </c>
      <c r="E501" s="66" t="s">
        <v>53</v>
      </c>
      <c r="F501" s="66">
        <v>3</v>
      </c>
      <c r="G501" s="66">
        <v>196</v>
      </c>
      <c r="H501" s="66">
        <v>1</v>
      </c>
      <c r="I501" s="66">
        <v>3</v>
      </c>
      <c r="J501" s="66" t="s">
        <v>218</v>
      </c>
      <c r="K501" s="66" t="s">
        <v>218</v>
      </c>
      <c r="L501" s="66" t="s">
        <v>218</v>
      </c>
      <c r="M501" s="66">
        <f>IF(E501="P1",G501-F501*规则!$E$26,IF(E501="P2",G501-F501*规则!$E$27,IF(E501="P3",G501-F501*规则!$E$28,IF(E501="P4",G501-F501*规则!$E$29,G501-F501*规则!$E$30))))</f>
        <v>88</v>
      </c>
      <c r="N501" s="68">
        <f t="shared" si="7"/>
        <v>29.333333333333332</v>
      </c>
      <c r="O501" s="69">
        <f>IF(E501="P1",N501/规则!$E$26,IF(E501="P2",N501/规则!$E$27,IF(E501="P3",N501/规则!$E$28,IF(E501="P4",N501/规则!$E$29,N501/规则!$E$30))))</f>
        <v>0.81481481481481477</v>
      </c>
    </row>
    <row r="502" spans="1:15">
      <c r="A502" s="66" t="s">
        <v>721</v>
      </c>
      <c r="B502" s="66" t="s">
        <v>217</v>
      </c>
      <c r="C502" s="66">
        <v>4</v>
      </c>
      <c r="D502" s="66" t="s">
        <v>16</v>
      </c>
      <c r="E502" s="66" t="s">
        <v>53</v>
      </c>
      <c r="F502" s="66">
        <v>4</v>
      </c>
      <c r="G502" s="66">
        <v>297</v>
      </c>
      <c r="H502" s="66">
        <v>2</v>
      </c>
      <c r="I502" s="66">
        <v>4</v>
      </c>
      <c r="J502" s="66" t="s">
        <v>218</v>
      </c>
      <c r="K502" s="66" t="s">
        <v>218</v>
      </c>
      <c r="L502" s="66" t="s">
        <v>218</v>
      </c>
      <c r="M502" s="66">
        <f>IF(E502="P1",G502-F502*规则!$E$26,IF(E502="P2",G502-F502*规则!$E$27,IF(E502="P3",G502-F502*规则!$E$28,IF(E502="P4",G502-F502*规则!$E$29,G502-F502*规则!$E$30))))</f>
        <v>153</v>
      </c>
      <c r="N502" s="68">
        <f t="shared" si="7"/>
        <v>38.25</v>
      </c>
      <c r="O502" s="69">
        <f>IF(E502="P1",N502/规则!$E$26,IF(E502="P2",N502/规则!$E$27,IF(E502="P3",N502/规则!$E$28,IF(E502="P4",N502/规则!$E$29,N502/规则!$E$30))))</f>
        <v>1.0625</v>
      </c>
    </row>
    <row r="503" spans="1:15">
      <c r="A503" s="66" t="s">
        <v>722</v>
      </c>
      <c r="B503" s="66" t="s">
        <v>217</v>
      </c>
      <c r="C503" s="66">
        <v>4</v>
      </c>
      <c r="D503" s="66" t="s">
        <v>16</v>
      </c>
      <c r="E503" s="66" t="s">
        <v>53</v>
      </c>
      <c r="F503" s="66">
        <v>1</v>
      </c>
      <c r="G503" s="66">
        <v>80</v>
      </c>
      <c r="H503" s="66">
        <v>2</v>
      </c>
      <c r="I503" s="66">
        <v>0</v>
      </c>
      <c r="J503" s="66" t="s">
        <v>218</v>
      </c>
      <c r="K503" s="66" t="s">
        <v>218</v>
      </c>
      <c r="L503" s="66" t="s">
        <v>218</v>
      </c>
      <c r="M503" s="66">
        <f>IF(E503="P1",G503-F503*规则!$E$26,IF(E503="P2",G503-F503*规则!$E$27,IF(E503="P3",G503-F503*规则!$E$28,IF(E503="P4",G503-F503*规则!$E$29,G503-F503*规则!$E$30))))</f>
        <v>44</v>
      </c>
      <c r="N503" s="68">
        <f t="shared" si="7"/>
        <v>44</v>
      </c>
      <c r="O503" s="69">
        <f>IF(E503="P1",N503/规则!$E$26,IF(E503="P2",N503/规则!$E$27,IF(E503="P3",N503/规则!$E$28,IF(E503="P4",N503/规则!$E$29,N503/规则!$E$30))))</f>
        <v>1.2222222222222223</v>
      </c>
    </row>
    <row r="504" spans="1:15">
      <c r="A504" s="66" t="s">
        <v>723</v>
      </c>
      <c r="B504" s="66" t="s">
        <v>217</v>
      </c>
      <c r="C504" s="66">
        <v>4</v>
      </c>
      <c r="D504" s="66" t="s">
        <v>16</v>
      </c>
      <c r="E504" s="66" t="s">
        <v>53</v>
      </c>
      <c r="F504" s="66">
        <v>3</v>
      </c>
      <c r="G504" s="66">
        <v>228</v>
      </c>
      <c r="H504" s="66">
        <v>2</v>
      </c>
      <c r="I504" s="66">
        <v>1</v>
      </c>
      <c r="J504" s="66" t="s">
        <v>218</v>
      </c>
      <c r="K504" s="66" t="s">
        <v>218</v>
      </c>
      <c r="L504" s="66" t="s">
        <v>218</v>
      </c>
      <c r="M504" s="66">
        <f>IF(E504="P1",G504-F504*规则!$E$26,IF(E504="P2",G504-F504*规则!$E$27,IF(E504="P3",G504-F504*规则!$E$28,IF(E504="P4",G504-F504*规则!$E$29,G504-F504*规则!$E$30))))</f>
        <v>120</v>
      </c>
      <c r="N504" s="68">
        <f t="shared" si="7"/>
        <v>40</v>
      </c>
      <c r="O504" s="69">
        <f>IF(E504="P1",N504/规则!$E$26,IF(E504="P2",N504/规则!$E$27,IF(E504="P3",N504/规则!$E$28,IF(E504="P4",N504/规则!$E$29,N504/规则!$E$30))))</f>
        <v>1.1111111111111112</v>
      </c>
    </row>
    <row r="505" spans="1:15">
      <c r="A505" s="66" t="s">
        <v>724</v>
      </c>
      <c r="B505" s="66" t="s">
        <v>217</v>
      </c>
      <c r="C505" s="66">
        <v>4</v>
      </c>
      <c r="D505" s="66" t="s">
        <v>16</v>
      </c>
      <c r="E505" s="66" t="s">
        <v>55</v>
      </c>
      <c r="F505" s="66">
        <v>1</v>
      </c>
      <c r="G505" s="66">
        <v>123</v>
      </c>
      <c r="H505" s="66">
        <v>1</v>
      </c>
      <c r="I505" s="66">
        <v>2</v>
      </c>
      <c r="J505" s="66" t="s">
        <v>218</v>
      </c>
      <c r="K505" s="66" t="s">
        <v>218</v>
      </c>
      <c r="L505" s="66" t="s">
        <v>218</v>
      </c>
      <c r="M505" s="66">
        <f>IF(E505="P1",G505-F505*规则!$E$26,IF(E505="P2",G505-F505*规则!$E$27,IF(E505="P3",G505-F505*规则!$E$28,IF(E505="P4",G505-F505*规则!$E$29,G505-F505*规则!$E$30))))</f>
        <v>75</v>
      </c>
      <c r="N505" s="68">
        <f t="shared" si="7"/>
        <v>75</v>
      </c>
      <c r="O505" s="69">
        <f>IF(E505="P1",N505/规则!$E$26,IF(E505="P2",N505/规则!$E$27,IF(E505="P3",N505/规则!$E$28,IF(E505="P4",N505/规则!$E$29,N505/规则!$E$30))))</f>
        <v>1.5625</v>
      </c>
    </row>
    <row r="506" spans="1:15">
      <c r="A506" s="66" t="s">
        <v>725</v>
      </c>
      <c r="B506" s="66" t="s">
        <v>217</v>
      </c>
      <c r="C506" s="66">
        <v>4</v>
      </c>
      <c r="D506" s="66" t="s">
        <v>16</v>
      </c>
      <c r="E506" s="66" t="s">
        <v>55</v>
      </c>
      <c r="F506" s="66">
        <v>2</v>
      </c>
      <c r="G506" s="66">
        <v>197</v>
      </c>
      <c r="H506" s="66">
        <v>3</v>
      </c>
      <c r="I506" s="66">
        <v>2</v>
      </c>
      <c r="J506" s="66" t="s">
        <v>218</v>
      </c>
      <c r="K506" s="66" t="s">
        <v>218</v>
      </c>
      <c r="L506" s="66" t="s">
        <v>218</v>
      </c>
      <c r="M506" s="66">
        <f>IF(E506="P1",G506-F506*规则!$E$26,IF(E506="P2",G506-F506*规则!$E$27,IF(E506="P3",G506-F506*规则!$E$28,IF(E506="P4",G506-F506*规则!$E$29,G506-F506*规则!$E$30))))</f>
        <v>101</v>
      </c>
      <c r="N506" s="68">
        <f t="shared" si="7"/>
        <v>50.5</v>
      </c>
      <c r="O506" s="69">
        <f>IF(E506="P1",N506/规则!$E$26,IF(E506="P2",N506/规则!$E$27,IF(E506="P3",N506/规则!$E$28,IF(E506="P4",N506/规则!$E$29,N506/规则!$E$30))))</f>
        <v>1.0520833333333333</v>
      </c>
    </row>
    <row r="507" spans="1:15">
      <c r="A507" s="66" t="s">
        <v>726</v>
      </c>
      <c r="B507" s="66" t="s">
        <v>217</v>
      </c>
      <c r="C507" s="66">
        <v>4</v>
      </c>
      <c r="D507" s="66" t="s">
        <v>16</v>
      </c>
      <c r="E507" s="66" t="s">
        <v>55</v>
      </c>
      <c r="F507" s="66">
        <v>3</v>
      </c>
      <c r="G507" s="66">
        <v>325</v>
      </c>
      <c r="H507" s="66">
        <v>3</v>
      </c>
      <c r="I507" s="66">
        <v>0</v>
      </c>
      <c r="J507" s="66" t="s">
        <v>218</v>
      </c>
      <c r="K507" s="66" t="s">
        <v>218</v>
      </c>
      <c r="L507" s="66" t="s">
        <v>218</v>
      </c>
      <c r="M507" s="66">
        <f>IF(E507="P1",G507-F507*规则!$E$26,IF(E507="P2",G507-F507*规则!$E$27,IF(E507="P3",G507-F507*规则!$E$28,IF(E507="P4",G507-F507*规则!$E$29,G507-F507*规则!$E$30))))</f>
        <v>181</v>
      </c>
      <c r="N507" s="68">
        <f t="shared" si="7"/>
        <v>60.333333333333336</v>
      </c>
      <c r="O507" s="69">
        <f>IF(E507="P1",N507/规则!$E$26,IF(E507="P2",N507/规则!$E$27,IF(E507="P3",N507/规则!$E$28,IF(E507="P4",N507/规则!$E$29,N507/规则!$E$30))))</f>
        <v>1.2569444444444444</v>
      </c>
    </row>
    <row r="508" spans="1:15">
      <c r="A508" s="66" t="s">
        <v>727</v>
      </c>
      <c r="B508" s="66" t="s">
        <v>217</v>
      </c>
      <c r="C508" s="66">
        <v>4</v>
      </c>
      <c r="D508" s="66" t="s">
        <v>16</v>
      </c>
      <c r="E508" s="66" t="s">
        <v>55</v>
      </c>
      <c r="F508" s="66">
        <v>4</v>
      </c>
      <c r="G508" s="66">
        <v>441</v>
      </c>
      <c r="H508" s="66">
        <v>1</v>
      </c>
      <c r="I508" s="66">
        <v>2</v>
      </c>
      <c r="J508" s="66" t="s">
        <v>218</v>
      </c>
      <c r="K508" s="66" t="s">
        <v>218</v>
      </c>
      <c r="L508" s="66" t="s">
        <v>218</v>
      </c>
      <c r="M508" s="66">
        <f>IF(E508="P1",G508-F508*规则!$E$26,IF(E508="P2",G508-F508*规则!$E$27,IF(E508="P3",G508-F508*规则!$E$28,IF(E508="P4",G508-F508*规则!$E$29,G508-F508*规则!$E$30))))</f>
        <v>249</v>
      </c>
      <c r="N508" s="68">
        <f t="shared" si="7"/>
        <v>62.25</v>
      </c>
      <c r="O508" s="69">
        <f>IF(E508="P1",N508/规则!$E$26,IF(E508="P2",N508/规则!$E$27,IF(E508="P3",N508/规则!$E$28,IF(E508="P4",N508/规则!$E$29,N508/规则!$E$30))))</f>
        <v>1.296875</v>
      </c>
    </row>
    <row r="509" spans="1:15">
      <c r="A509" s="66" t="s">
        <v>728</v>
      </c>
      <c r="B509" s="66" t="s">
        <v>217</v>
      </c>
      <c r="C509" s="66">
        <v>4</v>
      </c>
      <c r="D509" s="66" t="s">
        <v>16</v>
      </c>
      <c r="E509" s="66" t="s">
        <v>55</v>
      </c>
      <c r="F509" s="66">
        <v>5</v>
      </c>
      <c r="G509" s="66">
        <v>531</v>
      </c>
      <c r="H509" s="66">
        <v>1</v>
      </c>
      <c r="I509" s="66">
        <v>4</v>
      </c>
      <c r="J509" s="66" t="s">
        <v>389</v>
      </c>
      <c r="K509" s="66" t="s">
        <v>218</v>
      </c>
      <c r="L509" s="66" t="s">
        <v>218</v>
      </c>
      <c r="M509" s="66">
        <f>IF(E509="P1",G509-F509*规则!$E$26,IF(E509="P2",G509-F509*规则!$E$27,IF(E509="P3",G509-F509*规则!$E$28,IF(E509="P4",G509-F509*规则!$E$29,G509-F509*规则!$E$30))))</f>
        <v>291</v>
      </c>
      <c r="N509" s="68">
        <f t="shared" si="7"/>
        <v>58.2</v>
      </c>
      <c r="O509" s="69">
        <f>IF(E509="P1",N509/规则!$E$26,IF(E509="P2",N509/规则!$E$27,IF(E509="P3",N509/规则!$E$28,IF(E509="P4",N509/规则!$E$29,N509/规则!$E$30))))</f>
        <v>1.2125000000000001</v>
      </c>
    </row>
    <row r="510" spans="1:15">
      <c r="A510" s="66" t="s">
        <v>729</v>
      </c>
      <c r="B510" s="66" t="s">
        <v>217</v>
      </c>
      <c r="C510" s="66">
        <v>4</v>
      </c>
      <c r="D510" s="66" t="s">
        <v>16</v>
      </c>
      <c r="E510" s="66" t="s">
        <v>55</v>
      </c>
      <c r="F510" s="66">
        <v>2</v>
      </c>
      <c r="G510" s="66">
        <v>250</v>
      </c>
      <c r="H510" s="66">
        <v>1</v>
      </c>
      <c r="I510" s="66">
        <v>4</v>
      </c>
      <c r="J510" s="66" t="s">
        <v>218</v>
      </c>
      <c r="K510" s="66" t="s">
        <v>218</v>
      </c>
      <c r="L510" s="66" t="s">
        <v>218</v>
      </c>
      <c r="M510" s="66">
        <f>IF(E510="P1",G510-F510*规则!$E$26,IF(E510="P2",G510-F510*规则!$E$27,IF(E510="P3",G510-F510*规则!$E$28,IF(E510="P4",G510-F510*规则!$E$29,G510-F510*规则!$E$30))))</f>
        <v>154</v>
      </c>
      <c r="N510" s="68">
        <f t="shared" si="7"/>
        <v>77</v>
      </c>
      <c r="O510" s="69">
        <f>IF(E510="P1",N510/规则!$E$26,IF(E510="P2",N510/规则!$E$27,IF(E510="P3",N510/规则!$E$28,IF(E510="P4",N510/规则!$E$29,N510/规则!$E$30))))</f>
        <v>1.6041666666666667</v>
      </c>
    </row>
    <row r="511" spans="1:15">
      <c r="A511" s="66" t="s">
        <v>730</v>
      </c>
      <c r="B511" s="66" t="s">
        <v>217</v>
      </c>
      <c r="C511" s="66">
        <v>4</v>
      </c>
      <c r="D511" s="66" t="s">
        <v>16</v>
      </c>
      <c r="E511" s="66" t="s">
        <v>55</v>
      </c>
      <c r="F511" s="66">
        <v>1</v>
      </c>
      <c r="G511" s="66">
        <v>110</v>
      </c>
      <c r="H511" s="66">
        <v>4</v>
      </c>
      <c r="I511" s="66">
        <v>0</v>
      </c>
      <c r="J511" s="66" t="s">
        <v>218</v>
      </c>
      <c r="K511" s="66" t="s">
        <v>218</v>
      </c>
      <c r="L511" s="66" t="s">
        <v>218</v>
      </c>
      <c r="M511" s="66">
        <f>IF(E511="P1",G511-F511*规则!$E$26,IF(E511="P2",G511-F511*规则!$E$27,IF(E511="P3",G511-F511*规则!$E$28,IF(E511="P4",G511-F511*规则!$E$29,G511-F511*规则!$E$30))))</f>
        <v>62</v>
      </c>
      <c r="N511" s="68">
        <f t="shared" si="7"/>
        <v>62</v>
      </c>
      <c r="O511" s="69">
        <f>IF(E511="P1",N511/规则!$E$26,IF(E511="P2",N511/规则!$E$27,IF(E511="P3",N511/规则!$E$28,IF(E511="P4",N511/规则!$E$29,N511/规则!$E$30))))</f>
        <v>1.2916666666666667</v>
      </c>
    </row>
    <row r="512" spans="1:15">
      <c r="A512" s="66" t="s">
        <v>731</v>
      </c>
      <c r="B512" s="66" t="s">
        <v>217</v>
      </c>
      <c r="C512" s="66">
        <v>4</v>
      </c>
      <c r="D512" s="66" t="s">
        <v>16</v>
      </c>
      <c r="E512" s="66" t="s">
        <v>55</v>
      </c>
      <c r="F512" s="66">
        <v>2</v>
      </c>
      <c r="G512" s="66">
        <v>218</v>
      </c>
      <c r="H512" s="66">
        <v>4</v>
      </c>
      <c r="I512" s="66">
        <v>0</v>
      </c>
      <c r="J512" s="66" t="s">
        <v>218</v>
      </c>
      <c r="K512" s="66" t="s">
        <v>218</v>
      </c>
      <c r="L512" s="66" t="s">
        <v>218</v>
      </c>
      <c r="M512" s="66">
        <f>IF(E512="P1",G512-F512*规则!$E$26,IF(E512="P2",G512-F512*规则!$E$27,IF(E512="P3",G512-F512*规则!$E$28,IF(E512="P4",G512-F512*规则!$E$29,G512-F512*规则!$E$30))))</f>
        <v>122</v>
      </c>
      <c r="N512" s="68">
        <f t="shared" si="7"/>
        <v>61</v>
      </c>
      <c r="O512" s="69">
        <f>IF(E512="P1",N512/规则!$E$26,IF(E512="P2",N512/规则!$E$27,IF(E512="P3",N512/规则!$E$28,IF(E512="P4",N512/规则!$E$29,N512/规则!$E$30))))</f>
        <v>1.2708333333333333</v>
      </c>
    </row>
    <row r="513" spans="1:15">
      <c r="A513" s="66" t="s">
        <v>732</v>
      </c>
      <c r="B513" s="66" t="s">
        <v>217</v>
      </c>
      <c r="C513" s="66">
        <v>4</v>
      </c>
      <c r="D513" s="66" t="s">
        <v>16</v>
      </c>
      <c r="E513" s="66" t="s">
        <v>55</v>
      </c>
      <c r="F513" s="66">
        <v>5</v>
      </c>
      <c r="G513" s="66">
        <v>544</v>
      </c>
      <c r="H513" s="66">
        <v>4</v>
      </c>
      <c r="I513" s="66">
        <v>0</v>
      </c>
      <c r="J513" s="66" t="s">
        <v>218</v>
      </c>
      <c r="K513" s="66" t="s">
        <v>218</v>
      </c>
      <c r="L513" s="66" t="s">
        <v>218</v>
      </c>
      <c r="M513" s="66">
        <f>IF(E513="P1",G513-F513*规则!$E$26,IF(E513="P2",G513-F513*规则!$E$27,IF(E513="P3",G513-F513*规则!$E$28,IF(E513="P4",G513-F513*规则!$E$29,G513-F513*规则!$E$30))))</f>
        <v>304</v>
      </c>
      <c r="N513" s="68">
        <f t="shared" si="7"/>
        <v>60.8</v>
      </c>
      <c r="O513" s="69">
        <f>IF(E513="P1",N513/规则!$E$26,IF(E513="P2",N513/规则!$E$27,IF(E513="P3",N513/规则!$E$28,IF(E513="P4",N513/规则!$E$29,N513/规则!$E$30))))</f>
        <v>1.2666666666666666</v>
      </c>
    </row>
    <row r="514" spans="1:15">
      <c r="A514" s="66" t="s">
        <v>733</v>
      </c>
      <c r="B514" s="66" t="s">
        <v>217</v>
      </c>
      <c r="C514" s="66">
        <v>4</v>
      </c>
      <c r="D514" s="66" t="s">
        <v>17</v>
      </c>
      <c r="E514" s="66" t="s">
        <v>50</v>
      </c>
      <c r="F514" s="66">
        <v>2</v>
      </c>
      <c r="G514" s="66">
        <v>76</v>
      </c>
      <c r="H514" s="66">
        <v>4</v>
      </c>
      <c r="I514" s="66">
        <v>1</v>
      </c>
      <c r="J514" s="66" t="s">
        <v>218</v>
      </c>
      <c r="K514" s="66" t="s">
        <v>218</v>
      </c>
      <c r="L514" s="66" t="s">
        <v>218</v>
      </c>
      <c r="M514" s="66">
        <f>IF(E514="P1",G514-F514*规则!$E$26,IF(E514="P2",G514-F514*规则!$E$27,IF(E514="P3",G514-F514*规则!$E$28,IF(E514="P4",G514-F514*规则!$E$29,G514-F514*规则!$E$30))))</f>
        <v>44</v>
      </c>
      <c r="N514" s="68">
        <f t="shared" si="7"/>
        <v>22</v>
      </c>
      <c r="O514" s="69">
        <f>IF(E514="P1",N514/规则!$E$26,IF(E514="P2",N514/规则!$E$27,IF(E514="P3",N514/规则!$E$28,IF(E514="P4",N514/规则!$E$29,N514/规则!$E$30))))</f>
        <v>1.375</v>
      </c>
    </row>
    <row r="515" spans="1:15">
      <c r="A515" s="66" t="s">
        <v>734</v>
      </c>
      <c r="B515" s="66" t="s">
        <v>217</v>
      </c>
      <c r="C515" s="66">
        <v>4</v>
      </c>
      <c r="D515" s="66" t="s">
        <v>17</v>
      </c>
      <c r="E515" s="66" t="s">
        <v>50</v>
      </c>
      <c r="F515" s="66">
        <v>1</v>
      </c>
      <c r="G515" s="66">
        <v>36</v>
      </c>
      <c r="H515" s="66">
        <v>4</v>
      </c>
      <c r="I515" s="66">
        <v>0</v>
      </c>
      <c r="J515" s="66" t="s">
        <v>218</v>
      </c>
      <c r="K515" s="66" t="s">
        <v>218</v>
      </c>
      <c r="L515" s="66" t="s">
        <v>218</v>
      </c>
      <c r="M515" s="66">
        <f>IF(E515="P1",G515-F515*规则!$E$26,IF(E515="P2",G515-F515*规则!$E$27,IF(E515="P3",G515-F515*规则!$E$28,IF(E515="P4",G515-F515*规则!$E$29,G515-F515*规则!$E$30))))</f>
        <v>20</v>
      </c>
      <c r="N515" s="68">
        <f t="shared" ref="N515:N578" si="8">M515/F515</f>
        <v>20</v>
      </c>
      <c r="O515" s="69">
        <f>IF(E515="P1",N515/规则!$E$26,IF(E515="P2",N515/规则!$E$27,IF(E515="P3",N515/规则!$E$28,IF(E515="P4",N515/规则!$E$29,N515/规则!$E$30))))</f>
        <v>1.25</v>
      </c>
    </row>
    <row r="516" spans="1:15">
      <c r="A516" s="66" t="s">
        <v>735</v>
      </c>
      <c r="B516" s="66" t="s">
        <v>217</v>
      </c>
      <c r="C516" s="66">
        <v>4</v>
      </c>
      <c r="D516" s="66" t="s">
        <v>17</v>
      </c>
      <c r="E516" s="66" t="s">
        <v>50</v>
      </c>
      <c r="F516" s="66">
        <v>3</v>
      </c>
      <c r="G516" s="66">
        <v>149</v>
      </c>
      <c r="H516" s="66">
        <v>2</v>
      </c>
      <c r="I516" s="66">
        <v>0</v>
      </c>
      <c r="J516" s="66" t="s">
        <v>218</v>
      </c>
      <c r="K516" s="66" t="s">
        <v>218</v>
      </c>
      <c r="L516" s="66" t="s">
        <v>218</v>
      </c>
      <c r="M516" s="66">
        <f>IF(E516="P1",G516-F516*规则!$E$26,IF(E516="P2",G516-F516*规则!$E$27,IF(E516="P3",G516-F516*规则!$E$28,IF(E516="P4",G516-F516*规则!$E$29,G516-F516*规则!$E$30))))</f>
        <v>101</v>
      </c>
      <c r="N516" s="68">
        <f t="shared" si="8"/>
        <v>33.666666666666664</v>
      </c>
      <c r="O516" s="69">
        <f>IF(E516="P1",N516/规则!$E$26,IF(E516="P2",N516/规则!$E$27,IF(E516="P3",N516/规则!$E$28,IF(E516="P4",N516/规则!$E$29,N516/规则!$E$30))))</f>
        <v>2.1041666666666665</v>
      </c>
    </row>
    <row r="517" spans="1:15">
      <c r="A517" s="66" t="s">
        <v>736</v>
      </c>
      <c r="B517" s="66" t="s">
        <v>217</v>
      </c>
      <c r="C517" s="66">
        <v>4</v>
      </c>
      <c r="D517" s="66" t="s">
        <v>17</v>
      </c>
      <c r="E517" s="66" t="s">
        <v>50</v>
      </c>
      <c r="F517" s="66">
        <v>3</v>
      </c>
      <c r="G517" s="66">
        <v>137</v>
      </c>
      <c r="H517" s="66">
        <v>3</v>
      </c>
      <c r="I517" s="66">
        <v>1</v>
      </c>
      <c r="J517" s="66" t="s">
        <v>218</v>
      </c>
      <c r="K517" s="66" t="s">
        <v>218</v>
      </c>
      <c r="L517" s="66" t="s">
        <v>218</v>
      </c>
      <c r="M517" s="66">
        <f>IF(E517="P1",G517-F517*规则!$E$26,IF(E517="P2",G517-F517*规则!$E$27,IF(E517="P3",G517-F517*规则!$E$28,IF(E517="P4",G517-F517*规则!$E$29,G517-F517*规则!$E$30))))</f>
        <v>89</v>
      </c>
      <c r="N517" s="68">
        <f t="shared" si="8"/>
        <v>29.666666666666668</v>
      </c>
      <c r="O517" s="69">
        <f>IF(E517="P1",N517/规则!$E$26,IF(E517="P2",N517/规则!$E$27,IF(E517="P3",N517/规则!$E$28,IF(E517="P4",N517/规则!$E$29,N517/规则!$E$30))))</f>
        <v>1.8541666666666667</v>
      </c>
    </row>
    <row r="518" spans="1:15">
      <c r="A518" s="66" t="s">
        <v>737</v>
      </c>
      <c r="B518" s="66" t="s">
        <v>217</v>
      </c>
      <c r="C518" s="66">
        <v>4</v>
      </c>
      <c r="D518" s="66" t="s">
        <v>17</v>
      </c>
      <c r="E518" s="66" t="s">
        <v>50</v>
      </c>
      <c r="F518" s="66">
        <v>2</v>
      </c>
      <c r="G518" s="66">
        <v>88</v>
      </c>
      <c r="H518" s="66">
        <v>3</v>
      </c>
      <c r="I518" s="66">
        <v>2</v>
      </c>
      <c r="J518" s="66" t="s">
        <v>218</v>
      </c>
      <c r="K518" s="66" t="s">
        <v>218</v>
      </c>
      <c r="L518" s="66" t="s">
        <v>218</v>
      </c>
      <c r="M518" s="66">
        <f>IF(E518="P1",G518-F518*规则!$E$26,IF(E518="P2",G518-F518*规则!$E$27,IF(E518="P3",G518-F518*规则!$E$28,IF(E518="P4",G518-F518*规则!$E$29,G518-F518*规则!$E$30))))</f>
        <v>56</v>
      </c>
      <c r="N518" s="68">
        <f t="shared" si="8"/>
        <v>28</v>
      </c>
      <c r="O518" s="69">
        <f>IF(E518="P1",N518/规则!$E$26,IF(E518="P2",N518/规则!$E$27,IF(E518="P3",N518/规则!$E$28,IF(E518="P4",N518/规则!$E$29,N518/规则!$E$30))))</f>
        <v>1.75</v>
      </c>
    </row>
    <row r="519" spans="1:15">
      <c r="A519" s="66" t="s">
        <v>738</v>
      </c>
      <c r="B519" s="66" t="s">
        <v>217</v>
      </c>
      <c r="C519" s="66">
        <v>4</v>
      </c>
      <c r="D519" s="66" t="s">
        <v>17</v>
      </c>
      <c r="E519" s="66" t="s">
        <v>50</v>
      </c>
      <c r="F519" s="66">
        <v>1</v>
      </c>
      <c r="G519" s="66">
        <v>42</v>
      </c>
      <c r="H519" s="66">
        <v>2</v>
      </c>
      <c r="I519" s="66">
        <v>0</v>
      </c>
      <c r="J519" s="66" t="s">
        <v>218</v>
      </c>
      <c r="K519" s="66" t="s">
        <v>218</v>
      </c>
      <c r="L519" s="66" t="s">
        <v>218</v>
      </c>
      <c r="M519" s="66">
        <f>IF(E519="P1",G519-F519*规则!$E$26,IF(E519="P2",G519-F519*规则!$E$27,IF(E519="P3",G519-F519*规则!$E$28,IF(E519="P4",G519-F519*规则!$E$29,G519-F519*规则!$E$30))))</f>
        <v>26</v>
      </c>
      <c r="N519" s="68">
        <f t="shared" si="8"/>
        <v>26</v>
      </c>
      <c r="O519" s="69">
        <f>IF(E519="P1",N519/规则!$E$26,IF(E519="P2",N519/规则!$E$27,IF(E519="P3",N519/规则!$E$28,IF(E519="P4",N519/规则!$E$29,N519/规则!$E$30))))</f>
        <v>1.625</v>
      </c>
    </row>
    <row r="520" spans="1:15">
      <c r="A520" s="66" t="s">
        <v>739</v>
      </c>
      <c r="B520" s="66" t="s">
        <v>217</v>
      </c>
      <c r="C520" s="66">
        <v>4</v>
      </c>
      <c r="D520" s="66" t="s">
        <v>17</v>
      </c>
      <c r="E520" s="66" t="s">
        <v>50</v>
      </c>
      <c r="F520" s="66">
        <v>2</v>
      </c>
      <c r="G520" s="66">
        <v>93</v>
      </c>
      <c r="H520" s="66">
        <v>4</v>
      </c>
      <c r="I520" s="66">
        <v>3</v>
      </c>
      <c r="J520" s="66" t="s">
        <v>218</v>
      </c>
      <c r="K520" s="66" t="s">
        <v>218</v>
      </c>
      <c r="L520" s="66" t="s">
        <v>218</v>
      </c>
      <c r="M520" s="66">
        <f>IF(E520="P1",G520-F520*规则!$E$26,IF(E520="P2",G520-F520*规则!$E$27,IF(E520="P3",G520-F520*规则!$E$28,IF(E520="P4",G520-F520*规则!$E$29,G520-F520*规则!$E$30))))</f>
        <v>61</v>
      </c>
      <c r="N520" s="68">
        <f t="shared" si="8"/>
        <v>30.5</v>
      </c>
      <c r="O520" s="69">
        <f>IF(E520="P1",N520/规则!$E$26,IF(E520="P2",N520/规则!$E$27,IF(E520="P3",N520/规则!$E$28,IF(E520="P4",N520/规则!$E$29,N520/规则!$E$30))))</f>
        <v>1.90625</v>
      </c>
    </row>
    <row r="521" spans="1:15">
      <c r="A521" s="66" t="s">
        <v>740</v>
      </c>
      <c r="B521" s="66" t="s">
        <v>217</v>
      </c>
      <c r="C521" s="66">
        <v>4</v>
      </c>
      <c r="D521" s="66" t="s">
        <v>17</v>
      </c>
      <c r="E521" s="66" t="s">
        <v>50</v>
      </c>
      <c r="F521" s="66">
        <v>3</v>
      </c>
      <c r="G521" s="66">
        <v>159</v>
      </c>
      <c r="H521" s="66">
        <v>1</v>
      </c>
      <c r="I521" s="66">
        <v>4</v>
      </c>
      <c r="J521" s="66" t="s">
        <v>218</v>
      </c>
      <c r="K521" s="66" t="s">
        <v>218</v>
      </c>
      <c r="L521" s="66" t="s">
        <v>218</v>
      </c>
      <c r="M521" s="66">
        <f>IF(E521="P1",G521-F521*规则!$E$26,IF(E521="P2",G521-F521*规则!$E$27,IF(E521="P3",G521-F521*规则!$E$28,IF(E521="P4",G521-F521*规则!$E$29,G521-F521*规则!$E$30))))</f>
        <v>111</v>
      </c>
      <c r="N521" s="68">
        <f t="shared" si="8"/>
        <v>37</v>
      </c>
      <c r="O521" s="69">
        <f>IF(E521="P1",N521/规则!$E$26,IF(E521="P2",N521/规则!$E$27,IF(E521="P3",N521/规则!$E$28,IF(E521="P4",N521/规则!$E$29,N521/规则!$E$30))))</f>
        <v>2.3125</v>
      </c>
    </row>
    <row r="522" spans="1:15">
      <c r="A522" s="66" t="s">
        <v>741</v>
      </c>
      <c r="B522" s="66" t="s">
        <v>217</v>
      </c>
      <c r="C522" s="66">
        <v>4</v>
      </c>
      <c r="D522" s="66" t="s">
        <v>17</v>
      </c>
      <c r="E522" s="66" t="s">
        <v>50</v>
      </c>
      <c r="F522" s="66">
        <v>4</v>
      </c>
      <c r="G522" s="66">
        <v>176</v>
      </c>
      <c r="H522" s="66">
        <v>2</v>
      </c>
      <c r="I522" s="66">
        <v>1</v>
      </c>
      <c r="J522" s="66" t="s">
        <v>218</v>
      </c>
      <c r="K522" s="66" t="s">
        <v>218</v>
      </c>
      <c r="L522" s="66" t="s">
        <v>218</v>
      </c>
      <c r="M522" s="66">
        <f>IF(E522="P1",G522-F522*规则!$E$26,IF(E522="P2",G522-F522*规则!$E$27,IF(E522="P3",G522-F522*规则!$E$28,IF(E522="P4",G522-F522*规则!$E$29,G522-F522*规则!$E$30))))</f>
        <v>112</v>
      </c>
      <c r="N522" s="68">
        <f t="shared" si="8"/>
        <v>28</v>
      </c>
      <c r="O522" s="69">
        <f>IF(E522="P1",N522/规则!$E$26,IF(E522="P2",N522/规则!$E$27,IF(E522="P3",N522/规则!$E$28,IF(E522="P4",N522/规则!$E$29,N522/规则!$E$30))))</f>
        <v>1.75</v>
      </c>
    </row>
    <row r="523" spans="1:15">
      <c r="A523" s="66" t="s">
        <v>742</v>
      </c>
      <c r="B523" s="66" t="s">
        <v>217</v>
      </c>
      <c r="C523" s="66">
        <v>4</v>
      </c>
      <c r="D523" s="66" t="s">
        <v>17</v>
      </c>
      <c r="E523" s="66" t="s">
        <v>50</v>
      </c>
      <c r="F523" s="66">
        <v>2</v>
      </c>
      <c r="G523" s="66">
        <v>80</v>
      </c>
      <c r="H523" s="66">
        <v>1</v>
      </c>
      <c r="I523" s="66">
        <v>1</v>
      </c>
      <c r="J523" s="66" t="s">
        <v>218</v>
      </c>
      <c r="K523" s="66" t="s">
        <v>218</v>
      </c>
      <c r="L523" s="66" t="s">
        <v>218</v>
      </c>
      <c r="M523" s="66">
        <f>IF(E523="P1",G523-F523*规则!$E$26,IF(E523="P2",G523-F523*规则!$E$27,IF(E523="P3",G523-F523*规则!$E$28,IF(E523="P4",G523-F523*规则!$E$29,G523-F523*规则!$E$30))))</f>
        <v>48</v>
      </c>
      <c r="N523" s="68">
        <f t="shared" si="8"/>
        <v>24</v>
      </c>
      <c r="O523" s="69">
        <f>IF(E523="P1",N523/规则!$E$26,IF(E523="P2",N523/规则!$E$27,IF(E523="P3",N523/规则!$E$28,IF(E523="P4",N523/规则!$E$29,N523/规则!$E$30))))</f>
        <v>1.5</v>
      </c>
    </row>
    <row r="524" spans="1:15">
      <c r="A524" s="66" t="s">
        <v>743</v>
      </c>
      <c r="B524" s="66" t="s">
        <v>217</v>
      </c>
      <c r="C524" s="66">
        <v>4</v>
      </c>
      <c r="D524" s="66" t="s">
        <v>17</v>
      </c>
      <c r="E524" s="66" t="s">
        <v>51</v>
      </c>
      <c r="F524" s="66">
        <v>5</v>
      </c>
      <c r="G524" s="66">
        <v>360</v>
      </c>
      <c r="H524" s="66">
        <v>4</v>
      </c>
      <c r="I524" s="66">
        <v>3</v>
      </c>
      <c r="J524" s="66" t="s">
        <v>218</v>
      </c>
      <c r="K524" s="66" t="s">
        <v>218</v>
      </c>
      <c r="L524" s="66" t="s">
        <v>218</v>
      </c>
      <c r="M524" s="66">
        <f>IF(E524="P1",G524-F524*规则!$E$26,IF(E524="P2",G524-F524*规则!$E$27,IF(E524="P3",G524-F524*规则!$E$28,IF(E524="P4",G524-F524*规则!$E$29,G524-F524*规则!$E$30))))</f>
        <v>225</v>
      </c>
      <c r="N524" s="68">
        <f t="shared" si="8"/>
        <v>45</v>
      </c>
      <c r="O524" s="69">
        <f>IF(E524="P1",N524/规则!$E$26,IF(E524="P2",N524/规则!$E$27,IF(E524="P3",N524/规则!$E$28,IF(E524="P4",N524/规则!$E$29,N524/规则!$E$30))))</f>
        <v>1.6666666666666667</v>
      </c>
    </row>
    <row r="525" spans="1:15">
      <c r="A525" s="66" t="s">
        <v>744</v>
      </c>
      <c r="B525" s="66" t="s">
        <v>217</v>
      </c>
      <c r="C525" s="66">
        <v>4</v>
      </c>
      <c r="D525" s="66" t="s">
        <v>17</v>
      </c>
      <c r="E525" s="66" t="s">
        <v>51</v>
      </c>
      <c r="F525" s="66">
        <v>3</v>
      </c>
      <c r="G525" s="66">
        <v>220</v>
      </c>
      <c r="H525" s="66">
        <v>1</v>
      </c>
      <c r="I525" s="66">
        <v>2</v>
      </c>
      <c r="J525" s="66" t="s">
        <v>218</v>
      </c>
      <c r="K525" s="66" t="s">
        <v>218</v>
      </c>
      <c r="L525" s="66" t="s">
        <v>218</v>
      </c>
      <c r="M525" s="66">
        <f>IF(E525="P1",G525-F525*规则!$E$26,IF(E525="P2",G525-F525*规则!$E$27,IF(E525="P3",G525-F525*规则!$E$28,IF(E525="P4",G525-F525*规则!$E$29,G525-F525*规则!$E$30))))</f>
        <v>139</v>
      </c>
      <c r="N525" s="68">
        <f t="shared" si="8"/>
        <v>46.333333333333336</v>
      </c>
      <c r="O525" s="69">
        <f>IF(E525="P1",N525/规则!$E$26,IF(E525="P2",N525/规则!$E$27,IF(E525="P3",N525/规则!$E$28,IF(E525="P4",N525/规则!$E$29,N525/规则!$E$30))))</f>
        <v>1.7160493827160495</v>
      </c>
    </row>
    <row r="526" spans="1:15">
      <c r="A526" s="66" t="s">
        <v>745</v>
      </c>
      <c r="B526" s="66" t="s">
        <v>217</v>
      </c>
      <c r="C526" s="66">
        <v>4</v>
      </c>
      <c r="D526" s="66" t="s">
        <v>17</v>
      </c>
      <c r="E526" s="66" t="s">
        <v>51</v>
      </c>
      <c r="F526" s="66">
        <v>2</v>
      </c>
      <c r="G526" s="66">
        <v>136</v>
      </c>
      <c r="H526" s="66">
        <v>4</v>
      </c>
      <c r="I526" s="66">
        <v>0</v>
      </c>
      <c r="J526" s="66" t="s">
        <v>218</v>
      </c>
      <c r="K526" s="66" t="s">
        <v>218</v>
      </c>
      <c r="L526" s="66" t="s">
        <v>218</v>
      </c>
      <c r="M526" s="66">
        <f>IF(E526="P1",G526-F526*规则!$E$26,IF(E526="P2",G526-F526*规则!$E$27,IF(E526="P3",G526-F526*规则!$E$28,IF(E526="P4",G526-F526*规则!$E$29,G526-F526*规则!$E$30))))</f>
        <v>82</v>
      </c>
      <c r="N526" s="68">
        <f t="shared" si="8"/>
        <v>41</v>
      </c>
      <c r="O526" s="69">
        <f>IF(E526="P1",N526/规则!$E$26,IF(E526="P2",N526/规则!$E$27,IF(E526="P3",N526/规则!$E$28,IF(E526="P4",N526/规则!$E$29,N526/规则!$E$30))))</f>
        <v>1.5185185185185186</v>
      </c>
    </row>
    <row r="527" spans="1:15">
      <c r="A527" s="66" t="s">
        <v>746</v>
      </c>
      <c r="B527" s="66" t="s">
        <v>217</v>
      </c>
      <c r="C527" s="66">
        <v>4</v>
      </c>
      <c r="D527" s="66" t="s">
        <v>17</v>
      </c>
      <c r="E527" s="66" t="s">
        <v>51</v>
      </c>
      <c r="F527" s="66">
        <v>2</v>
      </c>
      <c r="G527" s="66">
        <v>120</v>
      </c>
      <c r="H527" s="66">
        <v>4</v>
      </c>
      <c r="I527" s="66">
        <v>0</v>
      </c>
      <c r="J527" s="66" t="s">
        <v>218</v>
      </c>
      <c r="K527" s="66" t="s">
        <v>218</v>
      </c>
      <c r="L527" s="66" t="s">
        <v>218</v>
      </c>
      <c r="M527" s="66">
        <f>IF(E527="P1",G527-F527*规则!$E$26,IF(E527="P2",G527-F527*规则!$E$27,IF(E527="P3",G527-F527*规则!$E$28,IF(E527="P4",G527-F527*规则!$E$29,G527-F527*规则!$E$30))))</f>
        <v>66</v>
      </c>
      <c r="N527" s="68">
        <f t="shared" si="8"/>
        <v>33</v>
      </c>
      <c r="O527" s="69">
        <f>IF(E527="P1",N527/规则!$E$26,IF(E527="P2",N527/规则!$E$27,IF(E527="P3",N527/规则!$E$28,IF(E527="P4",N527/规则!$E$29,N527/规则!$E$30))))</f>
        <v>1.2222222222222223</v>
      </c>
    </row>
    <row r="528" spans="1:15">
      <c r="A528" s="66" t="s">
        <v>747</v>
      </c>
      <c r="B528" s="66" t="s">
        <v>217</v>
      </c>
      <c r="C528" s="66">
        <v>4</v>
      </c>
      <c r="D528" s="66" t="s">
        <v>17</v>
      </c>
      <c r="E528" s="66" t="s">
        <v>51</v>
      </c>
      <c r="F528" s="66">
        <v>4</v>
      </c>
      <c r="G528" s="66">
        <v>257</v>
      </c>
      <c r="H528" s="66">
        <v>2</v>
      </c>
      <c r="I528" s="66">
        <v>2</v>
      </c>
      <c r="J528" s="66" t="s">
        <v>218</v>
      </c>
      <c r="K528" s="66" t="s">
        <v>218</v>
      </c>
      <c r="L528" s="66" t="s">
        <v>218</v>
      </c>
      <c r="M528" s="66">
        <f>IF(E528="P1",G528-F528*规则!$E$26,IF(E528="P2",G528-F528*规则!$E$27,IF(E528="P3",G528-F528*规则!$E$28,IF(E528="P4",G528-F528*规则!$E$29,G528-F528*规则!$E$30))))</f>
        <v>149</v>
      </c>
      <c r="N528" s="68">
        <f t="shared" si="8"/>
        <v>37.25</v>
      </c>
      <c r="O528" s="69">
        <f>IF(E528="P1",N528/规则!$E$26,IF(E528="P2",N528/规则!$E$27,IF(E528="P3",N528/规则!$E$28,IF(E528="P4",N528/规则!$E$29,N528/规则!$E$30))))</f>
        <v>1.3796296296296295</v>
      </c>
    </row>
    <row r="529" spans="1:15">
      <c r="A529" s="66" t="s">
        <v>748</v>
      </c>
      <c r="B529" s="66" t="s">
        <v>217</v>
      </c>
      <c r="C529" s="66">
        <v>4</v>
      </c>
      <c r="D529" s="66" t="s">
        <v>17</v>
      </c>
      <c r="E529" s="66" t="s">
        <v>51</v>
      </c>
      <c r="F529" s="66">
        <v>4</v>
      </c>
      <c r="G529" s="66">
        <v>229</v>
      </c>
      <c r="H529" s="66">
        <v>2</v>
      </c>
      <c r="I529" s="66">
        <v>1</v>
      </c>
      <c r="J529" s="66" t="s">
        <v>218</v>
      </c>
      <c r="K529" s="66" t="s">
        <v>218</v>
      </c>
      <c r="L529" s="66" t="s">
        <v>218</v>
      </c>
      <c r="M529" s="66">
        <f>IF(E529="P1",G529-F529*规则!$E$26,IF(E529="P2",G529-F529*规则!$E$27,IF(E529="P3",G529-F529*规则!$E$28,IF(E529="P4",G529-F529*规则!$E$29,G529-F529*规则!$E$30))))</f>
        <v>121</v>
      </c>
      <c r="N529" s="68">
        <f t="shared" si="8"/>
        <v>30.25</v>
      </c>
      <c r="O529" s="69">
        <f>IF(E529="P1",N529/规则!$E$26,IF(E529="P2",N529/规则!$E$27,IF(E529="P3",N529/规则!$E$28,IF(E529="P4",N529/规则!$E$29,N529/规则!$E$30))))</f>
        <v>1.1203703703703705</v>
      </c>
    </row>
    <row r="530" spans="1:15">
      <c r="A530" s="66" t="s">
        <v>749</v>
      </c>
      <c r="B530" s="66" t="s">
        <v>217</v>
      </c>
      <c r="C530" s="66">
        <v>4</v>
      </c>
      <c r="D530" s="66" t="s">
        <v>17</v>
      </c>
      <c r="E530" s="66" t="s">
        <v>51</v>
      </c>
      <c r="F530" s="66">
        <v>4</v>
      </c>
      <c r="G530" s="66">
        <v>307</v>
      </c>
      <c r="H530" s="66">
        <v>1</v>
      </c>
      <c r="I530" s="66">
        <v>0</v>
      </c>
      <c r="J530" s="66" t="s">
        <v>218</v>
      </c>
      <c r="K530" s="66" t="s">
        <v>218</v>
      </c>
      <c r="L530" s="66" t="s">
        <v>218</v>
      </c>
      <c r="M530" s="66">
        <f>IF(E530="P1",G530-F530*规则!$E$26,IF(E530="P2",G530-F530*规则!$E$27,IF(E530="P3",G530-F530*规则!$E$28,IF(E530="P4",G530-F530*规则!$E$29,G530-F530*规则!$E$30))))</f>
        <v>199</v>
      </c>
      <c r="N530" s="68">
        <f t="shared" si="8"/>
        <v>49.75</v>
      </c>
      <c r="O530" s="69">
        <f>IF(E530="P1",N530/规则!$E$26,IF(E530="P2",N530/规则!$E$27,IF(E530="P3",N530/规则!$E$28,IF(E530="P4",N530/规则!$E$29,N530/规则!$E$30))))</f>
        <v>1.8425925925925926</v>
      </c>
    </row>
    <row r="531" spans="1:15">
      <c r="A531" s="66" t="s">
        <v>750</v>
      </c>
      <c r="B531" s="66" t="s">
        <v>217</v>
      </c>
      <c r="C531" s="66">
        <v>4</v>
      </c>
      <c r="D531" s="66" t="s">
        <v>17</v>
      </c>
      <c r="E531" s="66" t="s">
        <v>51</v>
      </c>
      <c r="F531" s="66">
        <v>3</v>
      </c>
      <c r="G531" s="66">
        <v>197</v>
      </c>
      <c r="H531" s="66">
        <v>2</v>
      </c>
      <c r="I531" s="66">
        <v>4</v>
      </c>
      <c r="J531" s="66" t="s">
        <v>218</v>
      </c>
      <c r="K531" s="66" t="s">
        <v>218</v>
      </c>
      <c r="L531" s="66" t="s">
        <v>218</v>
      </c>
      <c r="M531" s="66">
        <f>IF(E531="P1",G531-F531*规则!$E$26,IF(E531="P2",G531-F531*规则!$E$27,IF(E531="P3",G531-F531*规则!$E$28,IF(E531="P4",G531-F531*规则!$E$29,G531-F531*规则!$E$30))))</f>
        <v>116</v>
      </c>
      <c r="N531" s="68">
        <f t="shared" si="8"/>
        <v>38.666666666666664</v>
      </c>
      <c r="O531" s="69">
        <f>IF(E531="P1",N531/规则!$E$26,IF(E531="P2",N531/规则!$E$27,IF(E531="P3",N531/规则!$E$28,IF(E531="P4",N531/规则!$E$29,N531/规则!$E$30))))</f>
        <v>1.4320987654320987</v>
      </c>
    </row>
    <row r="532" spans="1:15">
      <c r="A532" s="66" t="s">
        <v>751</v>
      </c>
      <c r="B532" s="66" t="s">
        <v>217</v>
      </c>
      <c r="C532" s="66">
        <v>4</v>
      </c>
      <c r="D532" s="66" t="s">
        <v>17</v>
      </c>
      <c r="E532" s="66" t="s">
        <v>51</v>
      </c>
      <c r="F532" s="66">
        <v>4</v>
      </c>
      <c r="G532" s="66">
        <v>290</v>
      </c>
      <c r="H532" s="66">
        <v>2</v>
      </c>
      <c r="I532" s="66">
        <v>3</v>
      </c>
      <c r="J532" s="66" t="s">
        <v>218</v>
      </c>
      <c r="K532" s="66" t="s">
        <v>218</v>
      </c>
      <c r="L532" s="66" t="s">
        <v>218</v>
      </c>
      <c r="M532" s="66">
        <f>IF(E532="P1",G532-F532*规则!$E$26,IF(E532="P2",G532-F532*规则!$E$27,IF(E532="P3",G532-F532*规则!$E$28,IF(E532="P4",G532-F532*规则!$E$29,G532-F532*规则!$E$30))))</f>
        <v>182</v>
      </c>
      <c r="N532" s="68">
        <f t="shared" si="8"/>
        <v>45.5</v>
      </c>
      <c r="O532" s="69">
        <f>IF(E532="P1",N532/规则!$E$26,IF(E532="P2",N532/规则!$E$27,IF(E532="P3",N532/规则!$E$28,IF(E532="P4",N532/规则!$E$29,N532/规则!$E$30))))</f>
        <v>1.6851851851851851</v>
      </c>
    </row>
    <row r="533" spans="1:15">
      <c r="A533" s="66" t="s">
        <v>752</v>
      </c>
      <c r="B533" s="66" t="s">
        <v>217</v>
      </c>
      <c r="C533" s="66">
        <v>4</v>
      </c>
      <c r="D533" s="66" t="s">
        <v>17</v>
      </c>
      <c r="E533" s="66" t="s">
        <v>51</v>
      </c>
      <c r="F533" s="66">
        <v>1</v>
      </c>
      <c r="G533" s="66">
        <v>76</v>
      </c>
      <c r="H533" s="66">
        <v>3</v>
      </c>
      <c r="I533" s="66">
        <v>2</v>
      </c>
      <c r="J533" s="66" t="s">
        <v>218</v>
      </c>
      <c r="K533" s="66" t="s">
        <v>218</v>
      </c>
      <c r="L533" s="66" t="s">
        <v>218</v>
      </c>
      <c r="M533" s="66">
        <f>IF(E533="P1",G533-F533*规则!$E$26,IF(E533="P2",G533-F533*规则!$E$27,IF(E533="P3",G533-F533*规则!$E$28,IF(E533="P4",G533-F533*规则!$E$29,G533-F533*规则!$E$30))))</f>
        <v>49</v>
      </c>
      <c r="N533" s="68">
        <f t="shared" si="8"/>
        <v>49</v>
      </c>
      <c r="O533" s="69">
        <f>IF(E533="P1",N533/规则!$E$26,IF(E533="P2",N533/规则!$E$27,IF(E533="P3",N533/规则!$E$28,IF(E533="P4",N533/规则!$E$29,N533/规则!$E$30))))</f>
        <v>1.8148148148148149</v>
      </c>
    </row>
    <row r="534" spans="1:15">
      <c r="A534" s="66" t="s">
        <v>753</v>
      </c>
      <c r="B534" s="66" t="s">
        <v>217</v>
      </c>
      <c r="C534" s="66">
        <v>4</v>
      </c>
      <c r="D534" s="66" t="s">
        <v>17</v>
      </c>
      <c r="E534" s="66" t="s">
        <v>51</v>
      </c>
      <c r="F534" s="66">
        <v>5</v>
      </c>
      <c r="G534" s="66">
        <v>360</v>
      </c>
      <c r="H534" s="66">
        <v>2</v>
      </c>
      <c r="I534" s="66">
        <v>1</v>
      </c>
      <c r="J534" s="66" t="s">
        <v>487</v>
      </c>
      <c r="K534" s="66" t="s">
        <v>218</v>
      </c>
      <c r="L534" s="66" t="s">
        <v>218</v>
      </c>
      <c r="M534" s="66">
        <f>IF(E534="P1",G534-F534*规则!$E$26,IF(E534="P2",G534-F534*规则!$E$27,IF(E534="P3",G534-F534*规则!$E$28,IF(E534="P4",G534-F534*规则!$E$29,G534-F534*规则!$E$30))))</f>
        <v>225</v>
      </c>
      <c r="N534" s="68">
        <f t="shared" si="8"/>
        <v>45</v>
      </c>
      <c r="O534" s="69">
        <f>IF(E534="P1",N534/规则!$E$26,IF(E534="P2",N534/规则!$E$27,IF(E534="P3",N534/规则!$E$28,IF(E534="P4",N534/规则!$E$29,N534/规则!$E$30))))</f>
        <v>1.6666666666666667</v>
      </c>
    </row>
    <row r="535" spans="1:15">
      <c r="A535" s="66" t="s">
        <v>754</v>
      </c>
      <c r="B535" s="66" t="s">
        <v>217</v>
      </c>
      <c r="C535" s="66">
        <v>4</v>
      </c>
      <c r="D535" s="66" t="s">
        <v>17</v>
      </c>
      <c r="E535" s="66" t="s">
        <v>53</v>
      </c>
      <c r="F535" s="66">
        <v>1</v>
      </c>
      <c r="G535" s="66">
        <v>87</v>
      </c>
      <c r="H535" s="66">
        <v>1</v>
      </c>
      <c r="I535" s="66">
        <v>2</v>
      </c>
      <c r="J535" s="66" t="s">
        <v>218</v>
      </c>
      <c r="K535" s="66" t="s">
        <v>218</v>
      </c>
      <c r="L535" s="66" t="s">
        <v>218</v>
      </c>
      <c r="M535" s="66">
        <f>IF(E535="P1",G535-F535*规则!$E$26,IF(E535="P2",G535-F535*规则!$E$27,IF(E535="P3",G535-F535*规则!$E$28,IF(E535="P4",G535-F535*规则!$E$29,G535-F535*规则!$E$30))))</f>
        <v>51</v>
      </c>
      <c r="N535" s="68">
        <f t="shared" si="8"/>
        <v>51</v>
      </c>
      <c r="O535" s="69">
        <f>IF(E535="P1",N535/规则!$E$26,IF(E535="P2",N535/规则!$E$27,IF(E535="P3",N535/规则!$E$28,IF(E535="P4",N535/规则!$E$29,N535/规则!$E$30))))</f>
        <v>1.4166666666666667</v>
      </c>
    </row>
    <row r="536" spans="1:15">
      <c r="A536" s="66" t="s">
        <v>755</v>
      </c>
      <c r="B536" s="66" t="s">
        <v>217</v>
      </c>
      <c r="C536" s="66">
        <v>4</v>
      </c>
      <c r="D536" s="66" t="s">
        <v>17</v>
      </c>
      <c r="E536" s="66" t="s">
        <v>53</v>
      </c>
      <c r="F536" s="66">
        <v>3</v>
      </c>
      <c r="G536" s="66">
        <v>234</v>
      </c>
      <c r="H536" s="66">
        <v>2</v>
      </c>
      <c r="I536" s="66">
        <v>1</v>
      </c>
      <c r="J536" s="66" t="s">
        <v>218</v>
      </c>
      <c r="K536" s="66" t="s">
        <v>218</v>
      </c>
      <c r="L536" s="66" t="s">
        <v>218</v>
      </c>
      <c r="M536" s="66">
        <f>IF(E536="P1",G536-F536*规则!$E$26,IF(E536="P2",G536-F536*规则!$E$27,IF(E536="P3",G536-F536*规则!$E$28,IF(E536="P4",G536-F536*规则!$E$29,G536-F536*规则!$E$30))))</f>
        <v>126</v>
      </c>
      <c r="N536" s="68">
        <f t="shared" si="8"/>
        <v>42</v>
      </c>
      <c r="O536" s="69">
        <f>IF(E536="P1",N536/规则!$E$26,IF(E536="P2",N536/规则!$E$27,IF(E536="P3",N536/规则!$E$28,IF(E536="P4",N536/规则!$E$29,N536/规则!$E$30))))</f>
        <v>1.1666666666666667</v>
      </c>
    </row>
    <row r="537" spans="1:15">
      <c r="A537" s="66" t="s">
        <v>756</v>
      </c>
      <c r="B537" s="66" t="s">
        <v>217</v>
      </c>
      <c r="C537" s="66">
        <v>4</v>
      </c>
      <c r="D537" s="66" t="s">
        <v>17</v>
      </c>
      <c r="E537" s="66" t="s">
        <v>53</v>
      </c>
      <c r="F537" s="66">
        <v>4</v>
      </c>
      <c r="G537" s="66">
        <v>333</v>
      </c>
      <c r="H537" s="66">
        <v>4</v>
      </c>
      <c r="I537" s="66">
        <v>2</v>
      </c>
      <c r="J537" s="66" t="s">
        <v>218</v>
      </c>
      <c r="K537" s="66" t="s">
        <v>218</v>
      </c>
      <c r="L537" s="66" t="s">
        <v>218</v>
      </c>
      <c r="M537" s="66">
        <f>IF(E537="P1",G537-F537*规则!$E$26,IF(E537="P2",G537-F537*规则!$E$27,IF(E537="P3",G537-F537*规则!$E$28,IF(E537="P4",G537-F537*规则!$E$29,G537-F537*规则!$E$30))))</f>
        <v>189</v>
      </c>
      <c r="N537" s="68">
        <f t="shared" si="8"/>
        <v>47.25</v>
      </c>
      <c r="O537" s="69">
        <f>IF(E537="P1",N537/规则!$E$26,IF(E537="P2",N537/规则!$E$27,IF(E537="P3",N537/规则!$E$28,IF(E537="P4",N537/规则!$E$29,N537/规则!$E$30))))</f>
        <v>1.3125</v>
      </c>
    </row>
    <row r="538" spans="1:15">
      <c r="A538" s="66" t="s">
        <v>757</v>
      </c>
      <c r="B538" s="66" t="s">
        <v>217</v>
      </c>
      <c r="C538" s="66">
        <v>4</v>
      </c>
      <c r="D538" s="66" t="s">
        <v>17</v>
      </c>
      <c r="E538" s="66" t="s">
        <v>53</v>
      </c>
      <c r="F538" s="66">
        <v>4</v>
      </c>
      <c r="G538" s="66">
        <v>320</v>
      </c>
      <c r="H538" s="66">
        <v>3</v>
      </c>
      <c r="I538" s="66">
        <v>4</v>
      </c>
      <c r="J538" s="66" t="s">
        <v>218</v>
      </c>
      <c r="K538" s="66" t="s">
        <v>218</v>
      </c>
      <c r="L538" s="66" t="s">
        <v>218</v>
      </c>
      <c r="M538" s="66">
        <f>IF(E538="P1",G538-F538*规则!$E$26,IF(E538="P2",G538-F538*规则!$E$27,IF(E538="P3",G538-F538*规则!$E$28,IF(E538="P4",G538-F538*规则!$E$29,G538-F538*规则!$E$30))))</f>
        <v>176</v>
      </c>
      <c r="N538" s="68">
        <f t="shared" si="8"/>
        <v>44</v>
      </c>
      <c r="O538" s="69">
        <f>IF(E538="P1",N538/规则!$E$26,IF(E538="P2",N538/规则!$E$27,IF(E538="P3",N538/规则!$E$28,IF(E538="P4",N538/规则!$E$29,N538/规则!$E$30))))</f>
        <v>1.2222222222222223</v>
      </c>
    </row>
    <row r="539" spans="1:15">
      <c r="A539" s="66" t="s">
        <v>758</v>
      </c>
      <c r="B539" s="66" t="s">
        <v>217</v>
      </c>
      <c r="C539" s="66">
        <v>4</v>
      </c>
      <c r="D539" s="66" t="s">
        <v>17</v>
      </c>
      <c r="E539" s="66" t="s">
        <v>53</v>
      </c>
      <c r="F539" s="66">
        <v>1</v>
      </c>
      <c r="G539" s="66">
        <v>62</v>
      </c>
      <c r="H539" s="66">
        <v>1</v>
      </c>
      <c r="I539" s="66">
        <v>0</v>
      </c>
      <c r="J539" s="66" t="s">
        <v>218</v>
      </c>
      <c r="K539" s="66" t="s">
        <v>218</v>
      </c>
      <c r="L539" s="66" t="s">
        <v>218</v>
      </c>
      <c r="M539" s="66">
        <f>IF(E539="P1",G539-F539*规则!$E$26,IF(E539="P2",G539-F539*规则!$E$27,IF(E539="P3",G539-F539*规则!$E$28,IF(E539="P4",G539-F539*规则!$E$29,G539-F539*规则!$E$30))))</f>
        <v>26</v>
      </c>
      <c r="N539" s="68">
        <f t="shared" si="8"/>
        <v>26</v>
      </c>
      <c r="O539" s="69">
        <f>IF(E539="P1",N539/规则!$E$26,IF(E539="P2",N539/规则!$E$27,IF(E539="P3",N539/规则!$E$28,IF(E539="P4",N539/规则!$E$29,N539/规则!$E$30))))</f>
        <v>0.72222222222222221</v>
      </c>
    </row>
    <row r="540" spans="1:15">
      <c r="A540" s="66" t="s">
        <v>759</v>
      </c>
      <c r="B540" s="66" t="s">
        <v>217</v>
      </c>
      <c r="C540" s="66">
        <v>4</v>
      </c>
      <c r="D540" s="66" t="s">
        <v>17</v>
      </c>
      <c r="E540" s="66" t="s">
        <v>53</v>
      </c>
      <c r="F540" s="66">
        <v>3</v>
      </c>
      <c r="G540" s="66">
        <v>253</v>
      </c>
      <c r="H540" s="66">
        <v>3</v>
      </c>
      <c r="I540" s="66">
        <v>0</v>
      </c>
      <c r="J540" s="66" t="s">
        <v>218</v>
      </c>
      <c r="K540" s="66" t="s">
        <v>218</v>
      </c>
      <c r="L540" s="66" t="s">
        <v>218</v>
      </c>
      <c r="M540" s="66">
        <f>IF(E540="P1",G540-F540*规则!$E$26,IF(E540="P2",G540-F540*规则!$E$27,IF(E540="P3",G540-F540*规则!$E$28,IF(E540="P4",G540-F540*规则!$E$29,G540-F540*规则!$E$30))))</f>
        <v>145</v>
      </c>
      <c r="N540" s="68">
        <f t="shared" si="8"/>
        <v>48.333333333333336</v>
      </c>
      <c r="O540" s="69">
        <f>IF(E540="P1",N540/规则!$E$26,IF(E540="P2",N540/规则!$E$27,IF(E540="P3",N540/规则!$E$28,IF(E540="P4",N540/规则!$E$29,N540/规则!$E$30))))</f>
        <v>1.3425925925925926</v>
      </c>
    </row>
    <row r="541" spans="1:15">
      <c r="A541" s="66" t="s">
        <v>760</v>
      </c>
      <c r="B541" s="66" t="s">
        <v>217</v>
      </c>
      <c r="C541" s="66">
        <v>4</v>
      </c>
      <c r="D541" s="66" t="s">
        <v>17</v>
      </c>
      <c r="E541" s="66" t="s">
        <v>53</v>
      </c>
      <c r="F541" s="66">
        <v>3</v>
      </c>
      <c r="G541" s="66">
        <v>202</v>
      </c>
      <c r="H541" s="66">
        <v>2</v>
      </c>
      <c r="I541" s="66">
        <v>0</v>
      </c>
      <c r="J541" s="66" t="s">
        <v>218</v>
      </c>
      <c r="K541" s="66" t="s">
        <v>218</v>
      </c>
      <c r="L541" s="66" t="s">
        <v>218</v>
      </c>
      <c r="M541" s="66">
        <f>IF(E541="P1",G541-F541*规则!$E$26,IF(E541="P2",G541-F541*规则!$E$27,IF(E541="P3",G541-F541*规则!$E$28,IF(E541="P4",G541-F541*规则!$E$29,G541-F541*规则!$E$30))))</f>
        <v>94</v>
      </c>
      <c r="N541" s="68">
        <f t="shared" si="8"/>
        <v>31.333333333333332</v>
      </c>
      <c r="O541" s="69">
        <f>IF(E541="P1",N541/规则!$E$26,IF(E541="P2",N541/规则!$E$27,IF(E541="P3",N541/规则!$E$28,IF(E541="P4",N541/规则!$E$29,N541/规则!$E$30))))</f>
        <v>0.87037037037037035</v>
      </c>
    </row>
    <row r="542" spans="1:15">
      <c r="A542" s="66" t="s">
        <v>761</v>
      </c>
      <c r="B542" s="66" t="s">
        <v>217</v>
      </c>
      <c r="C542" s="66">
        <v>4</v>
      </c>
      <c r="D542" s="66" t="s">
        <v>17</v>
      </c>
      <c r="E542" s="66" t="s">
        <v>53</v>
      </c>
      <c r="F542" s="66">
        <v>2</v>
      </c>
      <c r="G542" s="66">
        <v>138</v>
      </c>
      <c r="H542" s="66">
        <v>4</v>
      </c>
      <c r="I542" s="66">
        <v>3</v>
      </c>
      <c r="J542" s="66" t="s">
        <v>218</v>
      </c>
      <c r="K542" s="66" t="s">
        <v>218</v>
      </c>
      <c r="L542" s="66" t="s">
        <v>218</v>
      </c>
      <c r="M542" s="66">
        <f>IF(E542="P1",G542-F542*规则!$E$26,IF(E542="P2",G542-F542*规则!$E$27,IF(E542="P3",G542-F542*规则!$E$28,IF(E542="P4",G542-F542*规则!$E$29,G542-F542*规则!$E$30))))</f>
        <v>66</v>
      </c>
      <c r="N542" s="68">
        <f t="shared" si="8"/>
        <v>33</v>
      </c>
      <c r="O542" s="69">
        <f>IF(E542="P1",N542/规则!$E$26,IF(E542="P2",N542/规则!$E$27,IF(E542="P3",N542/规则!$E$28,IF(E542="P4",N542/规则!$E$29,N542/规则!$E$30))))</f>
        <v>0.91666666666666663</v>
      </c>
    </row>
    <row r="543" spans="1:15">
      <c r="A543" s="66" t="s">
        <v>762</v>
      </c>
      <c r="B543" s="66" t="s">
        <v>217</v>
      </c>
      <c r="C543" s="66">
        <v>4</v>
      </c>
      <c r="D543" s="66" t="s">
        <v>17</v>
      </c>
      <c r="E543" s="66" t="s">
        <v>53</v>
      </c>
      <c r="F543" s="66">
        <v>5</v>
      </c>
      <c r="G543" s="66">
        <v>448</v>
      </c>
      <c r="H543" s="66">
        <v>3</v>
      </c>
      <c r="I543" s="66">
        <v>0</v>
      </c>
      <c r="J543" s="66" t="s">
        <v>389</v>
      </c>
      <c r="K543" s="66" t="s">
        <v>218</v>
      </c>
      <c r="L543" s="66" t="s">
        <v>218</v>
      </c>
      <c r="M543" s="66">
        <f>IF(E543="P1",G543-F543*规则!$E$26,IF(E543="P2",G543-F543*规则!$E$27,IF(E543="P3",G543-F543*规则!$E$28,IF(E543="P4",G543-F543*规则!$E$29,G543-F543*规则!$E$30))))</f>
        <v>268</v>
      </c>
      <c r="N543" s="68">
        <f t="shared" si="8"/>
        <v>53.6</v>
      </c>
      <c r="O543" s="69">
        <f>IF(E543="P1",N543/规则!$E$26,IF(E543="P2",N543/规则!$E$27,IF(E543="P3",N543/规则!$E$28,IF(E543="P4",N543/规则!$E$29,N543/规则!$E$30))))</f>
        <v>1.4888888888888889</v>
      </c>
    </row>
    <row r="544" spans="1:15">
      <c r="A544" s="66" t="s">
        <v>763</v>
      </c>
      <c r="B544" s="66" t="s">
        <v>217</v>
      </c>
      <c r="C544" s="66">
        <v>4</v>
      </c>
      <c r="D544" s="66" t="s">
        <v>17</v>
      </c>
      <c r="E544" s="66" t="s">
        <v>53</v>
      </c>
      <c r="F544" s="66">
        <v>4</v>
      </c>
      <c r="G544" s="66">
        <v>349</v>
      </c>
      <c r="H544" s="66">
        <v>3</v>
      </c>
      <c r="I544" s="66">
        <v>1</v>
      </c>
      <c r="J544" s="66" t="s">
        <v>218</v>
      </c>
      <c r="K544" s="66" t="s">
        <v>218</v>
      </c>
      <c r="L544" s="66" t="s">
        <v>218</v>
      </c>
      <c r="M544" s="66">
        <f>IF(E544="P1",G544-F544*规则!$E$26,IF(E544="P2",G544-F544*规则!$E$27,IF(E544="P3",G544-F544*规则!$E$28,IF(E544="P4",G544-F544*规则!$E$29,G544-F544*规则!$E$30))))</f>
        <v>205</v>
      </c>
      <c r="N544" s="68">
        <f t="shared" si="8"/>
        <v>51.25</v>
      </c>
      <c r="O544" s="69">
        <f>IF(E544="P1",N544/规则!$E$26,IF(E544="P2",N544/规则!$E$27,IF(E544="P3",N544/规则!$E$28,IF(E544="P4",N544/规则!$E$29,N544/规则!$E$30))))</f>
        <v>1.4236111111111112</v>
      </c>
    </row>
    <row r="545" spans="1:15">
      <c r="A545" s="66" t="s">
        <v>764</v>
      </c>
      <c r="B545" s="66" t="s">
        <v>217</v>
      </c>
      <c r="C545" s="66">
        <v>4</v>
      </c>
      <c r="D545" s="66" t="s">
        <v>17</v>
      </c>
      <c r="E545" s="66" t="s">
        <v>53</v>
      </c>
      <c r="F545" s="66">
        <v>5</v>
      </c>
      <c r="G545" s="66">
        <v>385</v>
      </c>
      <c r="H545" s="66">
        <v>1</v>
      </c>
      <c r="I545" s="66">
        <v>0</v>
      </c>
      <c r="J545" s="66" t="s">
        <v>389</v>
      </c>
      <c r="K545" s="66" t="s">
        <v>218</v>
      </c>
      <c r="L545" s="66" t="s">
        <v>218</v>
      </c>
      <c r="M545" s="66">
        <f>IF(E545="P1",G545-F545*规则!$E$26,IF(E545="P2",G545-F545*规则!$E$27,IF(E545="P3",G545-F545*规则!$E$28,IF(E545="P4",G545-F545*规则!$E$29,G545-F545*规则!$E$30))))</f>
        <v>205</v>
      </c>
      <c r="N545" s="68">
        <f t="shared" si="8"/>
        <v>41</v>
      </c>
      <c r="O545" s="69">
        <f>IF(E545="P1",N545/规则!$E$26,IF(E545="P2",N545/规则!$E$27,IF(E545="P3",N545/规则!$E$28,IF(E545="P4",N545/规则!$E$29,N545/规则!$E$30))))</f>
        <v>1.1388888888888888</v>
      </c>
    </row>
    <row r="546" spans="1:15">
      <c r="A546" s="66" t="s">
        <v>765</v>
      </c>
      <c r="B546" s="66" t="s">
        <v>217</v>
      </c>
      <c r="C546" s="66">
        <v>5</v>
      </c>
      <c r="D546" s="66" t="s">
        <v>13</v>
      </c>
      <c r="E546" s="66" t="s">
        <v>51</v>
      </c>
      <c r="F546" s="66">
        <v>5</v>
      </c>
      <c r="G546" s="66">
        <v>321</v>
      </c>
      <c r="H546" s="66">
        <v>2</v>
      </c>
      <c r="I546" s="66">
        <v>4</v>
      </c>
      <c r="J546" s="66" t="s">
        <v>218</v>
      </c>
      <c r="K546" s="66" t="s">
        <v>218</v>
      </c>
      <c r="L546" s="66" t="s">
        <v>218</v>
      </c>
      <c r="M546" s="66">
        <f>IF(E546="P1",G546-F546*规则!$E$26,IF(E546="P2",G546-F546*规则!$E$27,IF(E546="P3",G546-F546*规则!$E$28,IF(E546="P4",G546-F546*规则!$E$29,G546-F546*规则!$E$30))))</f>
        <v>186</v>
      </c>
      <c r="N546" s="68">
        <f t="shared" si="8"/>
        <v>37.200000000000003</v>
      </c>
      <c r="O546" s="69">
        <f>IF(E546="P1",N546/规则!$E$26,IF(E546="P2",N546/规则!$E$27,IF(E546="P3",N546/规则!$E$28,IF(E546="P4",N546/规则!$E$29,N546/规则!$E$30))))</f>
        <v>1.377777777777778</v>
      </c>
    </row>
    <row r="547" spans="1:15">
      <c r="A547" s="66" t="s">
        <v>766</v>
      </c>
      <c r="B547" s="66" t="s">
        <v>217</v>
      </c>
      <c r="C547" s="66">
        <v>5</v>
      </c>
      <c r="D547" s="66" t="s">
        <v>13</v>
      </c>
      <c r="E547" s="66" t="s">
        <v>51</v>
      </c>
      <c r="F547" s="66">
        <v>3</v>
      </c>
      <c r="G547" s="66">
        <v>186</v>
      </c>
      <c r="H547" s="66">
        <v>4</v>
      </c>
      <c r="I547" s="66">
        <v>1</v>
      </c>
      <c r="J547" s="66" t="s">
        <v>218</v>
      </c>
      <c r="K547" s="66" t="s">
        <v>218</v>
      </c>
      <c r="L547" s="66" t="s">
        <v>218</v>
      </c>
      <c r="M547" s="66">
        <f>IF(E547="P1",G547-F547*规则!$E$26,IF(E547="P2",G547-F547*规则!$E$27,IF(E547="P3",G547-F547*规则!$E$28,IF(E547="P4",G547-F547*规则!$E$29,G547-F547*规则!$E$30))))</f>
        <v>105</v>
      </c>
      <c r="N547" s="68">
        <f t="shared" si="8"/>
        <v>35</v>
      </c>
      <c r="O547" s="69">
        <f>IF(E547="P1",N547/规则!$E$26,IF(E547="P2",N547/规则!$E$27,IF(E547="P3",N547/规则!$E$28,IF(E547="P4",N547/规则!$E$29,N547/规则!$E$30))))</f>
        <v>1.2962962962962963</v>
      </c>
    </row>
    <row r="548" spans="1:15">
      <c r="A548" s="66" t="s">
        <v>767</v>
      </c>
      <c r="B548" s="66" t="s">
        <v>217</v>
      </c>
      <c r="C548" s="66">
        <v>5</v>
      </c>
      <c r="D548" s="66" t="s">
        <v>13</v>
      </c>
      <c r="E548" s="66" t="s">
        <v>51</v>
      </c>
      <c r="F548" s="66">
        <v>1</v>
      </c>
      <c r="G548" s="66">
        <v>69</v>
      </c>
      <c r="H548" s="66">
        <v>3</v>
      </c>
      <c r="I548" s="66">
        <v>3</v>
      </c>
      <c r="J548" s="66" t="s">
        <v>218</v>
      </c>
      <c r="K548" s="66" t="s">
        <v>218</v>
      </c>
      <c r="L548" s="66" t="s">
        <v>218</v>
      </c>
      <c r="M548" s="66">
        <f>IF(E548="P1",G548-F548*规则!$E$26,IF(E548="P2",G548-F548*规则!$E$27,IF(E548="P3",G548-F548*规则!$E$28,IF(E548="P4",G548-F548*规则!$E$29,G548-F548*规则!$E$30))))</f>
        <v>42</v>
      </c>
      <c r="N548" s="68">
        <f t="shared" si="8"/>
        <v>42</v>
      </c>
      <c r="O548" s="69">
        <f>IF(E548="P1",N548/规则!$E$26,IF(E548="P2",N548/规则!$E$27,IF(E548="P3",N548/规则!$E$28,IF(E548="P4",N548/规则!$E$29,N548/规则!$E$30))))</f>
        <v>1.5555555555555556</v>
      </c>
    </row>
    <row r="549" spans="1:15">
      <c r="A549" s="66" t="s">
        <v>768</v>
      </c>
      <c r="B549" s="66" t="s">
        <v>217</v>
      </c>
      <c r="C549" s="66">
        <v>5</v>
      </c>
      <c r="D549" s="66" t="s">
        <v>13</v>
      </c>
      <c r="E549" s="66" t="s">
        <v>51</v>
      </c>
      <c r="F549" s="66">
        <v>1</v>
      </c>
      <c r="G549" s="66">
        <v>75</v>
      </c>
      <c r="H549" s="66">
        <v>4</v>
      </c>
      <c r="I549" s="66">
        <v>1</v>
      </c>
      <c r="J549" s="66" t="s">
        <v>218</v>
      </c>
      <c r="K549" s="66" t="s">
        <v>218</v>
      </c>
      <c r="L549" s="66" t="s">
        <v>218</v>
      </c>
      <c r="M549" s="66">
        <f>IF(E549="P1",G549-F549*规则!$E$26,IF(E549="P2",G549-F549*规则!$E$27,IF(E549="P3",G549-F549*规则!$E$28,IF(E549="P4",G549-F549*规则!$E$29,G549-F549*规则!$E$30))))</f>
        <v>48</v>
      </c>
      <c r="N549" s="68">
        <f t="shared" si="8"/>
        <v>48</v>
      </c>
      <c r="O549" s="69">
        <f>IF(E549="P1",N549/规则!$E$26,IF(E549="P2",N549/规则!$E$27,IF(E549="P3",N549/规则!$E$28,IF(E549="P4",N549/规则!$E$29,N549/规则!$E$30))))</f>
        <v>1.7777777777777777</v>
      </c>
    </row>
    <row r="550" spans="1:15">
      <c r="A550" s="66" t="s">
        <v>769</v>
      </c>
      <c r="B550" s="66" t="s">
        <v>217</v>
      </c>
      <c r="C550" s="66">
        <v>5</v>
      </c>
      <c r="D550" s="66" t="s">
        <v>13</v>
      </c>
      <c r="E550" s="66" t="s">
        <v>51</v>
      </c>
      <c r="F550" s="66">
        <v>3</v>
      </c>
      <c r="G550" s="66">
        <v>197</v>
      </c>
      <c r="H550" s="66">
        <v>3</v>
      </c>
      <c r="I550" s="66">
        <v>2</v>
      </c>
      <c r="J550" s="66" t="s">
        <v>218</v>
      </c>
      <c r="K550" s="66" t="s">
        <v>218</v>
      </c>
      <c r="L550" s="66" t="s">
        <v>218</v>
      </c>
      <c r="M550" s="66">
        <f>IF(E550="P1",G550-F550*规则!$E$26,IF(E550="P2",G550-F550*规则!$E$27,IF(E550="P3",G550-F550*规则!$E$28,IF(E550="P4",G550-F550*规则!$E$29,G550-F550*规则!$E$30))))</f>
        <v>116</v>
      </c>
      <c r="N550" s="68">
        <f t="shared" si="8"/>
        <v>38.666666666666664</v>
      </c>
      <c r="O550" s="69">
        <f>IF(E550="P1",N550/规则!$E$26,IF(E550="P2",N550/规则!$E$27,IF(E550="P3",N550/规则!$E$28,IF(E550="P4",N550/规则!$E$29,N550/规则!$E$30))))</f>
        <v>1.4320987654320987</v>
      </c>
    </row>
    <row r="551" spans="1:15">
      <c r="A551" s="66" t="s">
        <v>770</v>
      </c>
      <c r="B551" s="66" t="s">
        <v>217</v>
      </c>
      <c r="C551" s="66">
        <v>5</v>
      </c>
      <c r="D551" s="66" t="s">
        <v>13</v>
      </c>
      <c r="E551" s="66" t="s">
        <v>51</v>
      </c>
      <c r="F551" s="66">
        <v>4</v>
      </c>
      <c r="G551" s="66">
        <v>240</v>
      </c>
      <c r="H551" s="66">
        <v>1</v>
      </c>
      <c r="I551" s="66">
        <v>2</v>
      </c>
      <c r="J551" s="66" t="s">
        <v>218</v>
      </c>
      <c r="K551" s="66" t="s">
        <v>218</v>
      </c>
      <c r="L551" s="66" t="s">
        <v>218</v>
      </c>
      <c r="M551" s="66">
        <f>IF(E551="P1",G551-F551*规则!$E$26,IF(E551="P2",G551-F551*规则!$E$27,IF(E551="P3",G551-F551*规则!$E$28,IF(E551="P4",G551-F551*规则!$E$29,G551-F551*规则!$E$30))))</f>
        <v>132</v>
      </c>
      <c r="N551" s="68">
        <f t="shared" si="8"/>
        <v>33</v>
      </c>
      <c r="O551" s="69">
        <f>IF(E551="P1",N551/规则!$E$26,IF(E551="P2",N551/规则!$E$27,IF(E551="P3",N551/规则!$E$28,IF(E551="P4",N551/规则!$E$29,N551/规则!$E$30))))</f>
        <v>1.2222222222222223</v>
      </c>
    </row>
    <row r="552" spans="1:15">
      <c r="A552" s="66" t="s">
        <v>771</v>
      </c>
      <c r="B552" s="66" t="s">
        <v>217</v>
      </c>
      <c r="C552" s="66">
        <v>5</v>
      </c>
      <c r="D552" s="66" t="s">
        <v>13</v>
      </c>
      <c r="E552" s="66" t="s">
        <v>51</v>
      </c>
      <c r="F552" s="66">
        <v>4</v>
      </c>
      <c r="G552" s="66">
        <v>237</v>
      </c>
      <c r="H552" s="66">
        <v>4</v>
      </c>
      <c r="I552" s="66">
        <v>0</v>
      </c>
      <c r="J552" s="66" t="s">
        <v>218</v>
      </c>
      <c r="K552" s="66" t="s">
        <v>218</v>
      </c>
      <c r="L552" s="66" t="s">
        <v>218</v>
      </c>
      <c r="M552" s="66">
        <f>IF(E552="P1",G552-F552*规则!$E$26,IF(E552="P2",G552-F552*规则!$E$27,IF(E552="P3",G552-F552*规则!$E$28,IF(E552="P4",G552-F552*规则!$E$29,G552-F552*规则!$E$30))))</f>
        <v>129</v>
      </c>
      <c r="N552" s="68">
        <f t="shared" si="8"/>
        <v>32.25</v>
      </c>
      <c r="O552" s="69">
        <f>IF(E552="P1",N552/规则!$E$26,IF(E552="P2",N552/规则!$E$27,IF(E552="P3",N552/规则!$E$28,IF(E552="P4",N552/规则!$E$29,N552/规则!$E$30))))</f>
        <v>1.1944444444444444</v>
      </c>
    </row>
    <row r="553" spans="1:15">
      <c r="A553" s="66" t="s">
        <v>772</v>
      </c>
      <c r="B553" s="66" t="s">
        <v>217</v>
      </c>
      <c r="C553" s="66">
        <v>5</v>
      </c>
      <c r="D553" s="66" t="s">
        <v>13</v>
      </c>
      <c r="E553" s="66" t="s">
        <v>51</v>
      </c>
      <c r="F553" s="66">
        <v>5</v>
      </c>
      <c r="G553" s="66">
        <v>317</v>
      </c>
      <c r="H553" s="66">
        <v>2</v>
      </c>
      <c r="I553" s="66">
        <v>2</v>
      </c>
      <c r="J553" s="66" t="s">
        <v>218</v>
      </c>
      <c r="K553" s="66" t="s">
        <v>218</v>
      </c>
      <c r="L553" s="66" t="s">
        <v>218</v>
      </c>
      <c r="M553" s="66">
        <f>IF(E553="P1",G553-F553*规则!$E$26,IF(E553="P2",G553-F553*规则!$E$27,IF(E553="P3",G553-F553*规则!$E$28,IF(E553="P4",G553-F553*规则!$E$29,G553-F553*规则!$E$30))))</f>
        <v>182</v>
      </c>
      <c r="N553" s="68">
        <f t="shared" si="8"/>
        <v>36.4</v>
      </c>
      <c r="O553" s="69">
        <f>IF(E553="P1",N553/规则!$E$26,IF(E553="P2",N553/规则!$E$27,IF(E553="P3",N553/规则!$E$28,IF(E553="P4",N553/规则!$E$29,N553/规则!$E$30))))</f>
        <v>1.3481481481481481</v>
      </c>
    </row>
    <row r="554" spans="1:15">
      <c r="A554" s="66" t="s">
        <v>773</v>
      </c>
      <c r="B554" s="66" t="s">
        <v>217</v>
      </c>
      <c r="C554" s="66">
        <v>5</v>
      </c>
      <c r="D554" s="66" t="s">
        <v>13</v>
      </c>
      <c r="E554" s="66" t="s">
        <v>51</v>
      </c>
      <c r="F554" s="66">
        <v>4</v>
      </c>
      <c r="G554" s="66">
        <v>254</v>
      </c>
      <c r="H554" s="66">
        <v>2</v>
      </c>
      <c r="I554" s="66">
        <v>3</v>
      </c>
      <c r="J554" s="66" t="s">
        <v>218</v>
      </c>
      <c r="K554" s="66" t="s">
        <v>218</v>
      </c>
      <c r="L554" s="66" t="s">
        <v>218</v>
      </c>
      <c r="M554" s="66">
        <f>IF(E554="P1",G554-F554*规则!$E$26,IF(E554="P2",G554-F554*规则!$E$27,IF(E554="P3",G554-F554*规则!$E$28,IF(E554="P4",G554-F554*规则!$E$29,G554-F554*规则!$E$30))))</f>
        <v>146</v>
      </c>
      <c r="N554" s="68">
        <f t="shared" si="8"/>
        <v>36.5</v>
      </c>
      <c r="O554" s="69">
        <f>IF(E554="P1",N554/规则!$E$26,IF(E554="P2",N554/规则!$E$27,IF(E554="P3",N554/规则!$E$28,IF(E554="P4",N554/规则!$E$29,N554/规则!$E$30))))</f>
        <v>1.3518518518518519</v>
      </c>
    </row>
    <row r="555" spans="1:15">
      <c r="A555" s="66" t="s">
        <v>774</v>
      </c>
      <c r="B555" s="66" t="s">
        <v>217</v>
      </c>
      <c r="C555" s="66">
        <v>5</v>
      </c>
      <c r="D555" s="66" t="s">
        <v>13</v>
      </c>
      <c r="E555" s="66" t="s">
        <v>51</v>
      </c>
      <c r="F555" s="66">
        <v>3</v>
      </c>
      <c r="G555" s="66">
        <v>178</v>
      </c>
      <c r="H555" s="66">
        <v>3</v>
      </c>
      <c r="I555" s="66">
        <v>1</v>
      </c>
      <c r="J555" s="66" t="s">
        <v>218</v>
      </c>
      <c r="K555" s="66" t="s">
        <v>218</v>
      </c>
      <c r="L555" s="66" t="s">
        <v>218</v>
      </c>
      <c r="M555" s="66">
        <f>IF(E555="P1",G555-F555*规则!$E$26,IF(E555="P2",G555-F555*规则!$E$27,IF(E555="P3",G555-F555*规则!$E$28,IF(E555="P4",G555-F555*规则!$E$29,G555-F555*规则!$E$30))))</f>
        <v>97</v>
      </c>
      <c r="N555" s="68">
        <f t="shared" si="8"/>
        <v>32.333333333333336</v>
      </c>
      <c r="O555" s="69">
        <f>IF(E555="P1",N555/规则!$E$26,IF(E555="P2",N555/规则!$E$27,IF(E555="P3",N555/规则!$E$28,IF(E555="P4",N555/规则!$E$29,N555/规则!$E$30))))</f>
        <v>1.1975308641975309</v>
      </c>
    </row>
    <row r="556" spans="1:15">
      <c r="A556" s="66" t="s">
        <v>775</v>
      </c>
      <c r="B556" s="66" t="s">
        <v>217</v>
      </c>
      <c r="C556" s="66">
        <v>5</v>
      </c>
      <c r="D556" s="66" t="s">
        <v>13</v>
      </c>
      <c r="E556" s="66" t="s">
        <v>51</v>
      </c>
      <c r="F556" s="66">
        <v>4</v>
      </c>
      <c r="G556" s="66">
        <v>226</v>
      </c>
      <c r="H556" s="66">
        <v>3</v>
      </c>
      <c r="I556" s="66">
        <v>3</v>
      </c>
      <c r="J556" s="66" t="s">
        <v>218</v>
      </c>
      <c r="K556" s="66" t="s">
        <v>218</v>
      </c>
      <c r="L556" s="66" t="s">
        <v>218</v>
      </c>
      <c r="M556" s="66">
        <f>IF(E556="P1",G556-F556*规则!$E$26,IF(E556="P2",G556-F556*规则!$E$27,IF(E556="P3",G556-F556*规则!$E$28,IF(E556="P4",G556-F556*规则!$E$29,G556-F556*规则!$E$30))))</f>
        <v>118</v>
      </c>
      <c r="N556" s="68">
        <f t="shared" si="8"/>
        <v>29.5</v>
      </c>
      <c r="O556" s="69">
        <f>IF(E556="P1",N556/规则!$E$26,IF(E556="P2",N556/规则!$E$27,IF(E556="P3",N556/规则!$E$28,IF(E556="P4",N556/规则!$E$29,N556/规则!$E$30))))</f>
        <v>1.0925925925925926</v>
      </c>
    </row>
    <row r="557" spans="1:15">
      <c r="A557" s="66" t="s">
        <v>776</v>
      </c>
      <c r="B557" s="66" t="s">
        <v>217</v>
      </c>
      <c r="C557" s="66">
        <v>5</v>
      </c>
      <c r="D557" s="66" t="s">
        <v>13</v>
      </c>
      <c r="E557" s="66" t="s">
        <v>51</v>
      </c>
      <c r="F557" s="66">
        <v>1</v>
      </c>
      <c r="G557" s="66">
        <v>73</v>
      </c>
      <c r="H557" s="66">
        <v>2</v>
      </c>
      <c r="I557" s="66">
        <v>0</v>
      </c>
      <c r="J557" s="66" t="s">
        <v>218</v>
      </c>
      <c r="K557" s="66" t="s">
        <v>218</v>
      </c>
      <c r="L557" s="66" t="s">
        <v>218</v>
      </c>
      <c r="M557" s="66">
        <f>IF(E557="P1",G557-F557*规则!$E$26,IF(E557="P2",G557-F557*规则!$E$27,IF(E557="P3",G557-F557*规则!$E$28,IF(E557="P4",G557-F557*规则!$E$29,G557-F557*规则!$E$30))))</f>
        <v>46</v>
      </c>
      <c r="N557" s="68">
        <f t="shared" si="8"/>
        <v>46</v>
      </c>
      <c r="O557" s="69">
        <f>IF(E557="P1",N557/规则!$E$26,IF(E557="P2",N557/规则!$E$27,IF(E557="P3",N557/规则!$E$28,IF(E557="P4",N557/规则!$E$29,N557/规则!$E$30))))</f>
        <v>1.7037037037037037</v>
      </c>
    </row>
    <row r="558" spans="1:15">
      <c r="A558" s="66" t="s">
        <v>777</v>
      </c>
      <c r="B558" s="66" t="s">
        <v>217</v>
      </c>
      <c r="C558" s="66">
        <v>5</v>
      </c>
      <c r="D558" s="66" t="s">
        <v>13</v>
      </c>
      <c r="E558" s="66" t="s">
        <v>51</v>
      </c>
      <c r="F558" s="66">
        <v>5</v>
      </c>
      <c r="G558" s="66">
        <v>340</v>
      </c>
      <c r="H558" s="66">
        <v>1</v>
      </c>
      <c r="I558" s="66">
        <v>0</v>
      </c>
      <c r="J558" s="66" t="s">
        <v>487</v>
      </c>
      <c r="K558" s="66" t="s">
        <v>218</v>
      </c>
      <c r="L558" s="66" t="s">
        <v>218</v>
      </c>
      <c r="M558" s="66">
        <f>IF(E558="P1",G558-F558*规则!$E$26,IF(E558="P2",G558-F558*规则!$E$27,IF(E558="P3",G558-F558*规则!$E$28,IF(E558="P4",G558-F558*规则!$E$29,G558-F558*规则!$E$30))))</f>
        <v>205</v>
      </c>
      <c r="N558" s="68">
        <f t="shared" si="8"/>
        <v>41</v>
      </c>
      <c r="O558" s="69">
        <f>IF(E558="P1",N558/规则!$E$26,IF(E558="P2",N558/规则!$E$27,IF(E558="P3",N558/规则!$E$28,IF(E558="P4",N558/规则!$E$29,N558/规则!$E$30))))</f>
        <v>1.5185185185185186</v>
      </c>
    </row>
    <row r="559" spans="1:15">
      <c r="A559" s="66" t="s">
        <v>778</v>
      </c>
      <c r="B559" s="66" t="s">
        <v>217</v>
      </c>
      <c r="C559" s="66">
        <v>5</v>
      </c>
      <c r="D559" s="66" t="s">
        <v>13</v>
      </c>
      <c r="E559" s="66" t="s">
        <v>51</v>
      </c>
      <c r="F559" s="66">
        <v>2</v>
      </c>
      <c r="G559" s="66">
        <v>131</v>
      </c>
      <c r="H559" s="66">
        <v>4</v>
      </c>
      <c r="I559" s="66">
        <v>3</v>
      </c>
      <c r="J559" s="66" t="s">
        <v>218</v>
      </c>
      <c r="K559" s="66" t="s">
        <v>218</v>
      </c>
      <c r="L559" s="66" t="s">
        <v>218</v>
      </c>
      <c r="M559" s="66">
        <f>IF(E559="P1",G559-F559*规则!$E$26,IF(E559="P2",G559-F559*规则!$E$27,IF(E559="P3",G559-F559*规则!$E$28,IF(E559="P4",G559-F559*规则!$E$29,G559-F559*规则!$E$30))))</f>
        <v>77</v>
      </c>
      <c r="N559" s="68">
        <f t="shared" si="8"/>
        <v>38.5</v>
      </c>
      <c r="O559" s="69">
        <f>IF(E559="P1",N559/规则!$E$26,IF(E559="P2",N559/规则!$E$27,IF(E559="P3",N559/规则!$E$28,IF(E559="P4",N559/规则!$E$29,N559/规则!$E$30))))</f>
        <v>1.4259259259259258</v>
      </c>
    </row>
    <row r="560" spans="1:15">
      <c r="A560" s="66" t="s">
        <v>779</v>
      </c>
      <c r="B560" s="66" t="s">
        <v>217</v>
      </c>
      <c r="C560" s="66">
        <v>5</v>
      </c>
      <c r="D560" s="66" t="s">
        <v>13</v>
      </c>
      <c r="E560" s="66" t="s">
        <v>51</v>
      </c>
      <c r="F560" s="66">
        <v>2</v>
      </c>
      <c r="G560" s="66">
        <v>128</v>
      </c>
      <c r="H560" s="66">
        <v>4</v>
      </c>
      <c r="I560" s="66">
        <v>2</v>
      </c>
      <c r="J560" s="66" t="s">
        <v>218</v>
      </c>
      <c r="K560" s="66" t="s">
        <v>218</v>
      </c>
      <c r="L560" s="66" t="s">
        <v>218</v>
      </c>
      <c r="M560" s="66">
        <f>IF(E560="P1",G560-F560*规则!$E$26,IF(E560="P2",G560-F560*规则!$E$27,IF(E560="P3",G560-F560*规则!$E$28,IF(E560="P4",G560-F560*规则!$E$29,G560-F560*规则!$E$30))))</f>
        <v>74</v>
      </c>
      <c r="N560" s="68">
        <f t="shared" si="8"/>
        <v>37</v>
      </c>
      <c r="O560" s="69">
        <f>IF(E560="P1",N560/规则!$E$26,IF(E560="P2",N560/规则!$E$27,IF(E560="P3",N560/规则!$E$28,IF(E560="P4",N560/规则!$E$29,N560/规则!$E$30))))</f>
        <v>1.3703703703703705</v>
      </c>
    </row>
    <row r="561" spans="1:15">
      <c r="A561" s="66" t="s">
        <v>780</v>
      </c>
      <c r="B561" s="66" t="s">
        <v>217</v>
      </c>
      <c r="C561" s="66">
        <v>5</v>
      </c>
      <c r="D561" s="66" t="s">
        <v>13</v>
      </c>
      <c r="E561" s="66" t="s">
        <v>51</v>
      </c>
      <c r="F561" s="66">
        <v>1</v>
      </c>
      <c r="G561" s="66">
        <v>58</v>
      </c>
      <c r="H561" s="66">
        <v>2</v>
      </c>
      <c r="I561" s="66">
        <v>2</v>
      </c>
      <c r="J561" s="66" t="s">
        <v>218</v>
      </c>
      <c r="K561" s="66" t="s">
        <v>218</v>
      </c>
      <c r="L561" s="66" t="s">
        <v>218</v>
      </c>
      <c r="M561" s="66">
        <f>IF(E561="P1",G561-F561*规则!$E$26,IF(E561="P2",G561-F561*规则!$E$27,IF(E561="P3",G561-F561*规则!$E$28,IF(E561="P4",G561-F561*规则!$E$29,G561-F561*规则!$E$30))))</f>
        <v>31</v>
      </c>
      <c r="N561" s="68">
        <f t="shared" si="8"/>
        <v>31</v>
      </c>
      <c r="O561" s="69">
        <f>IF(E561="P1",N561/规则!$E$26,IF(E561="P2",N561/规则!$E$27,IF(E561="P3",N561/规则!$E$28,IF(E561="P4",N561/规则!$E$29,N561/规则!$E$30))))</f>
        <v>1.1481481481481481</v>
      </c>
    </row>
    <row r="562" spans="1:15">
      <c r="A562" s="66" t="s">
        <v>781</v>
      </c>
      <c r="B562" s="66" t="s">
        <v>217</v>
      </c>
      <c r="C562" s="66">
        <v>5</v>
      </c>
      <c r="D562" s="66" t="s">
        <v>13</v>
      </c>
      <c r="E562" s="66" t="s">
        <v>51</v>
      </c>
      <c r="F562" s="66">
        <v>5</v>
      </c>
      <c r="G562" s="66">
        <v>306</v>
      </c>
      <c r="H562" s="66">
        <v>2</v>
      </c>
      <c r="I562" s="66">
        <v>3</v>
      </c>
      <c r="J562" s="66" t="s">
        <v>218</v>
      </c>
      <c r="K562" s="66" t="s">
        <v>218</v>
      </c>
      <c r="L562" s="66" t="s">
        <v>218</v>
      </c>
      <c r="M562" s="66">
        <f>IF(E562="P1",G562-F562*规则!$E$26,IF(E562="P2",G562-F562*规则!$E$27,IF(E562="P3",G562-F562*规则!$E$28,IF(E562="P4",G562-F562*规则!$E$29,G562-F562*规则!$E$30))))</f>
        <v>171</v>
      </c>
      <c r="N562" s="68">
        <f t="shared" si="8"/>
        <v>34.200000000000003</v>
      </c>
      <c r="O562" s="69">
        <f>IF(E562="P1",N562/规则!$E$26,IF(E562="P2",N562/规则!$E$27,IF(E562="P3",N562/规则!$E$28,IF(E562="P4",N562/规则!$E$29,N562/规则!$E$30))))</f>
        <v>1.2666666666666668</v>
      </c>
    </row>
    <row r="563" spans="1:15">
      <c r="A563" s="66" t="s">
        <v>782</v>
      </c>
      <c r="B563" s="66" t="s">
        <v>217</v>
      </c>
      <c r="C563" s="66">
        <v>5</v>
      </c>
      <c r="D563" s="66" t="s">
        <v>13</v>
      </c>
      <c r="E563" s="66" t="s">
        <v>53</v>
      </c>
      <c r="F563" s="66">
        <v>2</v>
      </c>
      <c r="G563" s="66">
        <v>142</v>
      </c>
      <c r="H563" s="66">
        <v>3</v>
      </c>
      <c r="I563" s="66">
        <v>2</v>
      </c>
      <c r="J563" s="66" t="s">
        <v>218</v>
      </c>
      <c r="K563" s="66" t="s">
        <v>218</v>
      </c>
      <c r="L563" s="66" t="s">
        <v>218</v>
      </c>
      <c r="M563" s="66">
        <f>IF(E563="P1",G563-F563*规则!$E$26,IF(E563="P2",G563-F563*规则!$E$27,IF(E563="P3",G563-F563*规则!$E$28,IF(E563="P4",G563-F563*规则!$E$29,G563-F563*规则!$E$30))))</f>
        <v>70</v>
      </c>
      <c r="N563" s="68">
        <f t="shared" si="8"/>
        <v>35</v>
      </c>
      <c r="O563" s="69">
        <f>IF(E563="P1",N563/规则!$E$26,IF(E563="P2",N563/规则!$E$27,IF(E563="P3",N563/规则!$E$28,IF(E563="P4",N563/规则!$E$29,N563/规则!$E$30))))</f>
        <v>0.97222222222222221</v>
      </c>
    </row>
    <row r="564" spans="1:15">
      <c r="A564" s="66" t="s">
        <v>783</v>
      </c>
      <c r="B564" s="66" t="s">
        <v>217</v>
      </c>
      <c r="C564" s="66">
        <v>5</v>
      </c>
      <c r="D564" s="66" t="s">
        <v>13</v>
      </c>
      <c r="E564" s="66" t="s">
        <v>53</v>
      </c>
      <c r="F564" s="66">
        <v>3</v>
      </c>
      <c r="G564" s="66">
        <v>226</v>
      </c>
      <c r="H564" s="66">
        <v>2</v>
      </c>
      <c r="I564" s="66">
        <v>3</v>
      </c>
      <c r="J564" s="66" t="s">
        <v>218</v>
      </c>
      <c r="K564" s="66" t="s">
        <v>218</v>
      </c>
      <c r="L564" s="66" t="s">
        <v>218</v>
      </c>
      <c r="M564" s="66">
        <f>IF(E564="P1",G564-F564*规则!$E$26,IF(E564="P2",G564-F564*规则!$E$27,IF(E564="P3",G564-F564*规则!$E$28,IF(E564="P4",G564-F564*规则!$E$29,G564-F564*规则!$E$30))))</f>
        <v>118</v>
      </c>
      <c r="N564" s="68">
        <f t="shared" si="8"/>
        <v>39.333333333333336</v>
      </c>
      <c r="O564" s="69">
        <f>IF(E564="P1",N564/规则!$E$26,IF(E564="P2",N564/规则!$E$27,IF(E564="P3",N564/规则!$E$28,IF(E564="P4",N564/规则!$E$29,N564/规则!$E$30))))</f>
        <v>1.0925925925925926</v>
      </c>
    </row>
    <row r="565" spans="1:15">
      <c r="A565" s="66" t="s">
        <v>784</v>
      </c>
      <c r="B565" s="66" t="s">
        <v>217</v>
      </c>
      <c r="C565" s="66">
        <v>5</v>
      </c>
      <c r="D565" s="66" t="s">
        <v>13</v>
      </c>
      <c r="E565" s="66" t="s">
        <v>53</v>
      </c>
      <c r="F565" s="66">
        <v>3</v>
      </c>
      <c r="G565" s="66">
        <v>228</v>
      </c>
      <c r="H565" s="66">
        <v>1</v>
      </c>
      <c r="I565" s="66">
        <v>0</v>
      </c>
      <c r="J565" s="66" t="s">
        <v>218</v>
      </c>
      <c r="K565" s="66" t="s">
        <v>218</v>
      </c>
      <c r="L565" s="66" t="s">
        <v>218</v>
      </c>
      <c r="M565" s="66">
        <f>IF(E565="P1",G565-F565*规则!$E$26,IF(E565="P2",G565-F565*规则!$E$27,IF(E565="P3",G565-F565*规则!$E$28,IF(E565="P4",G565-F565*规则!$E$29,G565-F565*规则!$E$30))))</f>
        <v>120</v>
      </c>
      <c r="N565" s="68">
        <f t="shared" si="8"/>
        <v>40</v>
      </c>
      <c r="O565" s="69">
        <f>IF(E565="P1",N565/规则!$E$26,IF(E565="P2",N565/规则!$E$27,IF(E565="P3",N565/规则!$E$28,IF(E565="P4",N565/规则!$E$29,N565/规则!$E$30))))</f>
        <v>1.1111111111111112</v>
      </c>
    </row>
    <row r="566" spans="1:15">
      <c r="A566" s="66" t="s">
        <v>785</v>
      </c>
      <c r="B566" s="66" t="s">
        <v>217</v>
      </c>
      <c r="C566" s="66">
        <v>5</v>
      </c>
      <c r="D566" s="66" t="s">
        <v>13</v>
      </c>
      <c r="E566" s="66" t="s">
        <v>53</v>
      </c>
      <c r="F566" s="66">
        <v>2</v>
      </c>
      <c r="G566" s="66">
        <v>138</v>
      </c>
      <c r="H566" s="66">
        <v>3</v>
      </c>
      <c r="I566" s="66">
        <v>4</v>
      </c>
      <c r="J566" s="66" t="s">
        <v>218</v>
      </c>
      <c r="K566" s="66" t="s">
        <v>218</v>
      </c>
      <c r="L566" s="66" t="s">
        <v>218</v>
      </c>
      <c r="M566" s="66">
        <f>IF(E566="P1",G566-F566*规则!$E$26,IF(E566="P2",G566-F566*规则!$E$27,IF(E566="P3",G566-F566*规则!$E$28,IF(E566="P4",G566-F566*规则!$E$29,G566-F566*规则!$E$30))))</f>
        <v>66</v>
      </c>
      <c r="N566" s="68">
        <f t="shared" si="8"/>
        <v>33</v>
      </c>
      <c r="O566" s="69">
        <f>IF(E566="P1",N566/规则!$E$26,IF(E566="P2",N566/规则!$E$27,IF(E566="P3",N566/规则!$E$28,IF(E566="P4",N566/规则!$E$29,N566/规则!$E$30))))</f>
        <v>0.91666666666666663</v>
      </c>
    </row>
    <row r="567" spans="1:15">
      <c r="A567" s="66" t="s">
        <v>786</v>
      </c>
      <c r="B567" s="66" t="s">
        <v>217</v>
      </c>
      <c r="C567" s="66">
        <v>5</v>
      </c>
      <c r="D567" s="66" t="s">
        <v>13</v>
      </c>
      <c r="E567" s="66" t="s">
        <v>53</v>
      </c>
      <c r="F567" s="66">
        <v>1</v>
      </c>
      <c r="G567" s="66">
        <v>74</v>
      </c>
      <c r="H567" s="66">
        <v>3</v>
      </c>
      <c r="I567" s="66">
        <v>0</v>
      </c>
      <c r="J567" s="66" t="s">
        <v>218</v>
      </c>
      <c r="K567" s="66" t="s">
        <v>218</v>
      </c>
      <c r="L567" s="66" t="s">
        <v>218</v>
      </c>
      <c r="M567" s="66">
        <f>IF(E567="P1",G567-F567*规则!$E$26,IF(E567="P2",G567-F567*规则!$E$27,IF(E567="P3",G567-F567*规则!$E$28,IF(E567="P4",G567-F567*规则!$E$29,G567-F567*规则!$E$30))))</f>
        <v>38</v>
      </c>
      <c r="N567" s="68">
        <f t="shared" si="8"/>
        <v>38</v>
      </c>
      <c r="O567" s="69">
        <f>IF(E567="P1",N567/规则!$E$26,IF(E567="P2",N567/规则!$E$27,IF(E567="P3",N567/规则!$E$28,IF(E567="P4",N567/规则!$E$29,N567/规则!$E$30))))</f>
        <v>1.0555555555555556</v>
      </c>
    </row>
    <row r="568" spans="1:15">
      <c r="A568" s="66" t="s">
        <v>787</v>
      </c>
      <c r="B568" s="66" t="s">
        <v>217</v>
      </c>
      <c r="C568" s="66">
        <v>5</v>
      </c>
      <c r="D568" s="66" t="s">
        <v>13</v>
      </c>
      <c r="E568" s="66" t="s">
        <v>53</v>
      </c>
      <c r="F568" s="66">
        <v>4</v>
      </c>
      <c r="G568" s="66">
        <v>295</v>
      </c>
      <c r="H568" s="66">
        <v>3</v>
      </c>
      <c r="I568" s="66">
        <v>0</v>
      </c>
      <c r="J568" s="66" t="s">
        <v>218</v>
      </c>
      <c r="K568" s="66" t="s">
        <v>218</v>
      </c>
      <c r="L568" s="66" t="s">
        <v>218</v>
      </c>
      <c r="M568" s="66">
        <f>IF(E568="P1",G568-F568*规则!$E$26,IF(E568="P2",G568-F568*规则!$E$27,IF(E568="P3",G568-F568*规则!$E$28,IF(E568="P4",G568-F568*规则!$E$29,G568-F568*规则!$E$30))))</f>
        <v>151</v>
      </c>
      <c r="N568" s="68">
        <f t="shared" si="8"/>
        <v>37.75</v>
      </c>
      <c r="O568" s="69">
        <f>IF(E568="P1",N568/规则!$E$26,IF(E568="P2",N568/规则!$E$27,IF(E568="P3",N568/规则!$E$28,IF(E568="P4",N568/规则!$E$29,N568/规则!$E$30))))</f>
        <v>1.0486111111111112</v>
      </c>
    </row>
    <row r="569" spans="1:15">
      <c r="A569" s="66" t="s">
        <v>788</v>
      </c>
      <c r="B569" s="66" t="s">
        <v>217</v>
      </c>
      <c r="C569" s="66">
        <v>5</v>
      </c>
      <c r="D569" s="66" t="s">
        <v>13</v>
      </c>
      <c r="E569" s="66" t="s">
        <v>53</v>
      </c>
      <c r="F569" s="66">
        <v>3</v>
      </c>
      <c r="G569" s="66">
        <v>224</v>
      </c>
      <c r="H569" s="66">
        <v>1</v>
      </c>
      <c r="I569" s="66">
        <v>3</v>
      </c>
      <c r="J569" s="66" t="s">
        <v>218</v>
      </c>
      <c r="K569" s="66" t="s">
        <v>218</v>
      </c>
      <c r="L569" s="66" t="s">
        <v>218</v>
      </c>
      <c r="M569" s="66">
        <f>IF(E569="P1",G569-F569*规则!$E$26,IF(E569="P2",G569-F569*规则!$E$27,IF(E569="P3",G569-F569*规则!$E$28,IF(E569="P4",G569-F569*规则!$E$29,G569-F569*规则!$E$30))))</f>
        <v>116</v>
      </c>
      <c r="N569" s="68">
        <f t="shared" si="8"/>
        <v>38.666666666666664</v>
      </c>
      <c r="O569" s="69">
        <f>IF(E569="P1",N569/规则!$E$26,IF(E569="P2",N569/规则!$E$27,IF(E569="P3",N569/规则!$E$28,IF(E569="P4",N569/规则!$E$29,N569/规则!$E$30))))</f>
        <v>1.074074074074074</v>
      </c>
    </row>
    <row r="570" spans="1:15">
      <c r="A570" s="66" t="s">
        <v>789</v>
      </c>
      <c r="B570" s="66" t="s">
        <v>217</v>
      </c>
      <c r="C570" s="66">
        <v>5</v>
      </c>
      <c r="D570" s="66" t="s">
        <v>13</v>
      </c>
      <c r="E570" s="66" t="s">
        <v>53</v>
      </c>
      <c r="F570" s="66">
        <v>2</v>
      </c>
      <c r="G570" s="66">
        <v>157</v>
      </c>
      <c r="H570" s="66">
        <v>2</v>
      </c>
      <c r="I570" s="66">
        <v>3</v>
      </c>
      <c r="J570" s="66" t="s">
        <v>218</v>
      </c>
      <c r="K570" s="66" t="s">
        <v>218</v>
      </c>
      <c r="L570" s="66" t="s">
        <v>218</v>
      </c>
      <c r="M570" s="66">
        <f>IF(E570="P1",G570-F570*规则!$E$26,IF(E570="P2",G570-F570*规则!$E$27,IF(E570="P3",G570-F570*规则!$E$28,IF(E570="P4",G570-F570*规则!$E$29,G570-F570*规则!$E$30))))</f>
        <v>85</v>
      </c>
      <c r="N570" s="68">
        <f t="shared" si="8"/>
        <v>42.5</v>
      </c>
      <c r="O570" s="69">
        <f>IF(E570="P1",N570/规则!$E$26,IF(E570="P2",N570/规则!$E$27,IF(E570="P3",N570/规则!$E$28,IF(E570="P4",N570/规则!$E$29,N570/规则!$E$30))))</f>
        <v>1.1805555555555556</v>
      </c>
    </row>
    <row r="571" spans="1:15">
      <c r="A571" s="66" t="s">
        <v>790</v>
      </c>
      <c r="B571" s="66" t="s">
        <v>217</v>
      </c>
      <c r="C571" s="66">
        <v>5</v>
      </c>
      <c r="D571" s="66" t="s">
        <v>13</v>
      </c>
      <c r="E571" s="66" t="s">
        <v>53</v>
      </c>
      <c r="F571" s="66">
        <v>1</v>
      </c>
      <c r="G571" s="66">
        <v>86</v>
      </c>
      <c r="H571" s="66">
        <v>3</v>
      </c>
      <c r="I571" s="66">
        <v>3</v>
      </c>
      <c r="J571" s="66" t="s">
        <v>218</v>
      </c>
      <c r="K571" s="66" t="s">
        <v>218</v>
      </c>
      <c r="L571" s="66" t="s">
        <v>218</v>
      </c>
      <c r="M571" s="66">
        <f>IF(E571="P1",G571-F571*规则!$E$26,IF(E571="P2",G571-F571*规则!$E$27,IF(E571="P3",G571-F571*规则!$E$28,IF(E571="P4",G571-F571*规则!$E$29,G571-F571*规则!$E$30))))</f>
        <v>50</v>
      </c>
      <c r="N571" s="68">
        <f t="shared" si="8"/>
        <v>50</v>
      </c>
      <c r="O571" s="69">
        <f>IF(E571="P1",N571/规则!$E$26,IF(E571="P2",N571/规则!$E$27,IF(E571="P3",N571/规则!$E$28,IF(E571="P4",N571/规则!$E$29,N571/规则!$E$30))))</f>
        <v>1.3888888888888888</v>
      </c>
    </row>
    <row r="572" spans="1:15">
      <c r="A572" s="66" t="s">
        <v>791</v>
      </c>
      <c r="B572" s="66" t="s">
        <v>217</v>
      </c>
      <c r="C572" s="66">
        <v>5</v>
      </c>
      <c r="D572" s="66" t="s">
        <v>13</v>
      </c>
      <c r="E572" s="66" t="s">
        <v>53</v>
      </c>
      <c r="F572" s="66">
        <v>2</v>
      </c>
      <c r="G572" s="66">
        <v>152</v>
      </c>
      <c r="H572" s="66">
        <v>3</v>
      </c>
      <c r="I572" s="66">
        <v>2</v>
      </c>
      <c r="J572" s="66" t="s">
        <v>218</v>
      </c>
      <c r="K572" s="66" t="s">
        <v>218</v>
      </c>
      <c r="L572" s="66" t="s">
        <v>218</v>
      </c>
      <c r="M572" s="66">
        <f>IF(E572="P1",G572-F572*规则!$E$26,IF(E572="P2",G572-F572*规则!$E$27,IF(E572="P3",G572-F572*规则!$E$28,IF(E572="P4",G572-F572*规则!$E$29,G572-F572*规则!$E$30))))</f>
        <v>80</v>
      </c>
      <c r="N572" s="68">
        <f t="shared" si="8"/>
        <v>40</v>
      </c>
      <c r="O572" s="69">
        <f>IF(E572="P1",N572/规则!$E$26,IF(E572="P2",N572/规则!$E$27,IF(E572="P3",N572/规则!$E$28,IF(E572="P4",N572/规则!$E$29,N572/规则!$E$30))))</f>
        <v>1.1111111111111112</v>
      </c>
    </row>
    <row r="573" spans="1:15">
      <c r="A573" s="66" t="s">
        <v>792</v>
      </c>
      <c r="B573" s="66" t="s">
        <v>217</v>
      </c>
      <c r="C573" s="66">
        <v>5</v>
      </c>
      <c r="D573" s="66" t="s">
        <v>13</v>
      </c>
      <c r="E573" s="66" t="s">
        <v>53</v>
      </c>
      <c r="F573" s="66">
        <v>2</v>
      </c>
      <c r="G573" s="66">
        <v>145</v>
      </c>
      <c r="H573" s="66">
        <v>3</v>
      </c>
      <c r="I573" s="66">
        <v>2</v>
      </c>
      <c r="J573" s="66" t="s">
        <v>218</v>
      </c>
      <c r="K573" s="66" t="s">
        <v>218</v>
      </c>
      <c r="L573" s="66" t="s">
        <v>218</v>
      </c>
      <c r="M573" s="66">
        <f>IF(E573="P1",G573-F573*规则!$E$26,IF(E573="P2",G573-F573*规则!$E$27,IF(E573="P3",G573-F573*规则!$E$28,IF(E573="P4",G573-F573*规则!$E$29,G573-F573*规则!$E$30))))</f>
        <v>73</v>
      </c>
      <c r="N573" s="68">
        <f t="shared" si="8"/>
        <v>36.5</v>
      </c>
      <c r="O573" s="69">
        <f>IF(E573="P1",N573/规则!$E$26,IF(E573="P2",N573/规则!$E$27,IF(E573="P3",N573/规则!$E$28,IF(E573="P4",N573/规则!$E$29,N573/规则!$E$30))))</f>
        <v>1.0138888888888888</v>
      </c>
    </row>
    <row r="574" spans="1:15">
      <c r="A574" s="66" t="s">
        <v>793</v>
      </c>
      <c r="B574" s="66" t="s">
        <v>217</v>
      </c>
      <c r="C574" s="66">
        <v>5</v>
      </c>
      <c r="D574" s="66" t="s">
        <v>13</v>
      </c>
      <c r="E574" s="66" t="s">
        <v>53</v>
      </c>
      <c r="F574" s="66">
        <v>5</v>
      </c>
      <c r="G574" s="66">
        <v>416</v>
      </c>
      <c r="H574" s="66">
        <v>1</v>
      </c>
      <c r="I574" s="66">
        <v>3</v>
      </c>
      <c r="J574" s="66" t="s">
        <v>218</v>
      </c>
      <c r="K574" s="66" t="s">
        <v>218</v>
      </c>
      <c r="L574" s="66" t="s">
        <v>218</v>
      </c>
      <c r="M574" s="66">
        <f>IF(E574="P1",G574-F574*规则!$E$26,IF(E574="P2",G574-F574*规则!$E$27,IF(E574="P3",G574-F574*规则!$E$28,IF(E574="P4",G574-F574*规则!$E$29,G574-F574*规则!$E$30))))</f>
        <v>236</v>
      </c>
      <c r="N574" s="68">
        <f t="shared" si="8"/>
        <v>47.2</v>
      </c>
      <c r="O574" s="69">
        <f>IF(E574="P1",N574/规则!$E$26,IF(E574="P2",N574/规则!$E$27,IF(E574="P3",N574/规则!$E$28,IF(E574="P4",N574/规则!$E$29,N574/规则!$E$30))))</f>
        <v>1.3111111111111111</v>
      </c>
    </row>
    <row r="575" spans="1:15">
      <c r="A575" s="66" t="s">
        <v>794</v>
      </c>
      <c r="B575" s="66" t="s">
        <v>217</v>
      </c>
      <c r="C575" s="66">
        <v>5</v>
      </c>
      <c r="D575" s="66" t="s">
        <v>13</v>
      </c>
      <c r="E575" s="66" t="s">
        <v>53</v>
      </c>
      <c r="F575" s="66">
        <v>4</v>
      </c>
      <c r="G575" s="66">
        <v>255</v>
      </c>
      <c r="H575" s="66">
        <v>4</v>
      </c>
      <c r="I575" s="66">
        <v>3</v>
      </c>
      <c r="J575" s="66" t="s">
        <v>218</v>
      </c>
      <c r="K575" s="66" t="s">
        <v>218</v>
      </c>
      <c r="L575" s="66" t="s">
        <v>218</v>
      </c>
      <c r="M575" s="66">
        <f>IF(E575="P1",G575-F575*规则!$E$26,IF(E575="P2",G575-F575*规则!$E$27,IF(E575="P3",G575-F575*规则!$E$28,IF(E575="P4",G575-F575*规则!$E$29,G575-F575*规则!$E$30))))</f>
        <v>111</v>
      </c>
      <c r="N575" s="68">
        <f t="shared" si="8"/>
        <v>27.75</v>
      </c>
      <c r="O575" s="69">
        <f>IF(E575="P1",N575/规则!$E$26,IF(E575="P2",N575/规则!$E$27,IF(E575="P3",N575/规则!$E$28,IF(E575="P4",N575/规则!$E$29,N575/规则!$E$30))))</f>
        <v>0.77083333333333337</v>
      </c>
    </row>
    <row r="576" spans="1:15">
      <c r="A576" s="66" t="s">
        <v>795</v>
      </c>
      <c r="B576" s="66" t="s">
        <v>217</v>
      </c>
      <c r="C576" s="66">
        <v>5</v>
      </c>
      <c r="D576" s="66" t="s">
        <v>13</v>
      </c>
      <c r="E576" s="66" t="s">
        <v>53</v>
      </c>
      <c r="F576" s="66">
        <v>4</v>
      </c>
      <c r="G576" s="66">
        <v>330</v>
      </c>
      <c r="H576" s="66">
        <v>1</v>
      </c>
      <c r="I576" s="66">
        <v>4</v>
      </c>
      <c r="J576" s="66" t="s">
        <v>218</v>
      </c>
      <c r="K576" s="66" t="s">
        <v>218</v>
      </c>
      <c r="L576" s="66" t="s">
        <v>218</v>
      </c>
      <c r="M576" s="66">
        <f>IF(E576="P1",G576-F576*规则!$E$26,IF(E576="P2",G576-F576*规则!$E$27,IF(E576="P3",G576-F576*规则!$E$28,IF(E576="P4",G576-F576*规则!$E$29,G576-F576*规则!$E$30))))</f>
        <v>186</v>
      </c>
      <c r="N576" s="68">
        <f t="shared" si="8"/>
        <v>46.5</v>
      </c>
      <c r="O576" s="69">
        <f>IF(E576="P1",N576/规则!$E$26,IF(E576="P2",N576/规则!$E$27,IF(E576="P3",N576/规则!$E$28,IF(E576="P4",N576/规则!$E$29,N576/规则!$E$30))))</f>
        <v>1.2916666666666667</v>
      </c>
    </row>
    <row r="577" spans="1:15">
      <c r="A577" s="66" t="s">
        <v>796</v>
      </c>
      <c r="B577" s="66" t="s">
        <v>217</v>
      </c>
      <c r="C577" s="66">
        <v>5</v>
      </c>
      <c r="D577" s="66" t="s">
        <v>13</v>
      </c>
      <c r="E577" s="66" t="s">
        <v>53</v>
      </c>
      <c r="F577" s="66">
        <v>1</v>
      </c>
      <c r="G577" s="66">
        <v>68</v>
      </c>
      <c r="H577" s="66">
        <v>1</v>
      </c>
      <c r="I577" s="66">
        <v>4</v>
      </c>
      <c r="J577" s="66" t="s">
        <v>218</v>
      </c>
      <c r="K577" s="66" t="s">
        <v>218</v>
      </c>
      <c r="L577" s="66" t="s">
        <v>218</v>
      </c>
      <c r="M577" s="66">
        <f>IF(E577="P1",G577-F577*规则!$E$26,IF(E577="P2",G577-F577*规则!$E$27,IF(E577="P3",G577-F577*规则!$E$28,IF(E577="P4",G577-F577*规则!$E$29,G577-F577*规则!$E$30))))</f>
        <v>32</v>
      </c>
      <c r="N577" s="68">
        <f t="shared" si="8"/>
        <v>32</v>
      </c>
      <c r="O577" s="69">
        <f>IF(E577="P1",N577/规则!$E$26,IF(E577="P2",N577/规则!$E$27,IF(E577="P3",N577/规则!$E$28,IF(E577="P4",N577/规则!$E$29,N577/规则!$E$30))))</f>
        <v>0.88888888888888884</v>
      </c>
    </row>
    <row r="578" spans="1:15">
      <c r="A578" s="66" t="s">
        <v>797</v>
      </c>
      <c r="B578" s="66" t="s">
        <v>217</v>
      </c>
      <c r="C578" s="66">
        <v>5</v>
      </c>
      <c r="D578" s="66" t="s">
        <v>13</v>
      </c>
      <c r="E578" s="66" t="s">
        <v>55</v>
      </c>
      <c r="F578" s="66">
        <v>5</v>
      </c>
      <c r="G578" s="66">
        <v>458</v>
      </c>
      <c r="H578" s="66">
        <v>1</v>
      </c>
      <c r="I578" s="66">
        <v>2</v>
      </c>
      <c r="J578" s="66" t="s">
        <v>487</v>
      </c>
      <c r="K578" s="66" t="s">
        <v>218</v>
      </c>
      <c r="L578" s="66" t="s">
        <v>218</v>
      </c>
      <c r="M578" s="66">
        <f>IF(E578="P1",G578-F578*规则!$E$26,IF(E578="P2",G578-F578*规则!$E$27,IF(E578="P3",G578-F578*规则!$E$28,IF(E578="P4",G578-F578*规则!$E$29,G578-F578*规则!$E$30))))</f>
        <v>218</v>
      </c>
      <c r="N578" s="68">
        <f t="shared" si="8"/>
        <v>43.6</v>
      </c>
      <c r="O578" s="69">
        <f>IF(E578="P1",N578/规则!$E$26,IF(E578="P2",N578/规则!$E$27,IF(E578="P3",N578/规则!$E$28,IF(E578="P4",N578/规则!$E$29,N578/规则!$E$30))))</f>
        <v>0.90833333333333333</v>
      </c>
    </row>
    <row r="579" spans="1:15">
      <c r="A579" s="66" t="s">
        <v>798</v>
      </c>
      <c r="B579" s="66" t="s">
        <v>217</v>
      </c>
      <c r="C579" s="66">
        <v>5</v>
      </c>
      <c r="D579" s="66" t="s">
        <v>13</v>
      </c>
      <c r="E579" s="66" t="s">
        <v>55</v>
      </c>
      <c r="F579" s="66">
        <v>4</v>
      </c>
      <c r="G579" s="66">
        <v>450</v>
      </c>
      <c r="H579" s="66">
        <v>4</v>
      </c>
      <c r="I579" s="66">
        <v>1</v>
      </c>
      <c r="J579" s="66" t="s">
        <v>218</v>
      </c>
      <c r="K579" s="66" t="s">
        <v>218</v>
      </c>
      <c r="L579" s="66" t="s">
        <v>218</v>
      </c>
      <c r="M579" s="66">
        <f>IF(E579="P1",G579-F579*规则!$E$26,IF(E579="P2",G579-F579*规则!$E$27,IF(E579="P3",G579-F579*规则!$E$28,IF(E579="P4",G579-F579*规则!$E$29,G579-F579*规则!$E$30))))</f>
        <v>258</v>
      </c>
      <c r="N579" s="68">
        <f t="shared" ref="N579:N642" si="9">M579/F579</f>
        <v>64.5</v>
      </c>
      <c r="O579" s="69">
        <f>IF(E579="P1",N579/规则!$E$26,IF(E579="P2",N579/规则!$E$27,IF(E579="P3",N579/规则!$E$28,IF(E579="P4",N579/规则!$E$29,N579/规则!$E$30))))</f>
        <v>1.34375</v>
      </c>
    </row>
    <row r="580" spans="1:15">
      <c r="A580" s="66" t="s">
        <v>799</v>
      </c>
      <c r="B580" s="66" t="s">
        <v>217</v>
      </c>
      <c r="C580" s="66">
        <v>5</v>
      </c>
      <c r="D580" s="66" t="s">
        <v>13</v>
      </c>
      <c r="E580" s="66" t="s">
        <v>55</v>
      </c>
      <c r="F580" s="66">
        <v>2</v>
      </c>
      <c r="G580" s="66">
        <v>222</v>
      </c>
      <c r="H580" s="66">
        <v>3</v>
      </c>
      <c r="I580" s="66">
        <v>1</v>
      </c>
      <c r="J580" s="66" t="s">
        <v>218</v>
      </c>
      <c r="K580" s="66" t="s">
        <v>218</v>
      </c>
      <c r="L580" s="66" t="s">
        <v>218</v>
      </c>
      <c r="M580" s="66">
        <f>IF(E580="P1",G580-F580*规则!$E$26,IF(E580="P2",G580-F580*规则!$E$27,IF(E580="P3",G580-F580*规则!$E$28,IF(E580="P4",G580-F580*规则!$E$29,G580-F580*规则!$E$30))))</f>
        <v>126</v>
      </c>
      <c r="N580" s="68">
        <f t="shared" si="9"/>
        <v>63</v>
      </c>
      <c r="O580" s="69">
        <f>IF(E580="P1",N580/规则!$E$26,IF(E580="P2",N580/规则!$E$27,IF(E580="P3",N580/规则!$E$28,IF(E580="P4",N580/规则!$E$29,N580/规则!$E$30))))</f>
        <v>1.3125</v>
      </c>
    </row>
    <row r="581" spans="1:15">
      <c r="A581" s="66" t="s">
        <v>800</v>
      </c>
      <c r="B581" s="66" t="s">
        <v>217</v>
      </c>
      <c r="C581" s="66">
        <v>5</v>
      </c>
      <c r="D581" s="66" t="s">
        <v>13</v>
      </c>
      <c r="E581" s="66" t="s">
        <v>55</v>
      </c>
      <c r="F581" s="66">
        <v>1</v>
      </c>
      <c r="G581" s="66">
        <v>93</v>
      </c>
      <c r="H581" s="66">
        <v>1</v>
      </c>
      <c r="I581" s="66">
        <v>3</v>
      </c>
      <c r="J581" s="66" t="s">
        <v>218</v>
      </c>
      <c r="K581" s="66" t="s">
        <v>218</v>
      </c>
      <c r="L581" s="66" t="s">
        <v>218</v>
      </c>
      <c r="M581" s="66">
        <f>IF(E581="P1",G581-F581*规则!$E$26,IF(E581="P2",G581-F581*规则!$E$27,IF(E581="P3",G581-F581*规则!$E$28,IF(E581="P4",G581-F581*规则!$E$29,G581-F581*规则!$E$30))))</f>
        <v>45</v>
      </c>
      <c r="N581" s="68">
        <f t="shared" si="9"/>
        <v>45</v>
      </c>
      <c r="O581" s="69">
        <f>IF(E581="P1",N581/规则!$E$26,IF(E581="P2",N581/规则!$E$27,IF(E581="P3",N581/规则!$E$28,IF(E581="P4",N581/规则!$E$29,N581/规则!$E$30))))</f>
        <v>0.9375</v>
      </c>
    </row>
    <row r="582" spans="1:15">
      <c r="A582" s="66" t="s">
        <v>801</v>
      </c>
      <c r="B582" s="66" t="s">
        <v>217</v>
      </c>
      <c r="C582" s="66">
        <v>5</v>
      </c>
      <c r="D582" s="66" t="s">
        <v>13</v>
      </c>
      <c r="E582" s="66" t="s">
        <v>55</v>
      </c>
      <c r="F582" s="66">
        <v>4</v>
      </c>
      <c r="G582" s="66">
        <v>391</v>
      </c>
      <c r="H582" s="66">
        <v>1</v>
      </c>
      <c r="I582" s="66">
        <v>4</v>
      </c>
      <c r="J582" s="66" t="s">
        <v>218</v>
      </c>
      <c r="K582" s="66" t="s">
        <v>218</v>
      </c>
      <c r="L582" s="66" t="s">
        <v>218</v>
      </c>
      <c r="M582" s="66">
        <f>IF(E582="P1",G582-F582*规则!$E$26,IF(E582="P2",G582-F582*规则!$E$27,IF(E582="P3",G582-F582*规则!$E$28,IF(E582="P4",G582-F582*规则!$E$29,G582-F582*规则!$E$30))))</f>
        <v>199</v>
      </c>
      <c r="N582" s="68">
        <f t="shared" si="9"/>
        <v>49.75</v>
      </c>
      <c r="O582" s="69">
        <f>IF(E582="P1",N582/规则!$E$26,IF(E582="P2",N582/规则!$E$27,IF(E582="P3",N582/规则!$E$28,IF(E582="P4",N582/规则!$E$29,N582/规则!$E$30))))</f>
        <v>1.0364583333333333</v>
      </c>
    </row>
    <row r="583" spans="1:15">
      <c r="A583" s="66" t="s">
        <v>802</v>
      </c>
      <c r="B583" s="66" t="s">
        <v>217</v>
      </c>
      <c r="C583" s="66">
        <v>5</v>
      </c>
      <c r="D583" s="66" t="s">
        <v>13</v>
      </c>
      <c r="E583" s="66" t="s">
        <v>55</v>
      </c>
      <c r="F583" s="66">
        <v>4</v>
      </c>
      <c r="G583" s="66">
        <v>350</v>
      </c>
      <c r="H583" s="66">
        <v>1</v>
      </c>
      <c r="I583" s="66">
        <v>1</v>
      </c>
      <c r="J583" s="66" t="s">
        <v>218</v>
      </c>
      <c r="K583" s="66" t="s">
        <v>218</v>
      </c>
      <c r="L583" s="66" t="s">
        <v>218</v>
      </c>
      <c r="M583" s="66">
        <f>IF(E583="P1",G583-F583*规则!$E$26,IF(E583="P2",G583-F583*规则!$E$27,IF(E583="P3",G583-F583*规则!$E$28,IF(E583="P4",G583-F583*规则!$E$29,G583-F583*规则!$E$30))))</f>
        <v>158</v>
      </c>
      <c r="N583" s="68">
        <f t="shared" si="9"/>
        <v>39.5</v>
      </c>
      <c r="O583" s="69">
        <f>IF(E583="P1",N583/规则!$E$26,IF(E583="P2",N583/规则!$E$27,IF(E583="P3",N583/规则!$E$28,IF(E583="P4",N583/规则!$E$29,N583/规则!$E$30))))</f>
        <v>0.82291666666666663</v>
      </c>
    </row>
    <row r="584" spans="1:15">
      <c r="A584" s="66" t="s">
        <v>803</v>
      </c>
      <c r="B584" s="66" t="s">
        <v>217</v>
      </c>
      <c r="C584" s="66">
        <v>5</v>
      </c>
      <c r="D584" s="66" t="s">
        <v>13</v>
      </c>
      <c r="E584" s="66" t="s">
        <v>55</v>
      </c>
      <c r="F584" s="66">
        <v>4</v>
      </c>
      <c r="G584" s="66">
        <v>393</v>
      </c>
      <c r="H584" s="66">
        <v>4</v>
      </c>
      <c r="I584" s="66">
        <v>1</v>
      </c>
      <c r="J584" s="66" t="s">
        <v>218</v>
      </c>
      <c r="K584" s="66" t="s">
        <v>218</v>
      </c>
      <c r="L584" s="66" t="s">
        <v>218</v>
      </c>
      <c r="M584" s="66">
        <f>IF(E584="P1",G584-F584*规则!$E$26,IF(E584="P2",G584-F584*规则!$E$27,IF(E584="P3",G584-F584*规则!$E$28,IF(E584="P4",G584-F584*规则!$E$29,G584-F584*规则!$E$30))))</f>
        <v>201</v>
      </c>
      <c r="N584" s="68">
        <f t="shared" si="9"/>
        <v>50.25</v>
      </c>
      <c r="O584" s="69">
        <f>IF(E584="P1",N584/规则!$E$26,IF(E584="P2",N584/规则!$E$27,IF(E584="P3",N584/规则!$E$28,IF(E584="P4",N584/规则!$E$29,N584/规则!$E$30))))</f>
        <v>1.046875</v>
      </c>
    </row>
    <row r="585" spans="1:15">
      <c r="A585" s="66" t="s">
        <v>804</v>
      </c>
      <c r="B585" s="66" t="s">
        <v>217</v>
      </c>
      <c r="C585" s="66">
        <v>5</v>
      </c>
      <c r="D585" s="66" t="s">
        <v>13</v>
      </c>
      <c r="E585" s="66" t="s">
        <v>55</v>
      </c>
      <c r="F585" s="66">
        <v>2</v>
      </c>
      <c r="G585" s="66">
        <v>188</v>
      </c>
      <c r="H585" s="66">
        <v>2</v>
      </c>
      <c r="I585" s="66">
        <v>0</v>
      </c>
      <c r="J585" s="66" t="s">
        <v>218</v>
      </c>
      <c r="K585" s="66" t="s">
        <v>218</v>
      </c>
      <c r="L585" s="66" t="s">
        <v>218</v>
      </c>
      <c r="M585" s="66">
        <f>IF(E585="P1",G585-F585*规则!$E$26,IF(E585="P2",G585-F585*规则!$E$27,IF(E585="P3",G585-F585*规则!$E$28,IF(E585="P4",G585-F585*规则!$E$29,G585-F585*规则!$E$30))))</f>
        <v>92</v>
      </c>
      <c r="N585" s="68">
        <f t="shared" si="9"/>
        <v>46</v>
      </c>
      <c r="O585" s="69">
        <f>IF(E585="P1",N585/规则!$E$26,IF(E585="P2",N585/规则!$E$27,IF(E585="P3",N585/规则!$E$28,IF(E585="P4",N585/规则!$E$29,N585/规则!$E$30))))</f>
        <v>0.95833333333333337</v>
      </c>
    </row>
    <row r="586" spans="1:15">
      <c r="A586" s="66" t="s">
        <v>805</v>
      </c>
      <c r="B586" s="66" t="s">
        <v>217</v>
      </c>
      <c r="C586" s="66">
        <v>5</v>
      </c>
      <c r="D586" s="66" t="s">
        <v>13</v>
      </c>
      <c r="E586" s="66" t="s">
        <v>55</v>
      </c>
      <c r="F586" s="66">
        <v>2</v>
      </c>
      <c r="G586" s="66">
        <v>201</v>
      </c>
      <c r="H586" s="66">
        <v>3</v>
      </c>
      <c r="I586" s="66">
        <v>2</v>
      </c>
      <c r="J586" s="66" t="s">
        <v>218</v>
      </c>
      <c r="K586" s="66" t="s">
        <v>218</v>
      </c>
      <c r="L586" s="66" t="s">
        <v>218</v>
      </c>
      <c r="M586" s="66">
        <f>IF(E586="P1",G586-F586*规则!$E$26,IF(E586="P2",G586-F586*规则!$E$27,IF(E586="P3",G586-F586*规则!$E$28,IF(E586="P4",G586-F586*规则!$E$29,G586-F586*规则!$E$30))))</f>
        <v>105</v>
      </c>
      <c r="N586" s="68">
        <f t="shared" si="9"/>
        <v>52.5</v>
      </c>
      <c r="O586" s="69">
        <f>IF(E586="P1",N586/规则!$E$26,IF(E586="P2",N586/规则!$E$27,IF(E586="P3",N586/规则!$E$28,IF(E586="P4",N586/规则!$E$29,N586/规则!$E$30))))</f>
        <v>1.09375</v>
      </c>
    </row>
    <row r="587" spans="1:15">
      <c r="A587" s="66" t="s">
        <v>806</v>
      </c>
      <c r="B587" s="66" t="s">
        <v>217</v>
      </c>
      <c r="C587" s="66">
        <v>5</v>
      </c>
      <c r="D587" s="66" t="s">
        <v>13</v>
      </c>
      <c r="E587" s="66" t="s">
        <v>55</v>
      </c>
      <c r="F587" s="66">
        <v>1</v>
      </c>
      <c r="G587" s="66">
        <v>89</v>
      </c>
      <c r="H587" s="66">
        <v>1</v>
      </c>
      <c r="I587" s="66">
        <v>1</v>
      </c>
      <c r="J587" s="66" t="s">
        <v>218</v>
      </c>
      <c r="K587" s="66" t="s">
        <v>218</v>
      </c>
      <c r="L587" s="66" t="s">
        <v>218</v>
      </c>
      <c r="M587" s="66">
        <f>IF(E587="P1",G587-F587*规则!$E$26,IF(E587="P2",G587-F587*规则!$E$27,IF(E587="P3",G587-F587*规则!$E$28,IF(E587="P4",G587-F587*规则!$E$29,G587-F587*规则!$E$30))))</f>
        <v>41</v>
      </c>
      <c r="N587" s="68">
        <f t="shared" si="9"/>
        <v>41</v>
      </c>
      <c r="O587" s="69">
        <f>IF(E587="P1",N587/规则!$E$26,IF(E587="P2",N587/规则!$E$27,IF(E587="P3",N587/规则!$E$28,IF(E587="P4",N587/规则!$E$29,N587/规则!$E$30))))</f>
        <v>0.85416666666666663</v>
      </c>
    </row>
    <row r="588" spans="1:15">
      <c r="A588" s="66" t="s">
        <v>807</v>
      </c>
      <c r="B588" s="66" t="s">
        <v>217</v>
      </c>
      <c r="C588" s="66">
        <v>5</v>
      </c>
      <c r="D588" s="66" t="s">
        <v>13</v>
      </c>
      <c r="E588" s="66" t="s">
        <v>55</v>
      </c>
      <c r="F588" s="66">
        <v>3</v>
      </c>
      <c r="G588" s="66">
        <v>319</v>
      </c>
      <c r="H588" s="66">
        <v>3</v>
      </c>
      <c r="I588" s="66">
        <v>4</v>
      </c>
      <c r="J588" s="66" t="s">
        <v>218</v>
      </c>
      <c r="K588" s="66" t="s">
        <v>218</v>
      </c>
      <c r="L588" s="66" t="s">
        <v>218</v>
      </c>
      <c r="M588" s="66">
        <f>IF(E588="P1",G588-F588*规则!$E$26,IF(E588="P2",G588-F588*规则!$E$27,IF(E588="P3",G588-F588*规则!$E$28,IF(E588="P4",G588-F588*规则!$E$29,G588-F588*规则!$E$30))))</f>
        <v>175</v>
      </c>
      <c r="N588" s="68">
        <f t="shared" si="9"/>
        <v>58.333333333333336</v>
      </c>
      <c r="O588" s="69">
        <f>IF(E588="P1",N588/规则!$E$26,IF(E588="P2",N588/规则!$E$27,IF(E588="P3",N588/规则!$E$28,IF(E588="P4",N588/规则!$E$29,N588/规则!$E$30))))</f>
        <v>1.2152777777777779</v>
      </c>
    </row>
    <row r="589" spans="1:15">
      <c r="A589" s="66" t="s">
        <v>808</v>
      </c>
      <c r="B589" s="66" t="s">
        <v>217</v>
      </c>
      <c r="C589" s="66">
        <v>5</v>
      </c>
      <c r="D589" s="66" t="s">
        <v>13</v>
      </c>
      <c r="E589" s="66" t="s">
        <v>55</v>
      </c>
      <c r="F589" s="66">
        <v>2</v>
      </c>
      <c r="G589" s="66">
        <v>219</v>
      </c>
      <c r="H589" s="66">
        <v>2</v>
      </c>
      <c r="I589" s="66">
        <v>2</v>
      </c>
      <c r="J589" s="66" t="s">
        <v>218</v>
      </c>
      <c r="K589" s="66" t="s">
        <v>218</v>
      </c>
      <c r="L589" s="66" t="s">
        <v>218</v>
      </c>
      <c r="M589" s="66">
        <f>IF(E589="P1",G589-F589*规则!$E$26,IF(E589="P2",G589-F589*规则!$E$27,IF(E589="P3",G589-F589*规则!$E$28,IF(E589="P4",G589-F589*规则!$E$29,G589-F589*规则!$E$30))))</f>
        <v>123</v>
      </c>
      <c r="N589" s="68">
        <f t="shared" si="9"/>
        <v>61.5</v>
      </c>
      <c r="O589" s="69">
        <f>IF(E589="P1",N589/规则!$E$26,IF(E589="P2",N589/规则!$E$27,IF(E589="P3",N589/规则!$E$28,IF(E589="P4",N589/规则!$E$29,N589/规则!$E$30))))</f>
        <v>1.28125</v>
      </c>
    </row>
    <row r="590" spans="1:15">
      <c r="A590" s="66" t="s">
        <v>809</v>
      </c>
      <c r="B590" s="66" t="s">
        <v>217</v>
      </c>
      <c r="C590" s="66">
        <v>5</v>
      </c>
      <c r="D590" s="66" t="s">
        <v>13</v>
      </c>
      <c r="E590" s="66" t="s">
        <v>55</v>
      </c>
      <c r="F590" s="66">
        <v>4</v>
      </c>
      <c r="G590" s="66">
        <v>350</v>
      </c>
      <c r="H590" s="66">
        <v>3</v>
      </c>
      <c r="I590" s="66">
        <v>2</v>
      </c>
      <c r="J590" s="66" t="s">
        <v>218</v>
      </c>
      <c r="K590" s="66" t="s">
        <v>218</v>
      </c>
      <c r="L590" s="66" t="s">
        <v>218</v>
      </c>
      <c r="M590" s="66">
        <f>IF(E590="P1",G590-F590*规则!$E$26,IF(E590="P2",G590-F590*规则!$E$27,IF(E590="P3",G590-F590*规则!$E$28,IF(E590="P4",G590-F590*规则!$E$29,G590-F590*规则!$E$30))))</f>
        <v>158</v>
      </c>
      <c r="N590" s="68">
        <f t="shared" si="9"/>
        <v>39.5</v>
      </c>
      <c r="O590" s="69">
        <f>IF(E590="P1",N590/规则!$E$26,IF(E590="P2",N590/规则!$E$27,IF(E590="P3",N590/规则!$E$28,IF(E590="P4",N590/规则!$E$29,N590/规则!$E$30))))</f>
        <v>0.82291666666666663</v>
      </c>
    </row>
    <row r="591" spans="1:15">
      <c r="A591" s="66" t="s">
        <v>810</v>
      </c>
      <c r="B591" s="66" t="s">
        <v>217</v>
      </c>
      <c r="C591" s="66">
        <v>5</v>
      </c>
      <c r="D591" s="66" t="s">
        <v>13</v>
      </c>
      <c r="E591" s="66" t="s">
        <v>55</v>
      </c>
      <c r="F591" s="66">
        <v>4</v>
      </c>
      <c r="G591" s="66">
        <v>418</v>
      </c>
      <c r="H591" s="66">
        <v>3</v>
      </c>
      <c r="I591" s="66">
        <v>0</v>
      </c>
      <c r="J591" s="66" t="s">
        <v>218</v>
      </c>
      <c r="K591" s="66" t="s">
        <v>218</v>
      </c>
      <c r="L591" s="66" t="s">
        <v>218</v>
      </c>
      <c r="M591" s="66">
        <f>IF(E591="P1",G591-F591*规则!$E$26,IF(E591="P2",G591-F591*规则!$E$27,IF(E591="P3",G591-F591*规则!$E$28,IF(E591="P4",G591-F591*规则!$E$29,G591-F591*规则!$E$30))))</f>
        <v>226</v>
      </c>
      <c r="N591" s="68">
        <f t="shared" si="9"/>
        <v>56.5</v>
      </c>
      <c r="O591" s="69">
        <f>IF(E591="P1",N591/规则!$E$26,IF(E591="P2",N591/规则!$E$27,IF(E591="P3",N591/规则!$E$28,IF(E591="P4",N591/规则!$E$29,N591/规则!$E$30))))</f>
        <v>1.1770833333333333</v>
      </c>
    </row>
    <row r="592" spans="1:15">
      <c r="A592" s="66" t="s">
        <v>811</v>
      </c>
      <c r="B592" s="66" t="s">
        <v>217</v>
      </c>
      <c r="C592" s="66">
        <v>5</v>
      </c>
      <c r="D592" s="66" t="s">
        <v>13</v>
      </c>
      <c r="E592" s="66" t="s">
        <v>57</v>
      </c>
      <c r="F592" s="66">
        <v>4</v>
      </c>
      <c r="G592" s="66">
        <v>412</v>
      </c>
      <c r="H592" s="66">
        <v>1</v>
      </c>
      <c r="I592" s="66">
        <v>2</v>
      </c>
      <c r="J592" s="66" t="s">
        <v>218</v>
      </c>
      <c r="K592" s="66" t="s">
        <v>218</v>
      </c>
      <c r="L592" s="66" t="s">
        <v>218</v>
      </c>
      <c r="M592" s="66">
        <f>IF(E592="P1",G592-F592*规则!$E$26,IF(E592="P2",G592-F592*规则!$E$27,IF(E592="P3",G592-F592*规则!$E$28,IF(E592="P4",G592-F592*规则!$E$29,G592-F592*规则!$E$30))))</f>
        <v>188</v>
      </c>
      <c r="N592" s="68">
        <f t="shared" si="9"/>
        <v>47</v>
      </c>
      <c r="O592" s="69">
        <f>IF(E592="P1",N592/规则!$E$26,IF(E592="P2",N592/规则!$E$27,IF(E592="P3",N592/规则!$E$28,IF(E592="P4",N592/规则!$E$29,N592/规则!$E$30))))</f>
        <v>0.8392857142857143</v>
      </c>
    </row>
    <row r="593" spans="1:15">
      <c r="A593" s="66" t="s">
        <v>812</v>
      </c>
      <c r="B593" s="66" t="s">
        <v>217</v>
      </c>
      <c r="C593" s="66">
        <v>5</v>
      </c>
      <c r="D593" s="66" t="s">
        <v>13</v>
      </c>
      <c r="E593" s="66" t="s">
        <v>57</v>
      </c>
      <c r="F593" s="66">
        <v>1</v>
      </c>
      <c r="G593" s="66">
        <v>105</v>
      </c>
      <c r="H593" s="66">
        <v>2</v>
      </c>
      <c r="I593" s="66">
        <v>4</v>
      </c>
      <c r="J593" s="66" t="s">
        <v>218</v>
      </c>
      <c r="K593" s="66" t="s">
        <v>218</v>
      </c>
      <c r="L593" s="66" t="s">
        <v>218</v>
      </c>
      <c r="M593" s="66">
        <f>IF(E593="P1",G593-F593*规则!$E$26,IF(E593="P2",G593-F593*规则!$E$27,IF(E593="P3",G593-F593*规则!$E$28,IF(E593="P4",G593-F593*规则!$E$29,G593-F593*规则!$E$30))))</f>
        <v>49</v>
      </c>
      <c r="N593" s="68">
        <f t="shared" si="9"/>
        <v>49</v>
      </c>
      <c r="O593" s="69">
        <f>IF(E593="P1",N593/规则!$E$26,IF(E593="P2",N593/规则!$E$27,IF(E593="P3",N593/规则!$E$28,IF(E593="P4",N593/规则!$E$29,N593/规则!$E$30))))</f>
        <v>0.875</v>
      </c>
    </row>
    <row r="594" spans="1:15">
      <c r="A594" s="66" t="s">
        <v>813</v>
      </c>
      <c r="B594" s="66" t="s">
        <v>217</v>
      </c>
      <c r="C594" s="66">
        <v>5</v>
      </c>
      <c r="D594" s="66" t="s">
        <v>13</v>
      </c>
      <c r="E594" s="66" t="s">
        <v>57</v>
      </c>
      <c r="F594" s="66">
        <v>1</v>
      </c>
      <c r="G594" s="66">
        <v>108</v>
      </c>
      <c r="H594" s="66">
        <v>3</v>
      </c>
      <c r="I594" s="66">
        <v>2</v>
      </c>
      <c r="J594" s="66" t="s">
        <v>218</v>
      </c>
      <c r="K594" s="66" t="s">
        <v>218</v>
      </c>
      <c r="L594" s="66" t="s">
        <v>218</v>
      </c>
      <c r="M594" s="66">
        <f>IF(E594="P1",G594-F594*规则!$E$26,IF(E594="P2",G594-F594*规则!$E$27,IF(E594="P3",G594-F594*规则!$E$28,IF(E594="P4",G594-F594*规则!$E$29,G594-F594*规则!$E$30))))</f>
        <v>52</v>
      </c>
      <c r="N594" s="68">
        <f t="shared" si="9"/>
        <v>52</v>
      </c>
      <c r="O594" s="69">
        <f>IF(E594="P1",N594/规则!$E$26,IF(E594="P2",N594/规则!$E$27,IF(E594="P3",N594/规则!$E$28,IF(E594="P4",N594/规则!$E$29,N594/规则!$E$30))))</f>
        <v>0.9285714285714286</v>
      </c>
    </row>
    <row r="595" spans="1:15">
      <c r="A595" s="66" t="s">
        <v>814</v>
      </c>
      <c r="B595" s="66" t="s">
        <v>217</v>
      </c>
      <c r="C595" s="66">
        <v>5</v>
      </c>
      <c r="D595" s="66" t="s">
        <v>13</v>
      </c>
      <c r="E595" s="66" t="s">
        <v>57</v>
      </c>
      <c r="F595" s="66">
        <v>4</v>
      </c>
      <c r="G595" s="66">
        <v>438</v>
      </c>
      <c r="H595" s="66">
        <v>4</v>
      </c>
      <c r="I595" s="66">
        <v>4</v>
      </c>
      <c r="J595" s="66" t="s">
        <v>218</v>
      </c>
      <c r="K595" s="66" t="s">
        <v>218</v>
      </c>
      <c r="L595" s="66" t="s">
        <v>218</v>
      </c>
      <c r="M595" s="66">
        <f>IF(E595="P1",G595-F595*规则!$E$26,IF(E595="P2",G595-F595*规则!$E$27,IF(E595="P3",G595-F595*规则!$E$28,IF(E595="P4",G595-F595*规则!$E$29,G595-F595*规则!$E$30))))</f>
        <v>214</v>
      </c>
      <c r="N595" s="68">
        <f t="shared" si="9"/>
        <v>53.5</v>
      </c>
      <c r="O595" s="69">
        <f>IF(E595="P1",N595/规则!$E$26,IF(E595="P2",N595/规则!$E$27,IF(E595="P3",N595/规则!$E$28,IF(E595="P4",N595/规则!$E$29,N595/规则!$E$30))))</f>
        <v>0.9553571428571429</v>
      </c>
    </row>
    <row r="596" spans="1:15">
      <c r="A596" s="66" t="s">
        <v>815</v>
      </c>
      <c r="B596" s="66" t="s">
        <v>217</v>
      </c>
      <c r="C596" s="66">
        <v>5</v>
      </c>
      <c r="D596" s="66" t="s">
        <v>13</v>
      </c>
      <c r="E596" s="66" t="s">
        <v>57</v>
      </c>
      <c r="F596" s="66">
        <v>4</v>
      </c>
      <c r="G596" s="66">
        <v>464</v>
      </c>
      <c r="H596" s="66">
        <v>4</v>
      </c>
      <c r="I596" s="66">
        <v>4</v>
      </c>
      <c r="J596" s="66" t="s">
        <v>218</v>
      </c>
      <c r="K596" s="66" t="s">
        <v>218</v>
      </c>
      <c r="L596" s="66" t="s">
        <v>218</v>
      </c>
      <c r="M596" s="66">
        <f>IF(E596="P1",G596-F596*规则!$E$26,IF(E596="P2",G596-F596*规则!$E$27,IF(E596="P3",G596-F596*规则!$E$28,IF(E596="P4",G596-F596*规则!$E$29,G596-F596*规则!$E$30))))</f>
        <v>240</v>
      </c>
      <c r="N596" s="68">
        <f t="shared" si="9"/>
        <v>60</v>
      </c>
      <c r="O596" s="69">
        <f>IF(E596="P1",N596/规则!$E$26,IF(E596="P2",N596/规则!$E$27,IF(E596="P3",N596/规则!$E$28,IF(E596="P4",N596/规则!$E$29,N596/规则!$E$30))))</f>
        <v>1.0714285714285714</v>
      </c>
    </row>
    <row r="597" spans="1:15">
      <c r="A597" s="66" t="s">
        <v>816</v>
      </c>
      <c r="B597" s="66" t="s">
        <v>217</v>
      </c>
      <c r="C597" s="66">
        <v>5</v>
      </c>
      <c r="D597" s="66" t="s">
        <v>13</v>
      </c>
      <c r="E597" s="66" t="s">
        <v>57</v>
      </c>
      <c r="F597" s="66">
        <v>3</v>
      </c>
      <c r="G597" s="66">
        <v>320</v>
      </c>
      <c r="H597" s="66">
        <v>1</v>
      </c>
      <c r="I597" s="66">
        <v>4</v>
      </c>
      <c r="J597" s="66" t="s">
        <v>218</v>
      </c>
      <c r="K597" s="66" t="s">
        <v>218</v>
      </c>
      <c r="L597" s="66" t="s">
        <v>218</v>
      </c>
      <c r="M597" s="66">
        <f>IF(E597="P1",G597-F597*规则!$E$26,IF(E597="P2",G597-F597*规则!$E$27,IF(E597="P3",G597-F597*规则!$E$28,IF(E597="P4",G597-F597*规则!$E$29,G597-F597*规则!$E$30))))</f>
        <v>152</v>
      </c>
      <c r="N597" s="68">
        <f t="shared" si="9"/>
        <v>50.666666666666664</v>
      </c>
      <c r="O597" s="69">
        <f>IF(E597="P1",N597/规则!$E$26,IF(E597="P2",N597/规则!$E$27,IF(E597="P3",N597/规则!$E$28,IF(E597="P4",N597/规则!$E$29,N597/规则!$E$30))))</f>
        <v>0.90476190476190477</v>
      </c>
    </row>
    <row r="598" spans="1:15">
      <c r="A598" s="66" t="s">
        <v>817</v>
      </c>
      <c r="B598" s="66" t="s">
        <v>217</v>
      </c>
      <c r="C598" s="66">
        <v>5</v>
      </c>
      <c r="D598" s="66" t="s">
        <v>13</v>
      </c>
      <c r="E598" s="66" t="s">
        <v>57</v>
      </c>
      <c r="F598" s="66">
        <v>3</v>
      </c>
      <c r="G598" s="66">
        <v>324</v>
      </c>
      <c r="H598" s="66">
        <v>3</v>
      </c>
      <c r="I598" s="66">
        <v>2</v>
      </c>
      <c r="J598" s="66" t="s">
        <v>218</v>
      </c>
      <c r="K598" s="66" t="s">
        <v>218</v>
      </c>
      <c r="L598" s="66" t="s">
        <v>218</v>
      </c>
      <c r="M598" s="66">
        <f>IF(E598="P1",G598-F598*规则!$E$26,IF(E598="P2",G598-F598*规则!$E$27,IF(E598="P3",G598-F598*规则!$E$28,IF(E598="P4",G598-F598*规则!$E$29,G598-F598*规则!$E$30))))</f>
        <v>156</v>
      </c>
      <c r="N598" s="68">
        <f t="shared" si="9"/>
        <v>52</v>
      </c>
      <c r="O598" s="69">
        <f>IF(E598="P1",N598/规则!$E$26,IF(E598="P2",N598/规则!$E$27,IF(E598="P3",N598/规则!$E$28,IF(E598="P4",N598/规则!$E$29,N598/规则!$E$30))))</f>
        <v>0.9285714285714286</v>
      </c>
    </row>
    <row r="599" spans="1:15">
      <c r="A599" s="66" t="s">
        <v>818</v>
      </c>
      <c r="B599" s="66" t="s">
        <v>217</v>
      </c>
      <c r="C599" s="66">
        <v>5</v>
      </c>
      <c r="D599" s="66" t="s">
        <v>13</v>
      </c>
      <c r="E599" s="66" t="s">
        <v>57</v>
      </c>
      <c r="F599" s="66">
        <v>5</v>
      </c>
      <c r="G599" s="66">
        <v>589</v>
      </c>
      <c r="H599" s="66">
        <v>4</v>
      </c>
      <c r="I599" s="66">
        <v>2</v>
      </c>
      <c r="J599" s="66" t="s">
        <v>632</v>
      </c>
      <c r="K599" s="66" t="s">
        <v>218</v>
      </c>
      <c r="L599" s="66" t="s">
        <v>218</v>
      </c>
      <c r="M599" s="66">
        <f>IF(E599="P1",G599-F599*规则!$E$26,IF(E599="P2",G599-F599*规则!$E$27,IF(E599="P3",G599-F599*规则!$E$28,IF(E599="P4",G599-F599*规则!$E$29,G599-F599*规则!$E$30))))</f>
        <v>309</v>
      </c>
      <c r="N599" s="68">
        <f t="shared" si="9"/>
        <v>61.8</v>
      </c>
      <c r="O599" s="69">
        <f>IF(E599="P1",N599/规则!$E$26,IF(E599="P2",N599/规则!$E$27,IF(E599="P3",N599/规则!$E$28,IF(E599="P4",N599/规则!$E$29,N599/规则!$E$30))))</f>
        <v>1.1035714285714284</v>
      </c>
    </row>
    <row r="600" spans="1:15">
      <c r="A600" s="66" t="s">
        <v>819</v>
      </c>
      <c r="B600" s="66" t="s">
        <v>217</v>
      </c>
      <c r="C600" s="66">
        <v>5</v>
      </c>
      <c r="D600" s="66" t="s">
        <v>13</v>
      </c>
      <c r="E600" s="66" t="s">
        <v>57</v>
      </c>
      <c r="F600" s="66">
        <v>1</v>
      </c>
      <c r="G600" s="66">
        <v>114</v>
      </c>
      <c r="H600" s="66">
        <v>2</v>
      </c>
      <c r="I600" s="66">
        <v>4</v>
      </c>
      <c r="J600" s="66" t="s">
        <v>218</v>
      </c>
      <c r="K600" s="66" t="s">
        <v>218</v>
      </c>
      <c r="L600" s="66" t="s">
        <v>218</v>
      </c>
      <c r="M600" s="66">
        <f>IF(E600="P1",G600-F600*规则!$E$26,IF(E600="P2",G600-F600*规则!$E$27,IF(E600="P3",G600-F600*规则!$E$28,IF(E600="P4",G600-F600*规则!$E$29,G600-F600*规则!$E$30))))</f>
        <v>58</v>
      </c>
      <c r="N600" s="68">
        <f t="shared" si="9"/>
        <v>58</v>
      </c>
      <c r="O600" s="69">
        <f>IF(E600="P1",N600/规则!$E$26,IF(E600="P2",N600/规则!$E$27,IF(E600="P3",N600/规则!$E$28,IF(E600="P4",N600/规则!$E$29,N600/规则!$E$30))))</f>
        <v>1.0357142857142858</v>
      </c>
    </row>
    <row r="601" spans="1:15">
      <c r="A601" s="66" t="s">
        <v>820</v>
      </c>
      <c r="B601" s="66" t="s">
        <v>217</v>
      </c>
      <c r="C601" s="66">
        <v>5</v>
      </c>
      <c r="D601" s="66" t="s">
        <v>13</v>
      </c>
      <c r="E601" s="66" t="s">
        <v>57</v>
      </c>
      <c r="F601" s="66">
        <v>3</v>
      </c>
      <c r="G601" s="66">
        <v>348</v>
      </c>
      <c r="H601" s="66">
        <v>4</v>
      </c>
      <c r="I601" s="66">
        <v>0</v>
      </c>
      <c r="J601" s="66" t="s">
        <v>218</v>
      </c>
      <c r="K601" s="66" t="s">
        <v>218</v>
      </c>
      <c r="L601" s="66" t="s">
        <v>218</v>
      </c>
      <c r="M601" s="66">
        <f>IF(E601="P1",G601-F601*规则!$E$26,IF(E601="P2",G601-F601*规则!$E$27,IF(E601="P3",G601-F601*规则!$E$28,IF(E601="P4",G601-F601*规则!$E$29,G601-F601*规则!$E$30))))</f>
        <v>180</v>
      </c>
      <c r="N601" s="68">
        <f t="shared" si="9"/>
        <v>60</v>
      </c>
      <c r="O601" s="69">
        <f>IF(E601="P1",N601/规则!$E$26,IF(E601="P2",N601/规则!$E$27,IF(E601="P3",N601/规则!$E$28,IF(E601="P4",N601/规则!$E$29,N601/规则!$E$30))))</f>
        <v>1.0714285714285714</v>
      </c>
    </row>
    <row r="602" spans="1:15">
      <c r="A602" s="66" t="s">
        <v>821</v>
      </c>
      <c r="B602" s="66" t="s">
        <v>217</v>
      </c>
      <c r="C602" s="66">
        <v>5</v>
      </c>
      <c r="D602" s="66" t="s">
        <v>13</v>
      </c>
      <c r="E602" s="66" t="s">
        <v>57</v>
      </c>
      <c r="F602" s="66">
        <v>2</v>
      </c>
      <c r="G602" s="66">
        <v>216</v>
      </c>
      <c r="H602" s="66">
        <v>1</v>
      </c>
      <c r="I602" s="66">
        <v>0</v>
      </c>
      <c r="J602" s="66" t="s">
        <v>218</v>
      </c>
      <c r="K602" s="66" t="s">
        <v>218</v>
      </c>
      <c r="L602" s="66" t="s">
        <v>218</v>
      </c>
      <c r="M602" s="66">
        <f>IF(E602="P1",G602-F602*规则!$E$26,IF(E602="P2",G602-F602*规则!$E$27,IF(E602="P3",G602-F602*规则!$E$28,IF(E602="P4",G602-F602*规则!$E$29,G602-F602*规则!$E$30))))</f>
        <v>104</v>
      </c>
      <c r="N602" s="68">
        <f t="shared" si="9"/>
        <v>52</v>
      </c>
      <c r="O602" s="69">
        <f>IF(E602="P1",N602/规则!$E$26,IF(E602="P2",N602/规则!$E$27,IF(E602="P3",N602/规则!$E$28,IF(E602="P4",N602/规则!$E$29,N602/规则!$E$30))))</f>
        <v>0.9285714285714286</v>
      </c>
    </row>
    <row r="603" spans="1:15">
      <c r="A603" s="66" t="s">
        <v>822</v>
      </c>
      <c r="B603" s="66" t="s">
        <v>217</v>
      </c>
      <c r="C603" s="66">
        <v>5</v>
      </c>
      <c r="D603" s="66" t="s">
        <v>13</v>
      </c>
      <c r="E603" s="66" t="s">
        <v>57</v>
      </c>
      <c r="F603" s="66">
        <v>4</v>
      </c>
      <c r="G603" s="66">
        <v>435</v>
      </c>
      <c r="H603" s="66">
        <v>4</v>
      </c>
      <c r="I603" s="66">
        <v>0</v>
      </c>
      <c r="J603" s="66" t="s">
        <v>218</v>
      </c>
      <c r="K603" s="66" t="s">
        <v>218</v>
      </c>
      <c r="L603" s="66" t="s">
        <v>218</v>
      </c>
      <c r="M603" s="66">
        <f>IF(E603="P1",G603-F603*规则!$E$26,IF(E603="P2",G603-F603*规则!$E$27,IF(E603="P3",G603-F603*规则!$E$28,IF(E603="P4",G603-F603*规则!$E$29,G603-F603*规则!$E$30))))</f>
        <v>211</v>
      </c>
      <c r="N603" s="68">
        <f t="shared" si="9"/>
        <v>52.75</v>
      </c>
      <c r="O603" s="69">
        <f>IF(E603="P1",N603/规则!$E$26,IF(E603="P2",N603/规则!$E$27,IF(E603="P3",N603/规则!$E$28,IF(E603="P4",N603/规则!$E$29,N603/规则!$E$30))))</f>
        <v>0.9419642857142857</v>
      </c>
    </row>
    <row r="604" spans="1:15">
      <c r="A604" s="66" t="s">
        <v>823</v>
      </c>
      <c r="B604" s="66" t="s">
        <v>217</v>
      </c>
      <c r="C604" s="66">
        <v>5</v>
      </c>
      <c r="D604" s="66" t="s">
        <v>13</v>
      </c>
      <c r="E604" s="66" t="s">
        <v>57</v>
      </c>
      <c r="F604" s="66">
        <v>5</v>
      </c>
      <c r="G604" s="66">
        <v>576</v>
      </c>
      <c r="H604" s="66">
        <v>4</v>
      </c>
      <c r="I604" s="66">
        <v>2</v>
      </c>
      <c r="J604" s="66" t="s">
        <v>389</v>
      </c>
      <c r="K604" s="66" t="s">
        <v>218</v>
      </c>
      <c r="L604" s="66" t="s">
        <v>218</v>
      </c>
      <c r="M604" s="66">
        <f>IF(E604="P1",G604-F604*规则!$E$26,IF(E604="P2",G604-F604*规则!$E$27,IF(E604="P3",G604-F604*规则!$E$28,IF(E604="P4",G604-F604*规则!$E$29,G604-F604*规则!$E$30))))</f>
        <v>296</v>
      </c>
      <c r="N604" s="68">
        <f t="shared" si="9"/>
        <v>59.2</v>
      </c>
      <c r="O604" s="69">
        <f>IF(E604="P1",N604/规则!$E$26,IF(E604="P2",N604/规则!$E$27,IF(E604="P3",N604/规则!$E$28,IF(E604="P4",N604/规则!$E$29,N604/规则!$E$30))))</f>
        <v>1.0571428571428572</v>
      </c>
    </row>
    <row r="605" spans="1:15">
      <c r="A605" s="66" t="s">
        <v>824</v>
      </c>
      <c r="B605" s="66" t="s">
        <v>217</v>
      </c>
      <c r="C605" s="66">
        <v>5</v>
      </c>
      <c r="D605" s="66" t="s">
        <v>13</v>
      </c>
      <c r="E605" s="66" t="s">
        <v>57</v>
      </c>
      <c r="F605" s="66">
        <v>2</v>
      </c>
      <c r="G605" s="66">
        <v>221</v>
      </c>
      <c r="H605" s="66">
        <v>1</v>
      </c>
      <c r="I605" s="66">
        <v>0</v>
      </c>
      <c r="J605" s="66" t="s">
        <v>218</v>
      </c>
      <c r="K605" s="66" t="s">
        <v>218</v>
      </c>
      <c r="L605" s="66" t="s">
        <v>218</v>
      </c>
      <c r="M605" s="66">
        <f>IF(E605="P1",G605-F605*规则!$E$26,IF(E605="P2",G605-F605*规则!$E$27,IF(E605="P3",G605-F605*规则!$E$28,IF(E605="P4",G605-F605*规则!$E$29,G605-F605*规则!$E$30))))</f>
        <v>109</v>
      </c>
      <c r="N605" s="68">
        <f t="shared" si="9"/>
        <v>54.5</v>
      </c>
      <c r="O605" s="69">
        <f>IF(E605="P1",N605/规则!$E$26,IF(E605="P2",N605/规则!$E$27,IF(E605="P3",N605/规则!$E$28,IF(E605="P4",N605/规则!$E$29,N605/规则!$E$30))))</f>
        <v>0.9732142857142857</v>
      </c>
    </row>
    <row r="606" spans="1:15">
      <c r="A606" s="66" t="s">
        <v>825</v>
      </c>
      <c r="B606" s="66" t="s">
        <v>217</v>
      </c>
      <c r="C606" s="66">
        <v>5</v>
      </c>
      <c r="D606" s="66" t="s">
        <v>14</v>
      </c>
      <c r="E606" s="66" t="s">
        <v>50</v>
      </c>
      <c r="F606" s="66">
        <v>2</v>
      </c>
      <c r="G606" s="66">
        <v>97</v>
      </c>
      <c r="H606" s="66">
        <v>2</v>
      </c>
      <c r="I606" s="66">
        <v>1</v>
      </c>
      <c r="J606" s="66" t="s">
        <v>218</v>
      </c>
      <c r="K606" s="66" t="s">
        <v>218</v>
      </c>
      <c r="L606" s="66" t="s">
        <v>218</v>
      </c>
      <c r="M606" s="66">
        <f>IF(E606="P1",G606-F606*规则!$E$26,IF(E606="P2",G606-F606*规则!$E$27,IF(E606="P3",G606-F606*规则!$E$28,IF(E606="P4",G606-F606*规则!$E$29,G606-F606*规则!$E$30))))</f>
        <v>65</v>
      </c>
      <c r="N606" s="68">
        <f t="shared" si="9"/>
        <v>32.5</v>
      </c>
      <c r="O606" s="69">
        <f>IF(E606="P1",N606/规则!$E$26,IF(E606="P2",N606/规则!$E$27,IF(E606="P3",N606/规则!$E$28,IF(E606="P4",N606/规则!$E$29,N606/规则!$E$30))))</f>
        <v>2.03125</v>
      </c>
    </row>
    <row r="607" spans="1:15">
      <c r="A607" s="66" t="s">
        <v>826</v>
      </c>
      <c r="B607" s="66" t="s">
        <v>217</v>
      </c>
      <c r="C607" s="66">
        <v>5</v>
      </c>
      <c r="D607" s="66" t="s">
        <v>14</v>
      </c>
      <c r="E607" s="66" t="s">
        <v>50</v>
      </c>
      <c r="F607" s="66">
        <v>3</v>
      </c>
      <c r="G607" s="66">
        <v>126</v>
      </c>
      <c r="H607" s="66">
        <v>4</v>
      </c>
      <c r="I607" s="66">
        <v>0</v>
      </c>
      <c r="J607" s="66" t="s">
        <v>218</v>
      </c>
      <c r="K607" s="66" t="s">
        <v>218</v>
      </c>
      <c r="L607" s="66" t="s">
        <v>218</v>
      </c>
      <c r="M607" s="66">
        <f>IF(E607="P1",G607-F607*规则!$E$26,IF(E607="P2",G607-F607*规则!$E$27,IF(E607="P3",G607-F607*规则!$E$28,IF(E607="P4",G607-F607*规则!$E$29,G607-F607*规则!$E$30))))</f>
        <v>78</v>
      </c>
      <c r="N607" s="68">
        <f t="shared" si="9"/>
        <v>26</v>
      </c>
      <c r="O607" s="69">
        <f>IF(E607="P1",N607/规则!$E$26,IF(E607="P2",N607/规则!$E$27,IF(E607="P3",N607/规则!$E$28,IF(E607="P4",N607/规则!$E$29,N607/规则!$E$30))))</f>
        <v>1.625</v>
      </c>
    </row>
    <row r="608" spans="1:15">
      <c r="A608" s="66" t="s">
        <v>827</v>
      </c>
      <c r="B608" s="66" t="s">
        <v>217</v>
      </c>
      <c r="C608" s="66">
        <v>5</v>
      </c>
      <c r="D608" s="66" t="s">
        <v>14</v>
      </c>
      <c r="E608" s="66" t="s">
        <v>50</v>
      </c>
      <c r="F608" s="66">
        <v>4</v>
      </c>
      <c r="G608" s="66">
        <v>176</v>
      </c>
      <c r="H608" s="66">
        <v>2</v>
      </c>
      <c r="I608" s="66">
        <v>3</v>
      </c>
      <c r="J608" s="66" t="s">
        <v>218</v>
      </c>
      <c r="K608" s="66" t="s">
        <v>218</v>
      </c>
      <c r="L608" s="66" t="s">
        <v>218</v>
      </c>
      <c r="M608" s="66">
        <f>IF(E608="P1",G608-F608*规则!$E$26,IF(E608="P2",G608-F608*规则!$E$27,IF(E608="P3",G608-F608*规则!$E$28,IF(E608="P4",G608-F608*规则!$E$29,G608-F608*规则!$E$30))))</f>
        <v>112</v>
      </c>
      <c r="N608" s="68">
        <f t="shared" si="9"/>
        <v>28</v>
      </c>
      <c r="O608" s="69">
        <f>IF(E608="P1",N608/规则!$E$26,IF(E608="P2",N608/规则!$E$27,IF(E608="P3",N608/规则!$E$28,IF(E608="P4",N608/规则!$E$29,N608/规则!$E$30))))</f>
        <v>1.75</v>
      </c>
    </row>
    <row r="609" spans="1:15">
      <c r="A609" s="66" t="s">
        <v>828</v>
      </c>
      <c r="B609" s="66" t="s">
        <v>217</v>
      </c>
      <c r="C609" s="66">
        <v>5</v>
      </c>
      <c r="D609" s="66" t="s">
        <v>14</v>
      </c>
      <c r="E609" s="66" t="s">
        <v>50</v>
      </c>
      <c r="F609" s="66">
        <v>2</v>
      </c>
      <c r="G609" s="66">
        <v>91</v>
      </c>
      <c r="H609" s="66">
        <v>2</v>
      </c>
      <c r="I609" s="66">
        <v>3</v>
      </c>
      <c r="J609" s="66" t="s">
        <v>218</v>
      </c>
      <c r="K609" s="66" t="s">
        <v>218</v>
      </c>
      <c r="L609" s="66" t="s">
        <v>218</v>
      </c>
      <c r="M609" s="66">
        <f>IF(E609="P1",G609-F609*规则!$E$26,IF(E609="P2",G609-F609*规则!$E$27,IF(E609="P3",G609-F609*规则!$E$28,IF(E609="P4",G609-F609*规则!$E$29,G609-F609*规则!$E$30))))</f>
        <v>59</v>
      </c>
      <c r="N609" s="68">
        <f t="shared" si="9"/>
        <v>29.5</v>
      </c>
      <c r="O609" s="69">
        <f>IF(E609="P1",N609/规则!$E$26,IF(E609="P2",N609/规则!$E$27,IF(E609="P3",N609/规则!$E$28,IF(E609="P4",N609/规则!$E$29,N609/规则!$E$30))))</f>
        <v>1.84375</v>
      </c>
    </row>
    <row r="610" spans="1:15">
      <c r="A610" s="66" t="s">
        <v>829</v>
      </c>
      <c r="B610" s="66" t="s">
        <v>217</v>
      </c>
      <c r="C610" s="66">
        <v>5</v>
      </c>
      <c r="D610" s="66" t="s">
        <v>14</v>
      </c>
      <c r="E610" s="66" t="s">
        <v>50</v>
      </c>
      <c r="F610" s="66">
        <v>4</v>
      </c>
      <c r="G610" s="66">
        <v>188</v>
      </c>
      <c r="H610" s="66">
        <v>1</v>
      </c>
      <c r="I610" s="66">
        <v>4</v>
      </c>
      <c r="J610" s="66" t="s">
        <v>218</v>
      </c>
      <c r="K610" s="66" t="s">
        <v>218</v>
      </c>
      <c r="L610" s="66" t="s">
        <v>218</v>
      </c>
      <c r="M610" s="66">
        <f>IF(E610="P1",G610-F610*规则!$E$26,IF(E610="P2",G610-F610*规则!$E$27,IF(E610="P3",G610-F610*规则!$E$28,IF(E610="P4",G610-F610*规则!$E$29,G610-F610*规则!$E$30))))</f>
        <v>124</v>
      </c>
      <c r="N610" s="68">
        <f t="shared" si="9"/>
        <v>31</v>
      </c>
      <c r="O610" s="69">
        <f>IF(E610="P1",N610/规则!$E$26,IF(E610="P2",N610/规则!$E$27,IF(E610="P3",N610/规则!$E$28,IF(E610="P4",N610/规则!$E$29,N610/规则!$E$30))))</f>
        <v>1.9375</v>
      </c>
    </row>
    <row r="611" spans="1:15">
      <c r="A611" s="66" t="s">
        <v>830</v>
      </c>
      <c r="B611" s="66" t="s">
        <v>217</v>
      </c>
      <c r="C611" s="66">
        <v>5</v>
      </c>
      <c r="D611" s="66" t="s">
        <v>14</v>
      </c>
      <c r="E611" s="66" t="s">
        <v>50</v>
      </c>
      <c r="F611" s="66">
        <v>4</v>
      </c>
      <c r="G611" s="66">
        <v>180</v>
      </c>
      <c r="H611" s="66">
        <v>3</v>
      </c>
      <c r="I611" s="66">
        <v>0</v>
      </c>
      <c r="J611" s="66" t="s">
        <v>218</v>
      </c>
      <c r="K611" s="66" t="s">
        <v>218</v>
      </c>
      <c r="L611" s="66" t="s">
        <v>218</v>
      </c>
      <c r="M611" s="66">
        <f>IF(E611="P1",G611-F611*规则!$E$26,IF(E611="P2",G611-F611*规则!$E$27,IF(E611="P3",G611-F611*规则!$E$28,IF(E611="P4",G611-F611*规则!$E$29,G611-F611*规则!$E$30))))</f>
        <v>116</v>
      </c>
      <c r="N611" s="68">
        <f t="shared" si="9"/>
        <v>29</v>
      </c>
      <c r="O611" s="69">
        <f>IF(E611="P1",N611/规则!$E$26,IF(E611="P2",N611/规则!$E$27,IF(E611="P3",N611/规则!$E$28,IF(E611="P4",N611/规则!$E$29,N611/规则!$E$30))))</f>
        <v>1.8125</v>
      </c>
    </row>
    <row r="612" spans="1:15">
      <c r="A612" s="66" t="s">
        <v>831</v>
      </c>
      <c r="B612" s="66" t="s">
        <v>217</v>
      </c>
      <c r="C612" s="66">
        <v>5</v>
      </c>
      <c r="D612" s="66" t="s">
        <v>14</v>
      </c>
      <c r="E612" s="66" t="s">
        <v>50</v>
      </c>
      <c r="F612" s="66">
        <v>2</v>
      </c>
      <c r="G612" s="66">
        <v>87</v>
      </c>
      <c r="H612" s="66">
        <v>3</v>
      </c>
      <c r="I612" s="66">
        <v>2</v>
      </c>
      <c r="J612" s="66" t="s">
        <v>218</v>
      </c>
      <c r="K612" s="66" t="s">
        <v>218</v>
      </c>
      <c r="L612" s="66" t="s">
        <v>218</v>
      </c>
      <c r="M612" s="66">
        <f>IF(E612="P1",G612-F612*规则!$E$26,IF(E612="P2",G612-F612*规则!$E$27,IF(E612="P3",G612-F612*规则!$E$28,IF(E612="P4",G612-F612*规则!$E$29,G612-F612*规则!$E$30))))</f>
        <v>55</v>
      </c>
      <c r="N612" s="68">
        <f t="shared" si="9"/>
        <v>27.5</v>
      </c>
      <c r="O612" s="69">
        <f>IF(E612="P1",N612/规则!$E$26,IF(E612="P2",N612/规则!$E$27,IF(E612="P3",N612/规则!$E$28,IF(E612="P4",N612/规则!$E$29,N612/规则!$E$30))))</f>
        <v>1.71875</v>
      </c>
    </row>
    <row r="613" spans="1:15">
      <c r="A613" s="66" t="s">
        <v>832</v>
      </c>
      <c r="B613" s="66" t="s">
        <v>217</v>
      </c>
      <c r="C613" s="66">
        <v>5</v>
      </c>
      <c r="D613" s="66" t="s">
        <v>14</v>
      </c>
      <c r="E613" s="66" t="s">
        <v>50</v>
      </c>
      <c r="F613" s="66">
        <v>1</v>
      </c>
      <c r="G613" s="66">
        <v>39</v>
      </c>
      <c r="H613" s="66">
        <v>1</v>
      </c>
      <c r="I613" s="66">
        <v>2</v>
      </c>
      <c r="J613" s="66" t="s">
        <v>218</v>
      </c>
      <c r="K613" s="66" t="s">
        <v>218</v>
      </c>
      <c r="L613" s="66" t="s">
        <v>218</v>
      </c>
      <c r="M613" s="66">
        <f>IF(E613="P1",G613-F613*规则!$E$26,IF(E613="P2",G613-F613*规则!$E$27,IF(E613="P3",G613-F613*规则!$E$28,IF(E613="P4",G613-F613*规则!$E$29,G613-F613*规则!$E$30))))</f>
        <v>23</v>
      </c>
      <c r="N613" s="68">
        <f t="shared" si="9"/>
        <v>23</v>
      </c>
      <c r="O613" s="69">
        <f>IF(E613="P1",N613/规则!$E$26,IF(E613="P2",N613/规则!$E$27,IF(E613="P3",N613/规则!$E$28,IF(E613="P4",N613/规则!$E$29,N613/规则!$E$30))))</f>
        <v>1.4375</v>
      </c>
    </row>
    <row r="614" spans="1:15">
      <c r="A614" s="66" t="s">
        <v>833</v>
      </c>
      <c r="B614" s="66" t="s">
        <v>217</v>
      </c>
      <c r="C614" s="66">
        <v>5</v>
      </c>
      <c r="D614" s="66" t="s">
        <v>14</v>
      </c>
      <c r="E614" s="66" t="s">
        <v>50</v>
      </c>
      <c r="F614" s="66">
        <v>1</v>
      </c>
      <c r="G614" s="66">
        <v>36</v>
      </c>
      <c r="H614" s="66">
        <v>4</v>
      </c>
      <c r="I614" s="66">
        <v>2</v>
      </c>
      <c r="J614" s="66" t="s">
        <v>218</v>
      </c>
      <c r="K614" s="66" t="s">
        <v>218</v>
      </c>
      <c r="L614" s="66" t="s">
        <v>218</v>
      </c>
      <c r="M614" s="66">
        <f>IF(E614="P1",G614-F614*规则!$E$26,IF(E614="P2",G614-F614*规则!$E$27,IF(E614="P3",G614-F614*规则!$E$28,IF(E614="P4",G614-F614*规则!$E$29,G614-F614*规则!$E$30))))</f>
        <v>20</v>
      </c>
      <c r="N614" s="68">
        <f t="shared" si="9"/>
        <v>20</v>
      </c>
      <c r="O614" s="69">
        <f>IF(E614="P1",N614/规则!$E$26,IF(E614="P2",N614/规则!$E$27,IF(E614="P3",N614/规则!$E$28,IF(E614="P4",N614/规则!$E$29,N614/规则!$E$30))))</f>
        <v>1.25</v>
      </c>
    </row>
    <row r="615" spans="1:15">
      <c r="A615" s="66" t="s">
        <v>834</v>
      </c>
      <c r="B615" s="66" t="s">
        <v>217</v>
      </c>
      <c r="C615" s="66">
        <v>5</v>
      </c>
      <c r="D615" s="66" t="s">
        <v>14</v>
      </c>
      <c r="E615" s="66" t="s">
        <v>50</v>
      </c>
      <c r="F615" s="66">
        <v>3</v>
      </c>
      <c r="G615" s="66">
        <v>127</v>
      </c>
      <c r="H615" s="66">
        <v>2</v>
      </c>
      <c r="I615" s="66">
        <v>4</v>
      </c>
      <c r="J615" s="66" t="s">
        <v>218</v>
      </c>
      <c r="K615" s="66" t="s">
        <v>218</v>
      </c>
      <c r="L615" s="66" t="s">
        <v>218</v>
      </c>
      <c r="M615" s="66">
        <f>IF(E615="P1",G615-F615*规则!$E$26,IF(E615="P2",G615-F615*规则!$E$27,IF(E615="P3",G615-F615*规则!$E$28,IF(E615="P4",G615-F615*规则!$E$29,G615-F615*规则!$E$30))))</f>
        <v>79</v>
      </c>
      <c r="N615" s="68">
        <f t="shared" si="9"/>
        <v>26.333333333333332</v>
      </c>
      <c r="O615" s="69">
        <f>IF(E615="P1",N615/规则!$E$26,IF(E615="P2",N615/规则!$E$27,IF(E615="P3",N615/规则!$E$28,IF(E615="P4",N615/规则!$E$29,N615/规则!$E$30))))</f>
        <v>1.6458333333333333</v>
      </c>
    </row>
    <row r="616" spans="1:15">
      <c r="A616" s="66" t="s">
        <v>835</v>
      </c>
      <c r="B616" s="66" t="s">
        <v>217</v>
      </c>
      <c r="C616" s="66">
        <v>5</v>
      </c>
      <c r="D616" s="66" t="s">
        <v>14</v>
      </c>
      <c r="E616" s="66" t="s">
        <v>50</v>
      </c>
      <c r="F616" s="66">
        <v>4</v>
      </c>
      <c r="G616" s="66">
        <v>162</v>
      </c>
      <c r="H616" s="66">
        <v>3</v>
      </c>
      <c r="I616" s="66">
        <v>1</v>
      </c>
      <c r="J616" s="66" t="s">
        <v>218</v>
      </c>
      <c r="K616" s="66" t="s">
        <v>218</v>
      </c>
      <c r="L616" s="66" t="s">
        <v>218</v>
      </c>
      <c r="M616" s="66">
        <f>IF(E616="P1",G616-F616*规则!$E$26,IF(E616="P2",G616-F616*规则!$E$27,IF(E616="P3",G616-F616*规则!$E$28,IF(E616="P4",G616-F616*规则!$E$29,G616-F616*规则!$E$30))))</f>
        <v>98</v>
      </c>
      <c r="N616" s="68">
        <f t="shared" si="9"/>
        <v>24.5</v>
      </c>
      <c r="O616" s="69">
        <f>IF(E616="P1",N616/规则!$E$26,IF(E616="P2",N616/规则!$E$27,IF(E616="P3",N616/规则!$E$28,IF(E616="P4",N616/规则!$E$29,N616/规则!$E$30))))</f>
        <v>1.53125</v>
      </c>
    </row>
    <row r="617" spans="1:15">
      <c r="A617" s="66" t="s">
        <v>836</v>
      </c>
      <c r="B617" s="66" t="s">
        <v>217</v>
      </c>
      <c r="C617" s="66">
        <v>5</v>
      </c>
      <c r="D617" s="66" t="s">
        <v>14</v>
      </c>
      <c r="E617" s="66" t="s">
        <v>50</v>
      </c>
      <c r="F617" s="66">
        <v>5</v>
      </c>
      <c r="G617" s="66">
        <v>227</v>
      </c>
      <c r="H617" s="66">
        <v>3</v>
      </c>
      <c r="I617" s="66">
        <v>2</v>
      </c>
      <c r="J617" s="66" t="s">
        <v>218</v>
      </c>
      <c r="K617" s="66" t="s">
        <v>218</v>
      </c>
      <c r="L617" s="66" t="s">
        <v>218</v>
      </c>
      <c r="M617" s="66">
        <f>IF(E617="P1",G617-F617*规则!$E$26,IF(E617="P2",G617-F617*规则!$E$27,IF(E617="P3",G617-F617*规则!$E$28,IF(E617="P4",G617-F617*规则!$E$29,G617-F617*规则!$E$30))))</f>
        <v>147</v>
      </c>
      <c r="N617" s="68">
        <f t="shared" si="9"/>
        <v>29.4</v>
      </c>
      <c r="O617" s="69">
        <f>IF(E617="P1",N617/规则!$E$26,IF(E617="P2",N617/规则!$E$27,IF(E617="P3",N617/规则!$E$28,IF(E617="P4",N617/规则!$E$29,N617/规则!$E$30))))</f>
        <v>1.8374999999999999</v>
      </c>
    </row>
    <row r="618" spans="1:15">
      <c r="A618" s="66" t="s">
        <v>837</v>
      </c>
      <c r="B618" s="66" t="s">
        <v>217</v>
      </c>
      <c r="C618" s="66">
        <v>5</v>
      </c>
      <c r="D618" s="66" t="s">
        <v>14</v>
      </c>
      <c r="E618" s="66" t="s">
        <v>50</v>
      </c>
      <c r="F618" s="66">
        <v>4</v>
      </c>
      <c r="G618" s="66">
        <v>177</v>
      </c>
      <c r="H618" s="66">
        <v>3</v>
      </c>
      <c r="I618" s="66">
        <v>0</v>
      </c>
      <c r="J618" s="66" t="s">
        <v>218</v>
      </c>
      <c r="K618" s="66" t="s">
        <v>218</v>
      </c>
      <c r="L618" s="66" t="s">
        <v>218</v>
      </c>
      <c r="M618" s="66">
        <f>IF(E618="P1",G618-F618*规则!$E$26,IF(E618="P2",G618-F618*规则!$E$27,IF(E618="P3",G618-F618*规则!$E$28,IF(E618="P4",G618-F618*规则!$E$29,G618-F618*规则!$E$30))))</f>
        <v>113</v>
      </c>
      <c r="N618" s="68">
        <f t="shared" si="9"/>
        <v>28.25</v>
      </c>
      <c r="O618" s="69">
        <f>IF(E618="P1",N618/规则!$E$26,IF(E618="P2",N618/规则!$E$27,IF(E618="P3",N618/规则!$E$28,IF(E618="P4",N618/规则!$E$29,N618/规则!$E$30))))</f>
        <v>1.765625</v>
      </c>
    </row>
    <row r="619" spans="1:15">
      <c r="A619" s="66" t="s">
        <v>838</v>
      </c>
      <c r="B619" s="66" t="s">
        <v>217</v>
      </c>
      <c r="C619" s="66">
        <v>5</v>
      </c>
      <c r="D619" s="66" t="s">
        <v>14</v>
      </c>
      <c r="E619" s="66" t="s">
        <v>50</v>
      </c>
      <c r="F619" s="66">
        <v>4</v>
      </c>
      <c r="G619" s="66">
        <v>167</v>
      </c>
      <c r="H619" s="66">
        <v>3</v>
      </c>
      <c r="I619" s="66">
        <v>4</v>
      </c>
      <c r="J619" s="66" t="s">
        <v>218</v>
      </c>
      <c r="K619" s="66" t="s">
        <v>218</v>
      </c>
      <c r="L619" s="66" t="s">
        <v>218</v>
      </c>
      <c r="M619" s="66">
        <f>IF(E619="P1",G619-F619*规则!$E$26,IF(E619="P2",G619-F619*规则!$E$27,IF(E619="P3",G619-F619*规则!$E$28,IF(E619="P4",G619-F619*规则!$E$29,G619-F619*规则!$E$30))))</f>
        <v>103</v>
      </c>
      <c r="N619" s="68">
        <f t="shared" si="9"/>
        <v>25.75</v>
      </c>
      <c r="O619" s="69">
        <f>IF(E619="P1",N619/规则!$E$26,IF(E619="P2",N619/规则!$E$27,IF(E619="P3",N619/规则!$E$28,IF(E619="P4",N619/规则!$E$29,N619/规则!$E$30))))</f>
        <v>1.609375</v>
      </c>
    </row>
    <row r="620" spans="1:15">
      <c r="A620" s="66" t="s">
        <v>839</v>
      </c>
      <c r="B620" s="66" t="s">
        <v>217</v>
      </c>
      <c r="C620" s="66">
        <v>5</v>
      </c>
      <c r="D620" s="66" t="s">
        <v>14</v>
      </c>
      <c r="E620" s="66" t="s">
        <v>50</v>
      </c>
      <c r="F620" s="66">
        <v>4</v>
      </c>
      <c r="G620" s="66">
        <v>194</v>
      </c>
      <c r="H620" s="66">
        <v>4</v>
      </c>
      <c r="I620" s="66">
        <v>1</v>
      </c>
      <c r="J620" s="66" t="s">
        <v>218</v>
      </c>
      <c r="K620" s="66" t="s">
        <v>218</v>
      </c>
      <c r="L620" s="66" t="s">
        <v>218</v>
      </c>
      <c r="M620" s="66">
        <f>IF(E620="P1",G620-F620*规则!$E$26,IF(E620="P2",G620-F620*规则!$E$27,IF(E620="P3",G620-F620*规则!$E$28,IF(E620="P4",G620-F620*规则!$E$29,G620-F620*规则!$E$30))))</f>
        <v>130</v>
      </c>
      <c r="N620" s="68">
        <f t="shared" si="9"/>
        <v>32.5</v>
      </c>
      <c r="O620" s="69">
        <f>IF(E620="P1",N620/规则!$E$26,IF(E620="P2",N620/规则!$E$27,IF(E620="P3",N620/规则!$E$28,IF(E620="P4",N620/规则!$E$29,N620/规则!$E$30))))</f>
        <v>2.03125</v>
      </c>
    </row>
    <row r="621" spans="1:15">
      <c r="A621" s="66" t="s">
        <v>840</v>
      </c>
      <c r="B621" s="66" t="s">
        <v>217</v>
      </c>
      <c r="C621" s="66">
        <v>5</v>
      </c>
      <c r="D621" s="66" t="s">
        <v>14</v>
      </c>
      <c r="E621" s="66" t="s">
        <v>50</v>
      </c>
      <c r="F621" s="66">
        <v>3</v>
      </c>
      <c r="G621" s="66">
        <v>153</v>
      </c>
      <c r="H621" s="66">
        <v>2</v>
      </c>
      <c r="I621" s="66">
        <v>4</v>
      </c>
      <c r="J621" s="66" t="s">
        <v>218</v>
      </c>
      <c r="K621" s="66" t="s">
        <v>218</v>
      </c>
      <c r="L621" s="66" t="s">
        <v>218</v>
      </c>
      <c r="M621" s="66">
        <f>IF(E621="P1",G621-F621*规则!$E$26,IF(E621="P2",G621-F621*规则!$E$27,IF(E621="P3",G621-F621*规则!$E$28,IF(E621="P4",G621-F621*规则!$E$29,G621-F621*规则!$E$30))))</f>
        <v>105</v>
      </c>
      <c r="N621" s="68">
        <f t="shared" si="9"/>
        <v>35</v>
      </c>
      <c r="O621" s="69">
        <f>IF(E621="P1",N621/规则!$E$26,IF(E621="P2",N621/规则!$E$27,IF(E621="P3",N621/规则!$E$28,IF(E621="P4",N621/规则!$E$29,N621/规则!$E$30))))</f>
        <v>2.1875</v>
      </c>
    </row>
    <row r="622" spans="1:15">
      <c r="A622" s="66" t="s">
        <v>841</v>
      </c>
      <c r="B622" s="66" t="s">
        <v>217</v>
      </c>
      <c r="C622" s="66">
        <v>5</v>
      </c>
      <c r="D622" s="66" t="s">
        <v>14</v>
      </c>
      <c r="E622" s="66" t="s">
        <v>51</v>
      </c>
      <c r="F622" s="66">
        <v>1</v>
      </c>
      <c r="G622" s="66">
        <v>66</v>
      </c>
      <c r="H622" s="66">
        <v>4</v>
      </c>
      <c r="I622" s="66">
        <v>0</v>
      </c>
      <c r="J622" s="66" t="s">
        <v>218</v>
      </c>
      <c r="K622" s="66" t="s">
        <v>218</v>
      </c>
      <c r="L622" s="66" t="s">
        <v>218</v>
      </c>
      <c r="M622" s="66">
        <f>IF(E622="P1",G622-F622*规则!$E$26,IF(E622="P2",G622-F622*规则!$E$27,IF(E622="P3",G622-F622*规则!$E$28,IF(E622="P4",G622-F622*规则!$E$29,G622-F622*规则!$E$30))))</f>
        <v>39</v>
      </c>
      <c r="N622" s="68">
        <f t="shared" si="9"/>
        <v>39</v>
      </c>
      <c r="O622" s="69">
        <f>IF(E622="P1",N622/规则!$E$26,IF(E622="P2",N622/规则!$E$27,IF(E622="P3",N622/规则!$E$28,IF(E622="P4",N622/规则!$E$29,N622/规则!$E$30))))</f>
        <v>1.4444444444444444</v>
      </c>
    </row>
    <row r="623" spans="1:15">
      <c r="A623" s="66" t="s">
        <v>842</v>
      </c>
      <c r="B623" s="66" t="s">
        <v>217</v>
      </c>
      <c r="C623" s="66">
        <v>5</v>
      </c>
      <c r="D623" s="66" t="s">
        <v>14</v>
      </c>
      <c r="E623" s="66" t="s">
        <v>51</v>
      </c>
      <c r="F623" s="66">
        <v>2</v>
      </c>
      <c r="G623" s="66">
        <v>138</v>
      </c>
      <c r="H623" s="66">
        <v>1</v>
      </c>
      <c r="I623" s="66">
        <v>1</v>
      </c>
      <c r="J623" s="66" t="s">
        <v>218</v>
      </c>
      <c r="K623" s="66" t="s">
        <v>218</v>
      </c>
      <c r="L623" s="66" t="s">
        <v>218</v>
      </c>
      <c r="M623" s="66">
        <f>IF(E623="P1",G623-F623*规则!$E$26,IF(E623="P2",G623-F623*规则!$E$27,IF(E623="P3",G623-F623*规则!$E$28,IF(E623="P4",G623-F623*规则!$E$29,G623-F623*规则!$E$30))))</f>
        <v>84</v>
      </c>
      <c r="N623" s="68">
        <f t="shared" si="9"/>
        <v>42</v>
      </c>
      <c r="O623" s="69">
        <f>IF(E623="P1",N623/规则!$E$26,IF(E623="P2",N623/规则!$E$27,IF(E623="P3",N623/规则!$E$28,IF(E623="P4",N623/规则!$E$29,N623/规则!$E$30))))</f>
        <v>1.5555555555555556</v>
      </c>
    </row>
    <row r="624" spans="1:15">
      <c r="A624" s="66" t="s">
        <v>843</v>
      </c>
      <c r="B624" s="66" t="s">
        <v>217</v>
      </c>
      <c r="C624" s="66">
        <v>5</v>
      </c>
      <c r="D624" s="66" t="s">
        <v>14</v>
      </c>
      <c r="E624" s="66" t="s">
        <v>51</v>
      </c>
      <c r="F624" s="66">
        <v>3</v>
      </c>
      <c r="G624" s="66">
        <v>206</v>
      </c>
      <c r="H624" s="66">
        <v>2</v>
      </c>
      <c r="I624" s="66">
        <v>3</v>
      </c>
      <c r="J624" s="66" t="s">
        <v>218</v>
      </c>
      <c r="K624" s="66" t="s">
        <v>218</v>
      </c>
      <c r="L624" s="66" t="s">
        <v>218</v>
      </c>
      <c r="M624" s="66">
        <f>IF(E624="P1",G624-F624*规则!$E$26,IF(E624="P2",G624-F624*规则!$E$27,IF(E624="P3",G624-F624*规则!$E$28,IF(E624="P4",G624-F624*规则!$E$29,G624-F624*规则!$E$30))))</f>
        <v>125</v>
      </c>
      <c r="N624" s="68">
        <f t="shared" si="9"/>
        <v>41.666666666666664</v>
      </c>
      <c r="O624" s="69">
        <f>IF(E624="P1",N624/规则!$E$26,IF(E624="P2",N624/规则!$E$27,IF(E624="P3",N624/规则!$E$28,IF(E624="P4",N624/规则!$E$29,N624/规则!$E$30))))</f>
        <v>1.5432098765432098</v>
      </c>
    </row>
    <row r="625" spans="1:15">
      <c r="A625" s="66" t="s">
        <v>844</v>
      </c>
      <c r="B625" s="66" t="s">
        <v>217</v>
      </c>
      <c r="C625" s="66">
        <v>5</v>
      </c>
      <c r="D625" s="66" t="s">
        <v>14</v>
      </c>
      <c r="E625" s="66" t="s">
        <v>51</v>
      </c>
      <c r="F625" s="66">
        <v>3</v>
      </c>
      <c r="G625" s="66">
        <v>196</v>
      </c>
      <c r="H625" s="66">
        <v>2</v>
      </c>
      <c r="I625" s="66">
        <v>1</v>
      </c>
      <c r="J625" s="66" t="s">
        <v>218</v>
      </c>
      <c r="K625" s="66" t="s">
        <v>218</v>
      </c>
      <c r="L625" s="66" t="s">
        <v>218</v>
      </c>
      <c r="M625" s="66">
        <f>IF(E625="P1",G625-F625*规则!$E$26,IF(E625="P2",G625-F625*规则!$E$27,IF(E625="P3",G625-F625*规则!$E$28,IF(E625="P4",G625-F625*规则!$E$29,G625-F625*规则!$E$30))))</f>
        <v>115</v>
      </c>
      <c r="N625" s="68">
        <f t="shared" si="9"/>
        <v>38.333333333333336</v>
      </c>
      <c r="O625" s="69">
        <f>IF(E625="P1",N625/规则!$E$26,IF(E625="P2",N625/规则!$E$27,IF(E625="P3",N625/规则!$E$28,IF(E625="P4",N625/规则!$E$29,N625/规则!$E$30))))</f>
        <v>1.4197530864197532</v>
      </c>
    </row>
    <row r="626" spans="1:15">
      <c r="A626" s="66" t="s">
        <v>845</v>
      </c>
      <c r="B626" s="66" t="s">
        <v>217</v>
      </c>
      <c r="C626" s="66">
        <v>5</v>
      </c>
      <c r="D626" s="66" t="s">
        <v>14</v>
      </c>
      <c r="E626" s="66" t="s">
        <v>51</v>
      </c>
      <c r="F626" s="66">
        <v>3</v>
      </c>
      <c r="G626" s="66">
        <v>212</v>
      </c>
      <c r="H626" s="66">
        <v>3</v>
      </c>
      <c r="I626" s="66">
        <v>4</v>
      </c>
      <c r="J626" s="66" t="s">
        <v>218</v>
      </c>
      <c r="K626" s="66" t="s">
        <v>218</v>
      </c>
      <c r="L626" s="66" t="s">
        <v>218</v>
      </c>
      <c r="M626" s="66">
        <f>IF(E626="P1",G626-F626*规则!$E$26,IF(E626="P2",G626-F626*规则!$E$27,IF(E626="P3",G626-F626*规则!$E$28,IF(E626="P4",G626-F626*规则!$E$29,G626-F626*规则!$E$30))))</f>
        <v>131</v>
      </c>
      <c r="N626" s="68">
        <f t="shared" si="9"/>
        <v>43.666666666666664</v>
      </c>
      <c r="O626" s="69">
        <f>IF(E626="P1",N626/规则!$E$26,IF(E626="P2",N626/规则!$E$27,IF(E626="P3",N626/规则!$E$28,IF(E626="P4",N626/规则!$E$29,N626/规则!$E$30))))</f>
        <v>1.6172839506172838</v>
      </c>
    </row>
    <row r="627" spans="1:15">
      <c r="A627" s="66" t="s">
        <v>846</v>
      </c>
      <c r="B627" s="66" t="s">
        <v>217</v>
      </c>
      <c r="C627" s="66">
        <v>5</v>
      </c>
      <c r="D627" s="66" t="s">
        <v>14</v>
      </c>
      <c r="E627" s="66" t="s">
        <v>51</v>
      </c>
      <c r="F627" s="66">
        <v>4</v>
      </c>
      <c r="G627" s="66">
        <v>233</v>
      </c>
      <c r="H627" s="66">
        <v>1</v>
      </c>
      <c r="I627" s="66">
        <v>0</v>
      </c>
      <c r="J627" s="66" t="s">
        <v>218</v>
      </c>
      <c r="K627" s="66" t="s">
        <v>218</v>
      </c>
      <c r="L627" s="66" t="s">
        <v>218</v>
      </c>
      <c r="M627" s="66">
        <f>IF(E627="P1",G627-F627*规则!$E$26,IF(E627="P2",G627-F627*规则!$E$27,IF(E627="P3",G627-F627*规则!$E$28,IF(E627="P4",G627-F627*规则!$E$29,G627-F627*规则!$E$30))))</f>
        <v>125</v>
      </c>
      <c r="N627" s="68">
        <f t="shared" si="9"/>
        <v>31.25</v>
      </c>
      <c r="O627" s="69">
        <f>IF(E627="P1",N627/规则!$E$26,IF(E627="P2",N627/规则!$E$27,IF(E627="P3",N627/规则!$E$28,IF(E627="P4",N627/规则!$E$29,N627/规则!$E$30))))</f>
        <v>1.1574074074074074</v>
      </c>
    </row>
    <row r="628" spans="1:15">
      <c r="A628" s="66" t="s">
        <v>847</v>
      </c>
      <c r="B628" s="66" t="s">
        <v>217</v>
      </c>
      <c r="C628" s="66">
        <v>5</v>
      </c>
      <c r="D628" s="66" t="s">
        <v>14</v>
      </c>
      <c r="E628" s="66" t="s">
        <v>51</v>
      </c>
      <c r="F628" s="66">
        <v>4</v>
      </c>
      <c r="G628" s="66">
        <v>249</v>
      </c>
      <c r="H628" s="66">
        <v>2</v>
      </c>
      <c r="I628" s="66">
        <v>0</v>
      </c>
      <c r="J628" s="66" t="s">
        <v>218</v>
      </c>
      <c r="K628" s="66" t="s">
        <v>218</v>
      </c>
      <c r="L628" s="66" t="s">
        <v>218</v>
      </c>
      <c r="M628" s="66">
        <f>IF(E628="P1",G628-F628*规则!$E$26,IF(E628="P2",G628-F628*规则!$E$27,IF(E628="P3",G628-F628*规则!$E$28,IF(E628="P4",G628-F628*规则!$E$29,G628-F628*规则!$E$30))))</f>
        <v>141</v>
      </c>
      <c r="N628" s="68">
        <f t="shared" si="9"/>
        <v>35.25</v>
      </c>
      <c r="O628" s="69">
        <f>IF(E628="P1",N628/规则!$E$26,IF(E628="P2",N628/规则!$E$27,IF(E628="P3",N628/规则!$E$28,IF(E628="P4",N628/规则!$E$29,N628/规则!$E$30))))</f>
        <v>1.3055555555555556</v>
      </c>
    </row>
    <row r="629" spans="1:15">
      <c r="A629" s="66" t="s">
        <v>848</v>
      </c>
      <c r="B629" s="66" t="s">
        <v>217</v>
      </c>
      <c r="C629" s="66">
        <v>5</v>
      </c>
      <c r="D629" s="66" t="s">
        <v>14</v>
      </c>
      <c r="E629" s="66" t="s">
        <v>51</v>
      </c>
      <c r="F629" s="66">
        <v>5</v>
      </c>
      <c r="G629" s="66">
        <v>333</v>
      </c>
      <c r="H629" s="66">
        <v>3</v>
      </c>
      <c r="I629" s="66">
        <v>3</v>
      </c>
      <c r="J629" s="66" t="s">
        <v>218</v>
      </c>
      <c r="K629" s="66" t="s">
        <v>218</v>
      </c>
      <c r="L629" s="66" t="s">
        <v>218</v>
      </c>
      <c r="M629" s="66">
        <f>IF(E629="P1",G629-F629*规则!$E$26,IF(E629="P2",G629-F629*规则!$E$27,IF(E629="P3",G629-F629*规则!$E$28,IF(E629="P4",G629-F629*规则!$E$29,G629-F629*规则!$E$30))))</f>
        <v>198</v>
      </c>
      <c r="N629" s="68">
        <f t="shared" si="9"/>
        <v>39.6</v>
      </c>
      <c r="O629" s="69">
        <f>IF(E629="P1",N629/规则!$E$26,IF(E629="P2",N629/规则!$E$27,IF(E629="P3",N629/规则!$E$28,IF(E629="P4",N629/规则!$E$29,N629/规则!$E$30))))</f>
        <v>1.4666666666666668</v>
      </c>
    </row>
    <row r="630" spans="1:15">
      <c r="A630" s="66" t="s">
        <v>849</v>
      </c>
      <c r="B630" s="66" t="s">
        <v>217</v>
      </c>
      <c r="C630" s="66">
        <v>5</v>
      </c>
      <c r="D630" s="66" t="s">
        <v>14</v>
      </c>
      <c r="E630" s="66" t="s">
        <v>51</v>
      </c>
      <c r="F630" s="66">
        <v>1</v>
      </c>
      <c r="G630" s="66">
        <v>69</v>
      </c>
      <c r="H630" s="66">
        <v>2</v>
      </c>
      <c r="I630" s="66">
        <v>4</v>
      </c>
      <c r="J630" s="66" t="s">
        <v>218</v>
      </c>
      <c r="K630" s="66" t="s">
        <v>218</v>
      </c>
      <c r="L630" s="66" t="s">
        <v>218</v>
      </c>
      <c r="M630" s="66">
        <f>IF(E630="P1",G630-F630*规则!$E$26,IF(E630="P2",G630-F630*规则!$E$27,IF(E630="P3",G630-F630*规则!$E$28,IF(E630="P4",G630-F630*规则!$E$29,G630-F630*规则!$E$30))))</f>
        <v>42</v>
      </c>
      <c r="N630" s="68">
        <f t="shared" si="9"/>
        <v>42</v>
      </c>
      <c r="O630" s="69">
        <f>IF(E630="P1",N630/规则!$E$26,IF(E630="P2",N630/规则!$E$27,IF(E630="P3",N630/规则!$E$28,IF(E630="P4",N630/规则!$E$29,N630/规则!$E$30))))</f>
        <v>1.5555555555555556</v>
      </c>
    </row>
    <row r="631" spans="1:15">
      <c r="A631" s="66" t="s">
        <v>850</v>
      </c>
      <c r="B631" s="66" t="s">
        <v>217</v>
      </c>
      <c r="C631" s="66">
        <v>5</v>
      </c>
      <c r="D631" s="66" t="s">
        <v>14</v>
      </c>
      <c r="E631" s="66" t="s">
        <v>51</v>
      </c>
      <c r="F631" s="66">
        <v>1</v>
      </c>
      <c r="G631" s="66">
        <v>72</v>
      </c>
      <c r="H631" s="66">
        <v>3</v>
      </c>
      <c r="I631" s="66">
        <v>0</v>
      </c>
      <c r="J631" s="66" t="s">
        <v>218</v>
      </c>
      <c r="K631" s="66" t="s">
        <v>218</v>
      </c>
      <c r="L631" s="66" t="s">
        <v>218</v>
      </c>
      <c r="M631" s="66">
        <f>IF(E631="P1",G631-F631*规则!$E$26,IF(E631="P2",G631-F631*规则!$E$27,IF(E631="P3",G631-F631*规则!$E$28,IF(E631="P4",G631-F631*规则!$E$29,G631-F631*规则!$E$30))))</f>
        <v>45</v>
      </c>
      <c r="N631" s="68">
        <f t="shared" si="9"/>
        <v>45</v>
      </c>
      <c r="O631" s="69">
        <f>IF(E631="P1",N631/规则!$E$26,IF(E631="P2",N631/规则!$E$27,IF(E631="P3",N631/规则!$E$28,IF(E631="P4",N631/规则!$E$29,N631/规则!$E$30))))</f>
        <v>1.6666666666666667</v>
      </c>
    </row>
    <row r="632" spans="1:15">
      <c r="A632" s="66" t="s">
        <v>851</v>
      </c>
      <c r="B632" s="66" t="s">
        <v>217</v>
      </c>
      <c r="C632" s="66">
        <v>5</v>
      </c>
      <c r="D632" s="66" t="s">
        <v>14</v>
      </c>
      <c r="E632" s="66" t="s">
        <v>51</v>
      </c>
      <c r="F632" s="66">
        <v>5</v>
      </c>
      <c r="G632" s="66">
        <v>317</v>
      </c>
      <c r="H632" s="66">
        <v>1</v>
      </c>
      <c r="I632" s="66">
        <v>4</v>
      </c>
      <c r="J632" s="66" t="s">
        <v>389</v>
      </c>
      <c r="K632" s="66" t="s">
        <v>218</v>
      </c>
      <c r="L632" s="66" t="s">
        <v>218</v>
      </c>
      <c r="M632" s="66">
        <f>IF(E632="P1",G632-F632*规则!$E$26,IF(E632="P2",G632-F632*规则!$E$27,IF(E632="P3",G632-F632*规则!$E$28,IF(E632="P4",G632-F632*规则!$E$29,G632-F632*规则!$E$30))))</f>
        <v>182</v>
      </c>
      <c r="N632" s="68">
        <f t="shared" si="9"/>
        <v>36.4</v>
      </c>
      <c r="O632" s="69">
        <f>IF(E632="P1",N632/规则!$E$26,IF(E632="P2",N632/规则!$E$27,IF(E632="P3",N632/规则!$E$28,IF(E632="P4",N632/规则!$E$29,N632/规则!$E$30))))</f>
        <v>1.3481481481481481</v>
      </c>
    </row>
    <row r="633" spans="1:15">
      <c r="A633" s="66" t="s">
        <v>852</v>
      </c>
      <c r="B633" s="66" t="s">
        <v>217</v>
      </c>
      <c r="C633" s="66">
        <v>5</v>
      </c>
      <c r="D633" s="66" t="s">
        <v>14</v>
      </c>
      <c r="E633" s="66" t="s">
        <v>51</v>
      </c>
      <c r="F633" s="66">
        <v>4</v>
      </c>
      <c r="G633" s="66">
        <v>230</v>
      </c>
      <c r="H633" s="66">
        <v>4</v>
      </c>
      <c r="I633" s="66">
        <v>4</v>
      </c>
      <c r="J633" s="66" t="s">
        <v>218</v>
      </c>
      <c r="K633" s="66" t="s">
        <v>218</v>
      </c>
      <c r="L633" s="66" t="s">
        <v>218</v>
      </c>
      <c r="M633" s="66">
        <f>IF(E633="P1",G633-F633*规则!$E$26,IF(E633="P2",G633-F633*规则!$E$27,IF(E633="P3",G633-F633*规则!$E$28,IF(E633="P4",G633-F633*规则!$E$29,G633-F633*规则!$E$30))))</f>
        <v>122</v>
      </c>
      <c r="N633" s="68">
        <f t="shared" si="9"/>
        <v>30.5</v>
      </c>
      <c r="O633" s="69">
        <f>IF(E633="P1",N633/规则!$E$26,IF(E633="P2",N633/规则!$E$27,IF(E633="P3",N633/规则!$E$28,IF(E633="P4",N633/规则!$E$29,N633/规则!$E$30))))</f>
        <v>1.1296296296296295</v>
      </c>
    </row>
    <row r="634" spans="1:15">
      <c r="A634" s="66" t="s">
        <v>853</v>
      </c>
      <c r="B634" s="66" t="s">
        <v>217</v>
      </c>
      <c r="C634" s="66">
        <v>5</v>
      </c>
      <c r="D634" s="66" t="s">
        <v>14</v>
      </c>
      <c r="E634" s="66" t="s">
        <v>51</v>
      </c>
      <c r="F634" s="66">
        <v>2</v>
      </c>
      <c r="G634" s="66">
        <v>107</v>
      </c>
      <c r="H634" s="66">
        <v>3</v>
      </c>
      <c r="I634" s="66">
        <v>1</v>
      </c>
      <c r="J634" s="66" t="s">
        <v>218</v>
      </c>
      <c r="K634" s="66" t="s">
        <v>218</v>
      </c>
      <c r="L634" s="66" t="s">
        <v>218</v>
      </c>
      <c r="M634" s="66">
        <f>IF(E634="P1",G634-F634*规则!$E$26,IF(E634="P2",G634-F634*规则!$E$27,IF(E634="P3",G634-F634*规则!$E$28,IF(E634="P4",G634-F634*规则!$E$29,G634-F634*规则!$E$30))))</f>
        <v>53</v>
      </c>
      <c r="N634" s="68">
        <f t="shared" si="9"/>
        <v>26.5</v>
      </c>
      <c r="O634" s="69">
        <f>IF(E634="P1",N634/规则!$E$26,IF(E634="P2",N634/规则!$E$27,IF(E634="P3",N634/规则!$E$28,IF(E634="P4",N634/规则!$E$29,N634/规则!$E$30))))</f>
        <v>0.98148148148148151</v>
      </c>
    </row>
    <row r="635" spans="1:15">
      <c r="A635" s="66" t="s">
        <v>854</v>
      </c>
      <c r="B635" s="66" t="s">
        <v>217</v>
      </c>
      <c r="C635" s="66">
        <v>5</v>
      </c>
      <c r="D635" s="66" t="s">
        <v>14</v>
      </c>
      <c r="E635" s="66" t="s">
        <v>51</v>
      </c>
      <c r="F635" s="66">
        <v>1</v>
      </c>
      <c r="G635" s="66">
        <v>53</v>
      </c>
      <c r="H635" s="66">
        <v>1</v>
      </c>
      <c r="I635" s="66">
        <v>4</v>
      </c>
      <c r="J635" s="66" t="s">
        <v>218</v>
      </c>
      <c r="K635" s="66" t="s">
        <v>218</v>
      </c>
      <c r="L635" s="66" t="s">
        <v>218</v>
      </c>
      <c r="M635" s="66">
        <f>IF(E635="P1",G635-F635*规则!$E$26,IF(E635="P2",G635-F635*规则!$E$27,IF(E635="P3",G635-F635*规则!$E$28,IF(E635="P4",G635-F635*规则!$E$29,G635-F635*规则!$E$30))))</f>
        <v>26</v>
      </c>
      <c r="N635" s="68">
        <f t="shared" si="9"/>
        <v>26</v>
      </c>
      <c r="O635" s="69">
        <f>IF(E635="P1",N635/规则!$E$26,IF(E635="P2",N635/规则!$E$27,IF(E635="P3",N635/规则!$E$28,IF(E635="P4",N635/规则!$E$29,N635/规则!$E$30))))</f>
        <v>0.96296296296296291</v>
      </c>
    </row>
    <row r="636" spans="1:15">
      <c r="A636" s="66" t="s">
        <v>855</v>
      </c>
      <c r="B636" s="66" t="s">
        <v>217</v>
      </c>
      <c r="C636" s="66">
        <v>5</v>
      </c>
      <c r="D636" s="66" t="s">
        <v>14</v>
      </c>
      <c r="E636" s="66" t="s">
        <v>51</v>
      </c>
      <c r="F636" s="66">
        <v>5</v>
      </c>
      <c r="G636" s="66">
        <v>311</v>
      </c>
      <c r="H636" s="66">
        <v>3</v>
      </c>
      <c r="I636" s="66">
        <v>1</v>
      </c>
      <c r="J636" s="66" t="s">
        <v>218</v>
      </c>
      <c r="K636" s="66" t="s">
        <v>218</v>
      </c>
      <c r="L636" s="66" t="s">
        <v>218</v>
      </c>
      <c r="M636" s="66">
        <f>IF(E636="P1",G636-F636*规则!$E$26,IF(E636="P2",G636-F636*规则!$E$27,IF(E636="P3",G636-F636*规则!$E$28,IF(E636="P4",G636-F636*规则!$E$29,G636-F636*规则!$E$30))))</f>
        <v>176</v>
      </c>
      <c r="N636" s="68">
        <f t="shared" si="9"/>
        <v>35.200000000000003</v>
      </c>
      <c r="O636" s="69">
        <f>IF(E636="P1",N636/规则!$E$26,IF(E636="P2",N636/规则!$E$27,IF(E636="P3",N636/规则!$E$28,IF(E636="P4",N636/规则!$E$29,N636/规则!$E$30))))</f>
        <v>1.3037037037037038</v>
      </c>
    </row>
    <row r="637" spans="1:15">
      <c r="A637" s="66" t="s">
        <v>856</v>
      </c>
      <c r="B637" s="66" t="s">
        <v>217</v>
      </c>
      <c r="C637" s="66">
        <v>5</v>
      </c>
      <c r="D637" s="66" t="s">
        <v>14</v>
      </c>
      <c r="E637" s="66" t="s">
        <v>51</v>
      </c>
      <c r="F637" s="66">
        <v>3</v>
      </c>
      <c r="G637" s="66">
        <v>185</v>
      </c>
      <c r="H637" s="66">
        <v>3</v>
      </c>
      <c r="I637" s="66">
        <v>3</v>
      </c>
      <c r="J637" s="66" t="s">
        <v>218</v>
      </c>
      <c r="K637" s="66" t="s">
        <v>218</v>
      </c>
      <c r="L637" s="66" t="s">
        <v>218</v>
      </c>
      <c r="M637" s="66">
        <f>IF(E637="P1",G637-F637*规则!$E$26,IF(E637="P2",G637-F637*规则!$E$27,IF(E637="P3",G637-F637*规则!$E$28,IF(E637="P4",G637-F637*规则!$E$29,G637-F637*规则!$E$30))))</f>
        <v>104</v>
      </c>
      <c r="N637" s="68">
        <f t="shared" si="9"/>
        <v>34.666666666666664</v>
      </c>
      <c r="O637" s="69">
        <f>IF(E637="P1",N637/规则!$E$26,IF(E637="P2",N637/规则!$E$27,IF(E637="P3",N637/规则!$E$28,IF(E637="P4",N637/规则!$E$29,N637/规则!$E$30))))</f>
        <v>1.2839506172839505</v>
      </c>
    </row>
    <row r="638" spans="1:15">
      <c r="A638" s="66" t="s">
        <v>857</v>
      </c>
      <c r="B638" s="66" t="s">
        <v>217</v>
      </c>
      <c r="C638" s="66">
        <v>5</v>
      </c>
      <c r="D638" s="66" t="s">
        <v>14</v>
      </c>
      <c r="E638" s="66" t="s">
        <v>51</v>
      </c>
      <c r="F638" s="66">
        <v>2</v>
      </c>
      <c r="G638" s="66">
        <v>134</v>
      </c>
      <c r="H638" s="66">
        <v>4</v>
      </c>
      <c r="I638" s="66">
        <v>1</v>
      </c>
      <c r="J638" s="66" t="s">
        <v>218</v>
      </c>
      <c r="K638" s="66" t="s">
        <v>218</v>
      </c>
      <c r="L638" s="66" t="s">
        <v>218</v>
      </c>
      <c r="M638" s="66">
        <f>IF(E638="P1",G638-F638*规则!$E$26,IF(E638="P2",G638-F638*规则!$E$27,IF(E638="P3",G638-F638*规则!$E$28,IF(E638="P4",G638-F638*规则!$E$29,G638-F638*规则!$E$30))))</f>
        <v>80</v>
      </c>
      <c r="N638" s="68">
        <f t="shared" si="9"/>
        <v>40</v>
      </c>
      <c r="O638" s="69">
        <f>IF(E638="P1",N638/规则!$E$26,IF(E638="P2",N638/规则!$E$27,IF(E638="P3",N638/规则!$E$28,IF(E638="P4",N638/规则!$E$29,N638/规则!$E$30))))</f>
        <v>1.4814814814814814</v>
      </c>
    </row>
    <row r="639" spans="1:15">
      <c r="A639" s="66" t="s">
        <v>858</v>
      </c>
      <c r="B639" s="66" t="s">
        <v>217</v>
      </c>
      <c r="C639" s="66">
        <v>5</v>
      </c>
      <c r="D639" s="66" t="s">
        <v>14</v>
      </c>
      <c r="E639" s="66" t="s">
        <v>51</v>
      </c>
      <c r="F639" s="66">
        <v>5</v>
      </c>
      <c r="G639" s="66">
        <v>312</v>
      </c>
      <c r="H639" s="66">
        <v>2</v>
      </c>
      <c r="I639" s="66">
        <v>4</v>
      </c>
      <c r="J639" s="66" t="s">
        <v>218</v>
      </c>
      <c r="K639" s="66" t="s">
        <v>218</v>
      </c>
      <c r="L639" s="66" t="s">
        <v>218</v>
      </c>
      <c r="M639" s="66">
        <f>IF(E639="P1",G639-F639*规则!$E$26,IF(E639="P2",G639-F639*规则!$E$27,IF(E639="P3",G639-F639*规则!$E$28,IF(E639="P4",G639-F639*规则!$E$29,G639-F639*规则!$E$30))))</f>
        <v>177</v>
      </c>
      <c r="N639" s="68">
        <f t="shared" si="9"/>
        <v>35.4</v>
      </c>
      <c r="O639" s="69">
        <f>IF(E639="P1",N639/规则!$E$26,IF(E639="P2",N639/规则!$E$27,IF(E639="P3",N639/规则!$E$28,IF(E639="P4",N639/规则!$E$29,N639/规则!$E$30))))</f>
        <v>1.3111111111111111</v>
      </c>
    </row>
    <row r="640" spans="1:15">
      <c r="A640" s="66" t="s">
        <v>859</v>
      </c>
      <c r="B640" s="66" t="s">
        <v>217</v>
      </c>
      <c r="C640" s="66">
        <v>5</v>
      </c>
      <c r="D640" s="66" t="s">
        <v>14</v>
      </c>
      <c r="E640" s="66" t="s">
        <v>53</v>
      </c>
      <c r="F640" s="66">
        <v>2</v>
      </c>
      <c r="G640" s="66">
        <v>166</v>
      </c>
      <c r="H640" s="66">
        <v>4</v>
      </c>
      <c r="I640" s="66">
        <v>1</v>
      </c>
      <c r="J640" s="66" t="s">
        <v>218</v>
      </c>
      <c r="K640" s="66" t="s">
        <v>218</v>
      </c>
      <c r="L640" s="66" t="s">
        <v>218</v>
      </c>
      <c r="M640" s="66">
        <f>IF(E640="P1",G640-F640*规则!$E$26,IF(E640="P2",G640-F640*规则!$E$27,IF(E640="P3",G640-F640*规则!$E$28,IF(E640="P4",G640-F640*规则!$E$29,G640-F640*规则!$E$30))))</f>
        <v>94</v>
      </c>
      <c r="N640" s="68">
        <f t="shared" si="9"/>
        <v>47</v>
      </c>
      <c r="O640" s="69">
        <f>IF(E640="P1",N640/规则!$E$26,IF(E640="P2",N640/规则!$E$27,IF(E640="P3",N640/规则!$E$28,IF(E640="P4",N640/规则!$E$29,N640/规则!$E$30))))</f>
        <v>1.3055555555555556</v>
      </c>
    </row>
    <row r="641" spans="1:15">
      <c r="A641" s="66" t="s">
        <v>860</v>
      </c>
      <c r="B641" s="66" t="s">
        <v>217</v>
      </c>
      <c r="C641" s="66">
        <v>5</v>
      </c>
      <c r="D641" s="66" t="s">
        <v>14</v>
      </c>
      <c r="E641" s="66" t="s">
        <v>53</v>
      </c>
      <c r="F641" s="66">
        <v>4</v>
      </c>
      <c r="G641" s="66">
        <v>330</v>
      </c>
      <c r="H641" s="66">
        <v>1</v>
      </c>
      <c r="I641" s="66">
        <v>0</v>
      </c>
      <c r="J641" s="66" t="s">
        <v>218</v>
      </c>
      <c r="K641" s="66" t="s">
        <v>218</v>
      </c>
      <c r="L641" s="66" t="s">
        <v>218</v>
      </c>
      <c r="M641" s="66">
        <f>IF(E641="P1",G641-F641*规则!$E$26,IF(E641="P2",G641-F641*规则!$E$27,IF(E641="P3",G641-F641*规则!$E$28,IF(E641="P4",G641-F641*规则!$E$29,G641-F641*规则!$E$30))))</f>
        <v>186</v>
      </c>
      <c r="N641" s="68">
        <f t="shared" si="9"/>
        <v>46.5</v>
      </c>
      <c r="O641" s="69">
        <f>IF(E641="P1",N641/规则!$E$26,IF(E641="P2",N641/规则!$E$27,IF(E641="P3",N641/规则!$E$28,IF(E641="P4",N641/规则!$E$29,N641/规则!$E$30))))</f>
        <v>1.2916666666666667</v>
      </c>
    </row>
    <row r="642" spans="1:15">
      <c r="A642" s="66" t="s">
        <v>861</v>
      </c>
      <c r="B642" s="66" t="s">
        <v>217</v>
      </c>
      <c r="C642" s="66">
        <v>5</v>
      </c>
      <c r="D642" s="66" t="s">
        <v>14</v>
      </c>
      <c r="E642" s="66" t="s">
        <v>53</v>
      </c>
      <c r="F642" s="66">
        <v>1</v>
      </c>
      <c r="G642" s="66">
        <v>91</v>
      </c>
      <c r="H642" s="66">
        <v>3</v>
      </c>
      <c r="I642" s="66">
        <v>1</v>
      </c>
      <c r="J642" s="66" t="s">
        <v>218</v>
      </c>
      <c r="K642" s="66" t="s">
        <v>218</v>
      </c>
      <c r="L642" s="66" t="s">
        <v>218</v>
      </c>
      <c r="M642" s="66">
        <f>IF(E642="P1",G642-F642*规则!$E$26,IF(E642="P2",G642-F642*规则!$E$27,IF(E642="P3",G642-F642*规则!$E$28,IF(E642="P4",G642-F642*规则!$E$29,G642-F642*规则!$E$30))))</f>
        <v>55</v>
      </c>
      <c r="N642" s="68">
        <f t="shared" si="9"/>
        <v>55</v>
      </c>
      <c r="O642" s="69">
        <f>IF(E642="P1",N642/规则!$E$26,IF(E642="P2",N642/规则!$E$27,IF(E642="P3",N642/规则!$E$28,IF(E642="P4",N642/规则!$E$29,N642/规则!$E$30))))</f>
        <v>1.5277777777777777</v>
      </c>
    </row>
    <row r="643" spans="1:15">
      <c r="A643" s="66" t="s">
        <v>862</v>
      </c>
      <c r="B643" s="66" t="s">
        <v>217</v>
      </c>
      <c r="C643" s="66">
        <v>5</v>
      </c>
      <c r="D643" s="66" t="s">
        <v>14</v>
      </c>
      <c r="E643" s="66" t="s">
        <v>53</v>
      </c>
      <c r="F643" s="66">
        <v>2</v>
      </c>
      <c r="G643" s="66">
        <v>154</v>
      </c>
      <c r="H643" s="66">
        <v>2</v>
      </c>
      <c r="I643" s="66">
        <v>1</v>
      </c>
      <c r="J643" s="66" t="s">
        <v>218</v>
      </c>
      <c r="K643" s="66" t="s">
        <v>218</v>
      </c>
      <c r="L643" s="66" t="s">
        <v>218</v>
      </c>
      <c r="M643" s="66">
        <f>IF(E643="P1",G643-F643*规则!$E$26,IF(E643="P2",G643-F643*规则!$E$27,IF(E643="P3",G643-F643*规则!$E$28,IF(E643="P4",G643-F643*规则!$E$29,G643-F643*规则!$E$30))))</f>
        <v>82</v>
      </c>
      <c r="N643" s="68">
        <f t="shared" ref="N643:N706" si="10">M643/F643</f>
        <v>41</v>
      </c>
      <c r="O643" s="69">
        <f>IF(E643="P1",N643/规则!$E$26,IF(E643="P2",N643/规则!$E$27,IF(E643="P3",N643/规则!$E$28,IF(E643="P4",N643/规则!$E$29,N643/规则!$E$30))))</f>
        <v>1.1388888888888888</v>
      </c>
    </row>
    <row r="644" spans="1:15">
      <c r="A644" s="66" t="s">
        <v>863</v>
      </c>
      <c r="B644" s="66" t="s">
        <v>217</v>
      </c>
      <c r="C644" s="66">
        <v>5</v>
      </c>
      <c r="D644" s="66" t="s">
        <v>14</v>
      </c>
      <c r="E644" s="66" t="s">
        <v>53</v>
      </c>
      <c r="F644" s="66">
        <v>3</v>
      </c>
      <c r="G644" s="66">
        <v>222</v>
      </c>
      <c r="H644" s="66">
        <v>2</v>
      </c>
      <c r="I644" s="66">
        <v>3</v>
      </c>
      <c r="J644" s="66" t="s">
        <v>218</v>
      </c>
      <c r="K644" s="66" t="s">
        <v>218</v>
      </c>
      <c r="L644" s="66" t="s">
        <v>218</v>
      </c>
      <c r="M644" s="66">
        <f>IF(E644="P1",G644-F644*规则!$E$26,IF(E644="P2",G644-F644*规则!$E$27,IF(E644="P3",G644-F644*规则!$E$28,IF(E644="P4",G644-F644*规则!$E$29,G644-F644*规则!$E$30))))</f>
        <v>114</v>
      </c>
      <c r="N644" s="68">
        <f t="shared" si="10"/>
        <v>38</v>
      </c>
      <c r="O644" s="69">
        <f>IF(E644="P1",N644/规则!$E$26,IF(E644="P2",N644/规则!$E$27,IF(E644="P3",N644/规则!$E$28,IF(E644="P4",N644/规则!$E$29,N644/规则!$E$30))))</f>
        <v>1.0555555555555556</v>
      </c>
    </row>
    <row r="645" spans="1:15">
      <c r="A645" s="66" t="s">
        <v>864</v>
      </c>
      <c r="B645" s="66" t="s">
        <v>217</v>
      </c>
      <c r="C645" s="66">
        <v>5</v>
      </c>
      <c r="D645" s="66" t="s">
        <v>14</v>
      </c>
      <c r="E645" s="66" t="s">
        <v>53</v>
      </c>
      <c r="F645" s="66">
        <v>2</v>
      </c>
      <c r="G645" s="66">
        <v>151</v>
      </c>
      <c r="H645" s="66">
        <v>3</v>
      </c>
      <c r="I645" s="66">
        <v>3</v>
      </c>
      <c r="J645" s="66" t="s">
        <v>218</v>
      </c>
      <c r="K645" s="66" t="s">
        <v>218</v>
      </c>
      <c r="L645" s="66" t="s">
        <v>218</v>
      </c>
      <c r="M645" s="66">
        <f>IF(E645="P1",G645-F645*规则!$E$26,IF(E645="P2",G645-F645*规则!$E$27,IF(E645="P3",G645-F645*规则!$E$28,IF(E645="P4",G645-F645*规则!$E$29,G645-F645*规则!$E$30))))</f>
        <v>79</v>
      </c>
      <c r="N645" s="68">
        <f t="shared" si="10"/>
        <v>39.5</v>
      </c>
      <c r="O645" s="69">
        <f>IF(E645="P1",N645/规则!$E$26,IF(E645="P2",N645/规则!$E$27,IF(E645="P3",N645/规则!$E$28,IF(E645="P4",N645/规则!$E$29,N645/规则!$E$30))))</f>
        <v>1.0972222222222223</v>
      </c>
    </row>
    <row r="646" spans="1:15">
      <c r="A646" s="66" t="s">
        <v>865</v>
      </c>
      <c r="B646" s="66" t="s">
        <v>217</v>
      </c>
      <c r="C646" s="66">
        <v>5</v>
      </c>
      <c r="D646" s="66" t="s">
        <v>14</v>
      </c>
      <c r="E646" s="66" t="s">
        <v>53</v>
      </c>
      <c r="F646" s="66">
        <v>4</v>
      </c>
      <c r="G646" s="66">
        <v>326</v>
      </c>
      <c r="H646" s="66">
        <v>1</v>
      </c>
      <c r="I646" s="66">
        <v>1</v>
      </c>
      <c r="J646" s="66" t="s">
        <v>218</v>
      </c>
      <c r="K646" s="66" t="s">
        <v>218</v>
      </c>
      <c r="L646" s="66" t="s">
        <v>218</v>
      </c>
      <c r="M646" s="66">
        <f>IF(E646="P1",G646-F646*规则!$E$26,IF(E646="P2",G646-F646*规则!$E$27,IF(E646="P3",G646-F646*规则!$E$28,IF(E646="P4",G646-F646*规则!$E$29,G646-F646*规则!$E$30))))</f>
        <v>182</v>
      </c>
      <c r="N646" s="68">
        <f t="shared" si="10"/>
        <v>45.5</v>
      </c>
      <c r="O646" s="69">
        <f>IF(E646="P1",N646/规则!$E$26,IF(E646="P2",N646/规则!$E$27,IF(E646="P3",N646/规则!$E$28,IF(E646="P4",N646/规则!$E$29,N646/规则!$E$30))))</f>
        <v>1.2638888888888888</v>
      </c>
    </row>
    <row r="647" spans="1:15">
      <c r="A647" s="66" t="s">
        <v>866</v>
      </c>
      <c r="B647" s="66" t="s">
        <v>217</v>
      </c>
      <c r="C647" s="66">
        <v>5</v>
      </c>
      <c r="D647" s="66" t="s">
        <v>14</v>
      </c>
      <c r="E647" s="66" t="s">
        <v>53</v>
      </c>
      <c r="F647" s="66">
        <v>2</v>
      </c>
      <c r="G647" s="66">
        <v>171</v>
      </c>
      <c r="H647" s="66">
        <v>3</v>
      </c>
      <c r="I647" s="66">
        <v>2</v>
      </c>
      <c r="J647" s="66" t="s">
        <v>218</v>
      </c>
      <c r="K647" s="66" t="s">
        <v>218</v>
      </c>
      <c r="L647" s="66" t="s">
        <v>218</v>
      </c>
      <c r="M647" s="66">
        <f>IF(E647="P1",G647-F647*规则!$E$26,IF(E647="P2",G647-F647*规则!$E$27,IF(E647="P3",G647-F647*规则!$E$28,IF(E647="P4",G647-F647*规则!$E$29,G647-F647*规则!$E$30))))</f>
        <v>99</v>
      </c>
      <c r="N647" s="68">
        <f t="shared" si="10"/>
        <v>49.5</v>
      </c>
      <c r="O647" s="69">
        <f>IF(E647="P1",N647/规则!$E$26,IF(E647="P2",N647/规则!$E$27,IF(E647="P3",N647/规则!$E$28,IF(E647="P4",N647/规则!$E$29,N647/规则!$E$30))))</f>
        <v>1.375</v>
      </c>
    </row>
    <row r="648" spans="1:15">
      <c r="A648" s="66" t="s">
        <v>867</v>
      </c>
      <c r="B648" s="66" t="s">
        <v>217</v>
      </c>
      <c r="C648" s="66">
        <v>5</v>
      </c>
      <c r="D648" s="66" t="s">
        <v>14</v>
      </c>
      <c r="E648" s="66" t="s">
        <v>53</v>
      </c>
      <c r="F648" s="66">
        <v>5</v>
      </c>
      <c r="G648" s="66">
        <v>370</v>
      </c>
      <c r="H648" s="66">
        <v>3</v>
      </c>
      <c r="I648" s="66">
        <v>1</v>
      </c>
      <c r="J648" s="66" t="s">
        <v>487</v>
      </c>
      <c r="K648" s="66" t="s">
        <v>218</v>
      </c>
      <c r="L648" s="66" t="s">
        <v>218</v>
      </c>
      <c r="M648" s="66">
        <f>IF(E648="P1",G648-F648*规则!$E$26,IF(E648="P2",G648-F648*规则!$E$27,IF(E648="P3",G648-F648*规则!$E$28,IF(E648="P4",G648-F648*规则!$E$29,G648-F648*规则!$E$30))))</f>
        <v>190</v>
      </c>
      <c r="N648" s="68">
        <f t="shared" si="10"/>
        <v>38</v>
      </c>
      <c r="O648" s="69">
        <f>IF(E648="P1",N648/规则!$E$26,IF(E648="P2",N648/规则!$E$27,IF(E648="P3",N648/规则!$E$28,IF(E648="P4",N648/规则!$E$29,N648/规则!$E$30))))</f>
        <v>1.0555555555555556</v>
      </c>
    </row>
    <row r="649" spans="1:15">
      <c r="A649" s="66" t="s">
        <v>868</v>
      </c>
      <c r="B649" s="66" t="s">
        <v>217</v>
      </c>
      <c r="C649" s="66">
        <v>5</v>
      </c>
      <c r="D649" s="66" t="s">
        <v>14</v>
      </c>
      <c r="E649" s="66" t="s">
        <v>53</v>
      </c>
      <c r="F649" s="66">
        <v>1</v>
      </c>
      <c r="G649" s="66">
        <v>74</v>
      </c>
      <c r="H649" s="66">
        <v>1</v>
      </c>
      <c r="I649" s="66">
        <v>0</v>
      </c>
      <c r="J649" s="66" t="s">
        <v>218</v>
      </c>
      <c r="K649" s="66" t="s">
        <v>218</v>
      </c>
      <c r="L649" s="66" t="s">
        <v>218</v>
      </c>
      <c r="M649" s="66">
        <f>IF(E649="P1",G649-F649*规则!$E$26,IF(E649="P2",G649-F649*规则!$E$27,IF(E649="P3",G649-F649*规则!$E$28,IF(E649="P4",G649-F649*规则!$E$29,G649-F649*规则!$E$30))))</f>
        <v>38</v>
      </c>
      <c r="N649" s="68">
        <f t="shared" si="10"/>
        <v>38</v>
      </c>
      <c r="O649" s="69">
        <f>IF(E649="P1",N649/规则!$E$26,IF(E649="P2",N649/规则!$E$27,IF(E649="P3",N649/规则!$E$28,IF(E649="P4",N649/规则!$E$29,N649/规则!$E$30))))</f>
        <v>1.0555555555555556</v>
      </c>
    </row>
    <row r="650" spans="1:15">
      <c r="A650" s="66" t="s">
        <v>869</v>
      </c>
      <c r="B650" s="66" t="s">
        <v>217</v>
      </c>
      <c r="C650" s="66">
        <v>5</v>
      </c>
      <c r="D650" s="66" t="s">
        <v>14</v>
      </c>
      <c r="E650" s="66" t="s">
        <v>53</v>
      </c>
      <c r="F650" s="66">
        <v>3</v>
      </c>
      <c r="G650" s="66">
        <v>259</v>
      </c>
      <c r="H650" s="66">
        <v>4</v>
      </c>
      <c r="I650" s="66">
        <v>4</v>
      </c>
      <c r="J650" s="66" t="s">
        <v>218</v>
      </c>
      <c r="K650" s="66" t="s">
        <v>218</v>
      </c>
      <c r="L650" s="66" t="s">
        <v>218</v>
      </c>
      <c r="M650" s="66">
        <f>IF(E650="P1",G650-F650*规则!$E$26,IF(E650="P2",G650-F650*规则!$E$27,IF(E650="P3",G650-F650*规则!$E$28,IF(E650="P4",G650-F650*规则!$E$29,G650-F650*规则!$E$30))))</f>
        <v>151</v>
      </c>
      <c r="N650" s="68">
        <f t="shared" si="10"/>
        <v>50.333333333333336</v>
      </c>
      <c r="O650" s="69">
        <f>IF(E650="P1",N650/规则!$E$26,IF(E650="P2",N650/规则!$E$27,IF(E650="P3",N650/规则!$E$28,IF(E650="P4",N650/规则!$E$29,N650/规则!$E$30))))</f>
        <v>1.3981481481481481</v>
      </c>
    </row>
    <row r="651" spans="1:15">
      <c r="A651" s="66" t="s">
        <v>870</v>
      </c>
      <c r="B651" s="66" t="s">
        <v>217</v>
      </c>
      <c r="C651" s="66">
        <v>5</v>
      </c>
      <c r="D651" s="66" t="s">
        <v>14</v>
      </c>
      <c r="E651" s="66" t="s">
        <v>53</v>
      </c>
      <c r="F651" s="66">
        <v>1</v>
      </c>
      <c r="G651" s="66">
        <v>68</v>
      </c>
      <c r="H651" s="66">
        <v>2</v>
      </c>
      <c r="I651" s="66">
        <v>4</v>
      </c>
      <c r="J651" s="66" t="s">
        <v>218</v>
      </c>
      <c r="K651" s="66" t="s">
        <v>218</v>
      </c>
      <c r="L651" s="66" t="s">
        <v>218</v>
      </c>
      <c r="M651" s="66">
        <f>IF(E651="P1",G651-F651*规则!$E$26,IF(E651="P2",G651-F651*规则!$E$27,IF(E651="P3",G651-F651*规则!$E$28,IF(E651="P4",G651-F651*规则!$E$29,G651-F651*规则!$E$30))))</f>
        <v>32</v>
      </c>
      <c r="N651" s="68">
        <f t="shared" si="10"/>
        <v>32</v>
      </c>
      <c r="O651" s="69">
        <f>IF(E651="P1",N651/规则!$E$26,IF(E651="P2",N651/规则!$E$27,IF(E651="P3",N651/规则!$E$28,IF(E651="P4",N651/规则!$E$29,N651/规则!$E$30))))</f>
        <v>0.88888888888888884</v>
      </c>
    </row>
    <row r="652" spans="1:15">
      <c r="A652" s="66" t="s">
        <v>871</v>
      </c>
      <c r="B652" s="66" t="s">
        <v>217</v>
      </c>
      <c r="C652" s="66">
        <v>5</v>
      </c>
      <c r="D652" s="66" t="s">
        <v>14</v>
      </c>
      <c r="E652" s="66" t="s">
        <v>53</v>
      </c>
      <c r="F652" s="66">
        <v>3</v>
      </c>
      <c r="G652" s="66">
        <v>238</v>
      </c>
      <c r="H652" s="66">
        <v>4</v>
      </c>
      <c r="I652" s="66">
        <v>3</v>
      </c>
      <c r="J652" s="66" t="s">
        <v>218</v>
      </c>
      <c r="K652" s="66" t="s">
        <v>218</v>
      </c>
      <c r="L652" s="66" t="s">
        <v>218</v>
      </c>
      <c r="M652" s="66">
        <f>IF(E652="P1",G652-F652*规则!$E$26,IF(E652="P2",G652-F652*规则!$E$27,IF(E652="P3",G652-F652*规则!$E$28,IF(E652="P4",G652-F652*规则!$E$29,G652-F652*规则!$E$30))))</f>
        <v>130</v>
      </c>
      <c r="N652" s="68">
        <f t="shared" si="10"/>
        <v>43.333333333333336</v>
      </c>
      <c r="O652" s="69">
        <f>IF(E652="P1",N652/规则!$E$26,IF(E652="P2",N652/规则!$E$27,IF(E652="P3",N652/规则!$E$28,IF(E652="P4",N652/规则!$E$29,N652/规则!$E$30))))</f>
        <v>1.2037037037037037</v>
      </c>
    </row>
    <row r="653" spans="1:15">
      <c r="A653" s="66" t="s">
        <v>872</v>
      </c>
      <c r="B653" s="66" t="s">
        <v>217</v>
      </c>
      <c r="C653" s="66">
        <v>5</v>
      </c>
      <c r="D653" s="66" t="s">
        <v>14</v>
      </c>
      <c r="E653" s="66" t="s">
        <v>53</v>
      </c>
      <c r="F653" s="66">
        <v>4</v>
      </c>
      <c r="G653" s="66">
        <v>295</v>
      </c>
      <c r="H653" s="66">
        <v>4</v>
      </c>
      <c r="I653" s="66">
        <v>0</v>
      </c>
      <c r="J653" s="66" t="s">
        <v>218</v>
      </c>
      <c r="K653" s="66" t="s">
        <v>218</v>
      </c>
      <c r="L653" s="66" t="s">
        <v>218</v>
      </c>
      <c r="M653" s="66">
        <f>IF(E653="P1",G653-F653*规则!$E$26,IF(E653="P2",G653-F653*规则!$E$27,IF(E653="P3",G653-F653*规则!$E$28,IF(E653="P4",G653-F653*规则!$E$29,G653-F653*规则!$E$30))))</f>
        <v>151</v>
      </c>
      <c r="N653" s="68">
        <f t="shared" si="10"/>
        <v>37.75</v>
      </c>
      <c r="O653" s="69">
        <f>IF(E653="P1",N653/规则!$E$26,IF(E653="P2",N653/规则!$E$27,IF(E653="P3",N653/规则!$E$28,IF(E653="P4",N653/规则!$E$29,N653/规则!$E$30))))</f>
        <v>1.0486111111111112</v>
      </c>
    </row>
    <row r="654" spans="1:15">
      <c r="A654" s="66" t="s">
        <v>873</v>
      </c>
      <c r="B654" s="66" t="s">
        <v>217</v>
      </c>
      <c r="C654" s="66">
        <v>5</v>
      </c>
      <c r="D654" s="66" t="s">
        <v>14</v>
      </c>
      <c r="E654" s="66" t="s">
        <v>55</v>
      </c>
      <c r="F654" s="66">
        <v>4</v>
      </c>
      <c r="G654" s="66">
        <v>404</v>
      </c>
      <c r="H654" s="66">
        <v>3</v>
      </c>
      <c r="I654" s="66">
        <v>4</v>
      </c>
      <c r="J654" s="66" t="s">
        <v>218</v>
      </c>
      <c r="K654" s="66" t="s">
        <v>218</v>
      </c>
      <c r="L654" s="66" t="s">
        <v>218</v>
      </c>
      <c r="M654" s="66">
        <f>IF(E654="P1",G654-F654*规则!$E$26,IF(E654="P2",G654-F654*规则!$E$27,IF(E654="P3",G654-F654*规则!$E$28,IF(E654="P4",G654-F654*规则!$E$29,G654-F654*规则!$E$30))))</f>
        <v>212</v>
      </c>
      <c r="N654" s="68">
        <f t="shared" si="10"/>
        <v>53</v>
      </c>
      <c r="O654" s="69">
        <f>IF(E654="P1",N654/规则!$E$26,IF(E654="P2",N654/规则!$E$27,IF(E654="P3",N654/规则!$E$28,IF(E654="P4",N654/规则!$E$29,N654/规则!$E$30))))</f>
        <v>1.1041666666666667</v>
      </c>
    </row>
    <row r="655" spans="1:15">
      <c r="A655" s="66" t="s">
        <v>874</v>
      </c>
      <c r="B655" s="66" t="s">
        <v>217</v>
      </c>
      <c r="C655" s="66">
        <v>5</v>
      </c>
      <c r="D655" s="66" t="s">
        <v>14</v>
      </c>
      <c r="E655" s="66" t="s">
        <v>55</v>
      </c>
      <c r="F655" s="66">
        <v>1</v>
      </c>
      <c r="G655" s="66">
        <v>95</v>
      </c>
      <c r="H655" s="66">
        <v>4</v>
      </c>
      <c r="I655" s="66">
        <v>0</v>
      </c>
      <c r="J655" s="66" t="s">
        <v>218</v>
      </c>
      <c r="K655" s="66" t="s">
        <v>218</v>
      </c>
      <c r="L655" s="66" t="s">
        <v>218</v>
      </c>
      <c r="M655" s="66">
        <f>IF(E655="P1",G655-F655*规则!$E$26,IF(E655="P2",G655-F655*规则!$E$27,IF(E655="P3",G655-F655*规则!$E$28,IF(E655="P4",G655-F655*规则!$E$29,G655-F655*规则!$E$30))))</f>
        <v>47</v>
      </c>
      <c r="N655" s="68">
        <f t="shared" si="10"/>
        <v>47</v>
      </c>
      <c r="O655" s="69">
        <f>IF(E655="P1",N655/规则!$E$26,IF(E655="P2",N655/规则!$E$27,IF(E655="P3",N655/规则!$E$28,IF(E655="P4",N655/规则!$E$29,N655/规则!$E$30))))</f>
        <v>0.97916666666666663</v>
      </c>
    </row>
    <row r="656" spans="1:15">
      <c r="A656" s="66" t="s">
        <v>875</v>
      </c>
      <c r="B656" s="66" t="s">
        <v>217</v>
      </c>
      <c r="C656" s="66">
        <v>5</v>
      </c>
      <c r="D656" s="66" t="s">
        <v>14</v>
      </c>
      <c r="E656" s="66" t="s">
        <v>55</v>
      </c>
      <c r="F656" s="66">
        <v>1</v>
      </c>
      <c r="G656" s="66">
        <v>86</v>
      </c>
      <c r="H656" s="66">
        <v>3</v>
      </c>
      <c r="I656" s="66">
        <v>1</v>
      </c>
      <c r="J656" s="66" t="s">
        <v>218</v>
      </c>
      <c r="K656" s="66" t="s">
        <v>218</v>
      </c>
      <c r="L656" s="66" t="s">
        <v>218</v>
      </c>
      <c r="M656" s="66">
        <f>IF(E656="P1",G656-F656*规则!$E$26,IF(E656="P2",G656-F656*规则!$E$27,IF(E656="P3",G656-F656*规则!$E$28,IF(E656="P4",G656-F656*规则!$E$29,G656-F656*规则!$E$30))))</f>
        <v>38</v>
      </c>
      <c r="N656" s="68">
        <f t="shared" si="10"/>
        <v>38</v>
      </c>
      <c r="O656" s="69">
        <f>IF(E656="P1",N656/规则!$E$26,IF(E656="P2",N656/规则!$E$27,IF(E656="P3",N656/规则!$E$28,IF(E656="P4",N656/规则!$E$29,N656/规则!$E$30))))</f>
        <v>0.79166666666666663</v>
      </c>
    </row>
    <row r="657" spans="1:15">
      <c r="A657" s="66" t="s">
        <v>876</v>
      </c>
      <c r="B657" s="66" t="s">
        <v>217</v>
      </c>
      <c r="C657" s="66">
        <v>5</v>
      </c>
      <c r="D657" s="66" t="s">
        <v>14</v>
      </c>
      <c r="E657" s="66" t="s">
        <v>55</v>
      </c>
      <c r="F657" s="66">
        <v>2</v>
      </c>
      <c r="G657" s="66">
        <v>240</v>
      </c>
      <c r="H657" s="66">
        <v>1</v>
      </c>
      <c r="I657" s="66">
        <v>1</v>
      </c>
      <c r="J657" s="66" t="s">
        <v>218</v>
      </c>
      <c r="K657" s="66" t="s">
        <v>218</v>
      </c>
      <c r="L657" s="66" t="s">
        <v>218</v>
      </c>
      <c r="M657" s="66">
        <f>IF(E657="P1",G657-F657*规则!$E$26,IF(E657="P2",G657-F657*规则!$E$27,IF(E657="P3",G657-F657*规则!$E$28,IF(E657="P4",G657-F657*规则!$E$29,G657-F657*规则!$E$30))))</f>
        <v>144</v>
      </c>
      <c r="N657" s="68">
        <f t="shared" si="10"/>
        <v>72</v>
      </c>
      <c r="O657" s="69">
        <f>IF(E657="P1",N657/规则!$E$26,IF(E657="P2",N657/规则!$E$27,IF(E657="P3",N657/规则!$E$28,IF(E657="P4",N657/规则!$E$29,N657/规则!$E$30))))</f>
        <v>1.5</v>
      </c>
    </row>
    <row r="658" spans="1:15">
      <c r="A658" s="66" t="s">
        <v>877</v>
      </c>
      <c r="B658" s="66" t="s">
        <v>217</v>
      </c>
      <c r="C658" s="66">
        <v>5</v>
      </c>
      <c r="D658" s="66" t="s">
        <v>14</v>
      </c>
      <c r="E658" s="66" t="s">
        <v>55</v>
      </c>
      <c r="F658" s="66">
        <v>3</v>
      </c>
      <c r="G658" s="66">
        <v>345</v>
      </c>
      <c r="H658" s="66">
        <v>3</v>
      </c>
      <c r="I658" s="66">
        <v>1</v>
      </c>
      <c r="J658" s="66" t="s">
        <v>218</v>
      </c>
      <c r="K658" s="66" t="s">
        <v>218</v>
      </c>
      <c r="L658" s="66" t="s">
        <v>218</v>
      </c>
      <c r="M658" s="66">
        <f>IF(E658="P1",G658-F658*规则!$E$26,IF(E658="P2",G658-F658*规则!$E$27,IF(E658="P3",G658-F658*规则!$E$28,IF(E658="P4",G658-F658*规则!$E$29,G658-F658*规则!$E$30))))</f>
        <v>201</v>
      </c>
      <c r="N658" s="68">
        <f t="shared" si="10"/>
        <v>67</v>
      </c>
      <c r="O658" s="69">
        <f>IF(E658="P1",N658/规则!$E$26,IF(E658="P2",N658/规则!$E$27,IF(E658="P3",N658/规则!$E$28,IF(E658="P4",N658/规则!$E$29,N658/规则!$E$30))))</f>
        <v>1.3958333333333333</v>
      </c>
    </row>
    <row r="659" spans="1:15">
      <c r="A659" s="66" t="s">
        <v>878</v>
      </c>
      <c r="B659" s="66" t="s">
        <v>217</v>
      </c>
      <c r="C659" s="66">
        <v>5</v>
      </c>
      <c r="D659" s="66" t="s">
        <v>14</v>
      </c>
      <c r="E659" s="66" t="s">
        <v>55</v>
      </c>
      <c r="F659" s="66">
        <v>4</v>
      </c>
      <c r="G659" s="66">
        <v>433</v>
      </c>
      <c r="H659" s="66">
        <v>3</v>
      </c>
      <c r="I659" s="66">
        <v>1</v>
      </c>
      <c r="J659" s="66" t="s">
        <v>218</v>
      </c>
      <c r="K659" s="66" t="s">
        <v>218</v>
      </c>
      <c r="L659" s="66" t="s">
        <v>218</v>
      </c>
      <c r="M659" s="66">
        <f>IF(E659="P1",G659-F659*规则!$E$26,IF(E659="P2",G659-F659*规则!$E$27,IF(E659="P3",G659-F659*规则!$E$28,IF(E659="P4",G659-F659*规则!$E$29,G659-F659*规则!$E$30))))</f>
        <v>241</v>
      </c>
      <c r="N659" s="68">
        <f t="shared" si="10"/>
        <v>60.25</v>
      </c>
      <c r="O659" s="69">
        <f>IF(E659="P1",N659/规则!$E$26,IF(E659="P2",N659/规则!$E$27,IF(E659="P3",N659/规则!$E$28,IF(E659="P4",N659/规则!$E$29,N659/规则!$E$30))))</f>
        <v>1.2552083333333333</v>
      </c>
    </row>
    <row r="660" spans="1:15">
      <c r="A660" s="66" t="s">
        <v>879</v>
      </c>
      <c r="B660" s="66" t="s">
        <v>217</v>
      </c>
      <c r="C660" s="66">
        <v>5</v>
      </c>
      <c r="D660" s="66" t="s">
        <v>14</v>
      </c>
      <c r="E660" s="66" t="s">
        <v>55</v>
      </c>
      <c r="F660" s="66">
        <v>1</v>
      </c>
      <c r="G660" s="66">
        <v>102</v>
      </c>
      <c r="H660" s="66">
        <v>3</v>
      </c>
      <c r="I660" s="66">
        <v>4</v>
      </c>
      <c r="J660" s="66" t="s">
        <v>218</v>
      </c>
      <c r="K660" s="66" t="s">
        <v>218</v>
      </c>
      <c r="L660" s="66" t="s">
        <v>218</v>
      </c>
      <c r="M660" s="66">
        <f>IF(E660="P1",G660-F660*规则!$E$26,IF(E660="P2",G660-F660*规则!$E$27,IF(E660="P3",G660-F660*规则!$E$28,IF(E660="P4",G660-F660*规则!$E$29,G660-F660*规则!$E$30))))</f>
        <v>54</v>
      </c>
      <c r="N660" s="68">
        <f t="shared" si="10"/>
        <v>54</v>
      </c>
      <c r="O660" s="69">
        <f>IF(E660="P1",N660/规则!$E$26,IF(E660="P2",N660/规则!$E$27,IF(E660="P3",N660/规则!$E$28,IF(E660="P4",N660/规则!$E$29,N660/规则!$E$30))))</f>
        <v>1.125</v>
      </c>
    </row>
    <row r="661" spans="1:15">
      <c r="A661" s="66" t="s">
        <v>880</v>
      </c>
      <c r="B661" s="66" t="s">
        <v>217</v>
      </c>
      <c r="C661" s="66">
        <v>5</v>
      </c>
      <c r="D661" s="66" t="s">
        <v>14</v>
      </c>
      <c r="E661" s="66" t="s">
        <v>55</v>
      </c>
      <c r="F661" s="66">
        <v>2</v>
      </c>
      <c r="G661" s="66">
        <v>176</v>
      </c>
      <c r="H661" s="66">
        <v>4</v>
      </c>
      <c r="I661" s="66">
        <v>2</v>
      </c>
      <c r="J661" s="66" t="s">
        <v>218</v>
      </c>
      <c r="K661" s="66" t="s">
        <v>218</v>
      </c>
      <c r="L661" s="66" t="s">
        <v>218</v>
      </c>
      <c r="M661" s="66">
        <f>IF(E661="P1",G661-F661*规则!$E$26,IF(E661="P2",G661-F661*规则!$E$27,IF(E661="P3",G661-F661*规则!$E$28,IF(E661="P4",G661-F661*规则!$E$29,G661-F661*规则!$E$30))))</f>
        <v>80</v>
      </c>
      <c r="N661" s="68">
        <f t="shared" si="10"/>
        <v>40</v>
      </c>
      <c r="O661" s="69">
        <f>IF(E661="P1",N661/规则!$E$26,IF(E661="P2",N661/规则!$E$27,IF(E661="P3",N661/规则!$E$28,IF(E661="P4",N661/规则!$E$29,N661/规则!$E$30))))</f>
        <v>0.83333333333333337</v>
      </c>
    </row>
    <row r="662" spans="1:15">
      <c r="A662" s="66" t="s">
        <v>881</v>
      </c>
      <c r="B662" s="66" t="s">
        <v>217</v>
      </c>
      <c r="C662" s="66">
        <v>5</v>
      </c>
      <c r="D662" s="66" t="s">
        <v>14</v>
      </c>
      <c r="E662" s="66" t="s">
        <v>55</v>
      </c>
      <c r="F662" s="66">
        <v>3</v>
      </c>
      <c r="G662" s="66">
        <v>279</v>
      </c>
      <c r="H662" s="66">
        <v>4</v>
      </c>
      <c r="I662" s="66">
        <v>0</v>
      </c>
      <c r="J662" s="66" t="s">
        <v>218</v>
      </c>
      <c r="K662" s="66" t="s">
        <v>218</v>
      </c>
      <c r="L662" s="66" t="s">
        <v>218</v>
      </c>
      <c r="M662" s="66">
        <f>IF(E662="P1",G662-F662*规则!$E$26,IF(E662="P2",G662-F662*规则!$E$27,IF(E662="P3",G662-F662*规则!$E$28,IF(E662="P4",G662-F662*规则!$E$29,G662-F662*规则!$E$30))))</f>
        <v>135</v>
      </c>
      <c r="N662" s="68">
        <f t="shared" si="10"/>
        <v>45</v>
      </c>
      <c r="O662" s="69">
        <f>IF(E662="P1",N662/规则!$E$26,IF(E662="P2",N662/规则!$E$27,IF(E662="P3",N662/规则!$E$28,IF(E662="P4",N662/规则!$E$29,N662/规则!$E$30))))</f>
        <v>0.9375</v>
      </c>
    </row>
    <row r="663" spans="1:15">
      <c r="A663" s="66" t="s">
        <v>882</v>
      </c>
      <c r="B663" s="66" t="s">
        <v>217</v>
      </c>
      <c r="C663" s="66">
        <v>5</v>
      </c>
      <c r="D663" s="66" t="s">
        <v>14</v>
      </c>
      <c r="E663" s="66" t="s">
        <v>55</v>
      </c>
      <c r="F663" s="66">
        <v>4</v>
      </c>
      <c r="G663" s="66">
        <v>450</v>
      </c>
      <c r="H663" s="66">
        <v>4</v>
      </c>
      <c r="I663" s="66">
        <v>4</v>
      </c>
      <c r="J663" s="66" t="s">
        <v>218</v>
      </c>
      <c r="K663" s="66" t="s">
        <v>218</v>
      </c>
      <c r="L663" s="66" t="s">
        <v>218</v>
      </c>
      <c r="M663" s="66">
        <f>IF(E663="P1",G663-F663*规则!$E$26,IF(E663="P2",G663-F663*规则!$E$27,IF(E663="P3",G663-F663*规则!$E$28,IF(E663="P4",G663-F663*规则!$E$29,G663-F663*规则!$E$30))))</f>
        <v>258</v>
      </c>
      <c r="N663" s="68">
        <f t="shared" si="10"/>
        <v>64.5</v>
      </c>
      <c r="O663" s="69">
        <f>IF(E663="P1",N663/规则!$E$26,IF(E663="P2",N663/规则!$E$27,IF(E663="P3",N663/规则!$E$28,IF(E663="P4",N663/规则!$E$29,N663/规则!$E$30))))</f>
        <v>1.34375</v>
      </c>
    </row>
    <row r="664" spans="1:15">
      <c r="A664" s="66" t="s">
        <v>883</v>
      </c>
      <c r="B664" s="66" t="s">
        <v>217</v>
      </c>
      <c r="C664" s="66">
        <v>5</v>
      </c>
      <c r="D664" s="66" t="s">
        <v>14</v>
      </c>
      <c r="E664" s="66" t="s">
        <v>55</v>
      </c>
      <c r="F664" s="66">
        <v>5</v>
      </c>
      <c r="G664" s="66">
        <v>515</v>
      </c>
      <c r="H664" s="66">
        <v>2</v>
      </c>
      <c r="I664" s="66">
        <v>4</v>
      </c>
      <c r="J664" s="66" t="s">
        <v>487</v>
      </c>
      <c r="K664" s="66" t="s">
        <v>218</v>
      </c>
      <c r="L664" s="66" t="s">
        <v>218</v>
      </c>
      <c r="M664" s="66">
        <f>IF(E664="P1",G664-F664*规则!$E$26,IF(E664="P2",G664-F664*规则!$E$27,IF(E664="P3",G664-F664*规则!$E$28,IF(E664="P4",G664-F664*规则!$E$29,G664-F664*规则!$E$30))))</f>
        <v>275</v>
      </c>
      <c r="N664" s="68">
        <f t="shared" si="10"/>
        <v>55</v>
      </c>
      <c r="O664" s="69">
        <f>IF(E664="P1",N664/规则!$E$26,IF(E664="P2",N664/规则!$E$27,IF(E664="P3",N664/规则!$E$28,IF(E664="P4",N664/规则!$E$29,N664/规则!$E$30))))</f>
        <v>1.1458333333333333</v>
      </c>
    </row>
    <row r="665" spans="1:15">
      <c r="A665" s="66" t="s">
        <v>884</v>
      </c>
      <c r="B665" s="66" t="s">
        <v>217</v>
      </c>
      <c r="C665" s="66">
        <v>5</v>
      </c>
      <c r="D665" s="66" t="s">
        <v>14</v>
      </c>
      <c r="E665" s="66" t="s">
        <v>55</v>
      </c>
      <c r="F665" s="66">
        <v>4</v>
      </c>
      <c r="G665" s="66">
        <v>399</v>
      </c>
      <c r="H665" s="66">
        <v>2</v>
      </c>
      <c r="I665" s="66">
        <v>3</v>
      </c>
      <c r="J665" s="66" t="s">
        <v>218</v>
      </c>
      <c r="K665" s="66" t="s">
        <v>218</v>
      </c>
      <c r="L665" s="66" t="s">
        <v>218</v>
      </c>
      <c r="M665" s="66">
        <f>IF(E665="P1",G665-F665*规则!$E$26,IF(E665="P2",G665-F665*规则!$E$27,IF(E665="P3",G665-F665*规则!$E$28,IF(E665="P4",G665-F665*规则!$E$29,G665-F665*规则!$E$30))))</f>
        <v>207</v>
      </c>
      <c r="N665" s="68">
        <f t="shared" si="10"/>
        <v>51.75</v>
      </c>
      <c r="O665" s="69">
        <f>IF(E665="P1",N665/规则!$E$26,IF(E665="P2",N665/规则!$E$27,IF(E665="P3",N665/规则!$E$28,IF(E665="P4",N665/规则!$E$29,N665/规则!$E$30))))</f>
        <v>1.078125</v>
      </c>
    </row>
    <row r="666" spans="1:15">
      <c r="A666" s="66" t="s">
        <v>885</v>
      </c>
      <c r="B666" s="66" t="s">
        <v>217</v>
      </c>
      <c r="C666" s="66">
        <v>5</v>
      </c>
      <c r="D666" s="66" t="s">
        <v>15</v>
      </c>
      <c r="E666" s="66" t="s">
        <v>50</v>
      </c>
      <c r="F666" s="66">
        <v>1</v>
      </c>
      <c r="G666" s="66">
        <v>42</v>
      </c>
      <c r="H666" s="66">
        <v>1</v>
      </c>
      <c r="I666" s="66">
        <v>4</v>
      </c>
      <c r="J666" s="66" t="s">
        <v>218</v>
      </c>
      <c r="K666" s="66" t="s">
        <v>218</v>
      </c>
      <c r="L666" s="66" t="s">
        <v>218</v>
      </c>
      <c r="M666" s="66">
        <f>IF(E666="P1",G666-F666*规则!$E$26,IF(E666="P2",G666-F666*规则!$E$27,IF(E666="P3",G666-F666*规则!$E$28,IF(E666="P4",G666-F666*规则!$E$29,G666-F666*规则!$E$30))))</f>
        <v>26</v>
      </c>
      <c r="N666" s="68">
        <f t="shared" si="10"/>
        <v>26</v>
      </c>
      <c r="O666" s="69">
        <f>IF(E666="P1",N666/规则!$E$26,IF(E666="P2",N666/规则!$E$27,IF(E666="P3",N666/规则!$E$28,IF(E666="P4",N666/规则!$E$29,N666/规则!$E$30))))</f>
        <v>1.625</v>
      </c>
    </row>
    <row r="667" spans="1:15">
      <c r="A667" s="66" t="s">
        <v>886</v>
      </c>
      <c r="B667" s="66" t="s">
        <v>217</v>
      </c>
      <c r="C667" s="66">
        <v>5</v>
      </c>
      <c r="D667" s="66" t="s">
        <v>15</v>
      </c>
      <c r="E667" s="66" t="s">
        <v>50</v>
      </c>
      <c r="F667" s="66">
        <v>4</v>
      </c>
      <c r="G667" s="66">
        <v>181</v>
      </c>
      <c r="H667" s="66">
        <v>4</v>
      </c>
      <c r="I667" s="66">
        <v>1</v>
      </c>
      <c r="J667" s="66" t="s">
        <v>218</v>
      </c>
      <c r="K667" s="66" t="s">
        <v>218</v>
      </c>
      <c r="L667" s="66" t="s">
        <v>218</v>
      </c>
      <c r="M667" s="66">
        <f>IF(E667="P1",G667-F667*规则!$E$26,IF(E667="P2",G667-F667*规则!$E$27,IF(E667="P3",G667-F667*规则!$E$28,IF(E667="P4",G667-F667*规则!$E$29,G667-F667*规则!$E$30))))</f>
        <v>117</v>
      </c>
      <c r="N667" s="68">
        <f t="shared" si="10"/>
        <v>29.25</v>
      </c>
      <c r="O667" s="69">
        <f>IF(E667="P1",N667/规则!$E$26,IF(E667="P2",N667/规则!$E$27,IF(E667="P3",N667/规则!$E$28,IF(E667="P4",N667/规则!$E$29,N667/规则!$E$30))))</f>
        <v>1.828125</v>
      </c>
    </row>
    <row r="668" spans="1:15">
      <c r="A668" s="66" t="s">
        <v>887</v>
      </c>
      <c r="B668" s="66" t="s">
        <v>217</v>
      </c>
      <c r="C668" s="66">
        <v>5</v>
      </c>
      <c r="D668" s="66" t="s">
        <v>15</v>
      </c>
      <c r="E668" s="66" t="s">
        <v>50</v>
      </c>
      <c r="F668" s="66">
        <v>4</v>
      </c>
      <c r="G668" s="66">
        <v>201</v>
      </c>
      <c r="H668" s="66">
        <v>2</v>
      </c>
      <c r="I668" s="66">
        <v>4</v>
      </c>
      <c r="J668" s="66" t="s">
        <v>218</v>
      </c>
      <c r="K668" s="66" t="s">
        <v>218</v>
      </c>
      <c r="L668" s="66" t="s">
        <v>218</v>
      </c>
      <c r="M668" s="66">
        <f>IF(E668="P1",G668-F668*规则!$E$26,IF(E668="P2",G668-F668*规则!$E$27,IF(E668="P3",G668-F668*规则!$E$28,IF(E668="P4",G668-F668*规则!$E$29,G668-F668*规则!$E$30))))</f>
        <v>137</v>
      </c>
      <c r="N668" s="68">
        <f t="shared" si="10"/>
        <v>34.25</v>
      </c>
      <c r="O668" s="69">
        <f>IF(E668="P1",N668/规则!$E$26,IF(E668="P2",N668/规则!$E$27,IF(E668="P3",N668/规则!$E$28,IF(E668="P4",N668/规则!$E$29,N668/规则!$E$30))))</f>
        <v>2.140625</v>
      </c>
    </row>
    <row r="669" spans="1:15">
      <c r="A669" s="66" t="s">
        <v>888</v>
      </c>
      <c r="B669" s="66" t="s">
        <v>217</v>
      </c>
      <c r="C669" s="66">
        <v>5</v>
      </c>
      <c r="D669" s="66" t="s">
        <v>15</v>
      </c>
      <c r="E669" s="66" t="s">
        <v>50</v>
      </c>
      <c r="F669" s="66">
        <v>2</v>
      </c>
      <c r="G669" s="66">
        <v>81</v>
      </c>
      <c r="H669" s="66">
        <v>1</v>
      </c>
      <c r="I669" s="66">
        <v>2</v>
      </c>
      <c r="J669" s="66" t="s">
        <v>218</v>
      </c>
      <c r="K669" s="66" t="s">
        <v>218</v>
      </c>
      <c r="L669" s="66" t="s">
        <v>218</v>
      </c>
      <c r="M669" s="66">
        <f>IF(E669="P1",G669-F669*规则!$E$26,IF(E669="P2",G669-F669*规则!$E$27,IF(E669="P3",G669-F669*规则!$E$28,IF(E669="P4",G669-F669*规则!$E$29,G669-F669*规则!$E$30))))</f>
        <v>49</v>
      </c>
      <c r="N669" s="68">
        <f t="shared" si="10"/>
        <v>24.5</v>
      </c>
      <c r="O669" s="69">
        <f>IF(E669="P1",N669/规则!$E$26,IF(E669="P2",N669/规则!$E$27,IF(E669="P3",N669/规则!$E$28,IF(E669="P4",N669/规则!$E$29,N669/规则!$E$30))))</f>
        <v>1.53125</v>
      </c>
    </row>
    <row r="670" spans="1:15">
      <c r="A670" s="66" t="s">
        <v>889</v>
      </c>
      <c r="B670" s="66" t="s">
        <v>217</v>
      </c>
      <c r="C670" s="66">
        <v>5</v>
      </c>
      <c r="D670" s="66" t="s">
        <v>15</v>
      </c>
      <c r="E670" s="66" t="s">
        <v>50</v>
      </c>
      <c r="F670" s="66">
        <v>5</v>
      </c>
      <c r="G670" s="66">
        <v>242</v>
      </c>
      <c r="H670" s="66">
        <v>1</v>
      </c>
      <c r="I670" s="66">
        <v>3</v>
      </c>
      <c r="J670" s="66" t="s">
        <v>487</v>
      </c>
      <c r="K670" s="66" t="s">
        <v>218</v>
      </c>
      <c r="L670" s="66" t="s">
        <v>218</v>
      </c>
      <c r="M670" s="66">
        <f>IF(E670="P1",G670-F670*规则!$E$26,IF(E670="P2",G670-F670*规则!$E$27,IF(E670="P3",G670-F670*规则!$E$28,IF(E670="P4",G670-F670*规则!$E$29,G670-F670*规则!$E$30))))</f>
        <v>162</v>
      </c>
      <c r="N670" s="68">
        <f t="shared" si="10"/>
        <v>32.4</v>
      </c>
      <c r="O670" s="69">
        <f>IF(E670="P1",N670/规则!$E$26,IF(E670="P2",N670/规则!$E$27,IF(E670="P3",N670/规则!$E$28,IF(E670="P4",N670/规则!$E$29,N670/规则!$E$30))))</f>
        <v>2.0249999999999999</v>
      </c>
    </row>
    <row r="671" spans="1:15">
      <c r="A671" s="66" t="s">
        <v>890</v>
      </c>
      <c r="B671" s="66" t="s">
        <v>217</v>
      </c>
      <c r="C671" s="66">
        <v>5</v>
      </c>
      <c r="D671" s="66" t="s">
        <v>15</v>
      </c>
      <c r="E671" s="66" t="s">
        <v>50</v>
      </c>
      <c r="F671" s="66">
        <v>5</v>
      </c>
      <c r="G671" s="66">
        <v>238</v>
      </c>
      <c r="H671" s="66">
        <v>3</v>
      </c>
      <c r="I671" s="66">
        <v>3</v>
      </c>
      <c r="J671" s="66" t="s">
        <v>487</v>
      </c>
      <c r="K671" s="66" t="s">
        <v>218</v>
      </c>
      <c r="L671" s="66" t="s">
        <v>218</v>
      </c>
      <c r="M671" s="66">
        <f>IF(E671="P1",G671-F671*规则!$E$26,IF(E671="P2",G671-F671*规则!$E$27,IF(E671="P3",G671-F671*规则!$E$28,IF(E671="P4",G671-F671*规则!$E$29,G671-F671*规则!$E$30))))</f>
        <v>158</v>
      </c>
      <c r="N671" s="68">
        <f t="shared" si="10"/>
        <v>31.6</v>
      </c>
      <c r="O671" s="69">
        <f>IF(E671="P1",N671/规则!$E$26,IF(E671="P2",N671/规则!$E$27,IF(E671="P3",N671/规则!$E$28,IF(E671="P4",N671/规则!$E$29,N671/规则!$E$30))))</f>
        <v>1.9750000000000001</v>
      </c>
    </row>
    <row r="672" spans="1:15">
      <c r="A672" s="66" t="s">
        <v>891</v>
      </c>
      <c r="B672" s="66" t="s">
        <v>217</v>
      </c>
      <c r="C672" s="66">
        <v>5</v>
      </c>
      <c r="D672" s="66" t="s">
        <v>15</v>
      </c>
      <c r="E672" s="66" t="s">
        <v>50</v>
      </c>
      <c r="F672" s="66">
        <v>2</v>
      </c>
      <c r="G672" s="66">
        <v>93</v>
      </c>
      <c r="H672" s="66">
        <v>2</v>
      </c>
      <c r="I672" s="66">
        <v>4</v>
      </c>
      <c r="J672" s="66" t="s">
        <v>218</v>
      </c>
      <c r="K672" s="66" t="s">
        <v>218</v>
      </c>
      <c r="L672" s="66" t="s">
        <v>218</v>
      </c>
      <c r="M672" s="66">
        <f>IF(E672="P1",G672-F672*规则!$E$26,IF(E672="P2",G672-F672*规则!$E$27,IF(E672="P3",G672-F672*规则!$E$28,IF(E672="P4",G672-F672*规则!$E$29,G672-F672*规则!$E$30))))</f>
        <v>61</v>
      </c>
      <c r="N672" s="68">
        <f t="shared" si="10"/>
        <v>30.5</v>
      </c>
      <c r="O672" s="69">
        <f>IF(E672="P1",N672/规则!$E$26,IF(E672="P2",N672/规则!$E$27,IF(E672="P3",N672/规则!$E$28,IF(E672="P4",N672/规则!$E$29,N672/规则!$E$30))))</f>
        <v>1.90625</v>
      </c>
    </row>
    <row r="673" spans="1:15">
      <c r="A673" s="66" t="s">
        <v>892</v>
      </c>
      <c r="B673" s="66" t="s">
        <v>217</v>
      </c>
      <c r="C673" s="66">
        <v>5</v>
      </c>
      <c r="D673" s="66" t="s">
        <v>15</v>
      </c>
      <c r="E673" s="66" t="s">
        <v>50</v>
      </c>
      <c r="F673" s="66">
        <v>5</v>
      </c>
      <c r="G673" s="66">
        <v>238</v>
      </c>
      <c r="H673" s="66">
        <v>3</v>
      </c>
      <c r="I673" s="66">
        <v>3</v>
      </c>
      <c r="J673" s="66" t="s">
        <v>487</v>
      </c>
      <c r="K673" s="66" t="s">
        <v>218</v>
      </c>
      <c r="L673" s="66" t="s">
        <v>218</v>
      </c>
      <c r="M673" s="66">
        <f>IF(E673="P1",G673-F673*规则!$E$26,IF(E673="P2",G673-F673*规则!$E$27,IF(E673="P3",G673-F673*规则!$E$28,IF(E673="P4",G673-F673*规则!$E$29,G673-F673*规则!$E$30))))</f>
        <v>158</v>
      </c>
      <c r="N673" s="68">
        <f t="shared" si="10"/>
        <v>31.6</v>
      </c>
      <c r="O673" s="69">
        <f>IF(E673="P1",N673/规则!$E$26,IF(E673="P2",N673/规则!$E$27,IF(E673="P3",N673/规则!$E$28,IF(E673="P4",N673/规则!$E$29,N673/规则!$E$30))))</f>
        <v>1.9750000000000001</v>
      </c>
    </row>
    <row r="674" spans="1:15">
      <c r="A674" s="66" t="s">
        <v>893</v>
      </c>
      <c r="B674" s="66" t="s">
        <v>217</v>
      </c>
      <c r="C674" s="66">
        <v>5</v>
      </c>
      <c r="D674" s="66" t="s">
        <v>15</v>
      </c>
      <c r="E674" s="66" t="s">
        <v>50</v>
      </c>
      <c r="F674" s="66">
        <v>4</v>
      </c>
      <c r="G674" s="66">
        <v>181</v>
      </c>
      <c r="H674" s="66">
        <v>4</v>
      </c>
      <c r="I674" s="66">
        <v>4</v>
      </c>
      <c r="J674" s="66" t="s">
        <v>218</v>
      </c>
      <c r="K674" s="66" t="s">
        <v>218</v>
      </c>
      <c r="L674" s="66" t="s">
        <v>218</v>
      </c>
      <c r="M674" s="66">
        <f>IF(E674="P1",G674-F674*规则!$E$26,IF(E674="P2",G674-F674*规则!$E$27,IF(E674="P3",G674-F674*规则!$E$28,IF(E674="P4",G674-F674*规则!$E$29,G674-F674*规则!$E$30))))</f>
        <v>117</v>
      </c>
      <c r="N674" s="68">
        <f t="shared" si="10"/>
        <v>29.25</v>
      </c>
      <c r="O674" s="69">
        <f>IF(E674="P1",N674/规则!$E$26,IF(E674="P2",N674/规则!$E$27,IF(E674="P3",N674/规则!$E$28,IF(E674="P4",N674/规则!$E$29,N674/规则!$E$30))))</f>
        <v>1.828125</v>
      </c>
    </row>
    <row r="675" spans="1:15">
      <c r="A675" s="66" t="s">
        <v>894</v>
      </c>
      <c r="B675" s="66" t="s">
        <v>217</v>
      </c>
      <c r="C675" s="66">
        <v>5</v>
      </c>
      <c r="D675" s="66" t="s">
        <v>15</v>
      </c>
      <c r="E675" s="66" t="s">
        <v>50</v>
      </c>
      <c r="F675" s="66">
        <v>3</v>
      </c>
      <c r="G675" s="66">
        <v>154</v>
      </c>
      <c r="H675" s="66">
        <v>4</v>
      </c>
      <c r="I675" s="66">
        <v>2</v>
      </c>
      <c r="J675" s="66" t="s">
        <v>218</v>
      </c>
      <c r="K675" s="66" t="s">
        <v>218</v>
      </c>
      <c r="L675" s="66" t="s">
        <v>218</v>
      </c>
      <c r="M675" s="66">
        <f>IF(E675="P1",G675-F675*规则!$E$26,IF(E675="P2",G675-F675*规则!$E$27,IF(E675="P3",G675-F675*规则!$E$28,IF(E675="P4",G675-F675*规则!$E$29,G675-F675*规则!$E$30))))</f>
        <v>106</v>
      </c>
      <c r="N675" s="68">
        <f t="shared" si="10"/>
        <v>35.333333333333336</v>
      </c>
      <c r="O675" s="69">
        <f>IF(E675="P1",N675/规则!$E$26,IF(E675="P2",N675/规则!$E$27,IF(E675="P3",N675/规则!$E$28,IF(E675="P4",N675/规则!$E$29,N675/规则!$E$30))))</f>
        <v>2.2083333333333335</v>
      </c>
    </row>
    <row r="676" spans="1:15">
      <c r="A676" s="66" t="s">
        <v>895</v>
      </c>
      <c r="B676" s="66" t="s">
        <v>217</v>
      </c>
      <c r="C676" s="66">
        <v>5</v>
      </c>
      <c r="D676" s="66" t="s">
        <v>15</v>
      </c>
      <c r="E676" s="66" t="s">
        <v>50</v>
      </c>
      <c r="F676" s="66">
        <v>5</v>
      </c>
      <c r="G676" s="66">
        <v>239</v>
      </c>
      <c r="H676" s="66">
        <v>2</v>
      </c>
      <c r="I676" s="66">
        <v>1</v>
      </c>
      <c r="J676" s="66" t="s">
        <v>487</v>
      </c>
      <c r="K676" s="66" t="s">
        <v>218</v>
      </c>
      <c r="L676" s="66" t="s">
        <v>218</v>
      </c>
      <c r="M676" s="66">
        <f>IF(E676="P1",G676-F676*规则!$E$26,IF(E676="P2",G676-F676*规则!$E$27,IF(E676="P3",G676-F676*规则!$E$28,IF(E676="P4",G676-F676*规则!$E$29,G676-F676*规则!$E$30))))</f>
        <v>159</v>
      </c>
      <c r="N676" s="68">
        <f t="shared" si="10"/>
        <v>31.8</v>
      </c>
      <c r="O676" s="69">
        <f>IF(E676="P1",N676/规则!$E$26,IF(E676="P2",N676/规则!$E$27,IF(E676="P3",N676/规则!$E$28,IF(E676="P4",N676/规则!$E$29,N676/规则!$E$30))))</f>
        <v>1.9875</v>
      </c>
    </row>
    <row r="677" spans="1:15">
      <c r="A677" s="66" t="s">
        <v>896</v>
      </c>
      <c r="B677" s="66" t="s">
        <v>217</v>
      </c>
      <c r="C677" s="66">
        <v>5</v>
      </c>
      <c r="D677" s="66" t="s">
        <v>15</v>
      </c>
      <c r="E677" s="66" t="s">
        <v>50</v>
      </c>
      <c r="F677" s="66">
        <v>5</v>
      </c>
      <c r="G677" s="66">
        <v>223</v>
      </c>
      <c r="H677" s="66">
        <v>4</v>
      </c>
      <c r="I677" s="66">
        <v>1</v>
      </c>
      <c r="J677" s="66" t="s">
        <v>218</v>
      </c>
      <c r="K677" s="66" t="s">
        <v>218</v>
      </c>
      <c r="L677" s="66" t="s">
        <v>218</v>
      </c>
      <c r="M677" s="66">
        <f>IF(E677="P1",G677-F677*规则!$E$26,IF(E677="P2",G677-F677*规则!$E$27,IF(E677="P3",G677-F677*规则!$E$28,IF(E677="P4",G677-F677*规则!$E$29,G677-F677*规则!$E$30))))</f>
        <v>143</v>
      </c>
      <c r="N677" s="68">
        <f t="shared" si="10"/>
        <v>28.6</v>
      </c>
      <c r="O677" s="69">
        <f>IF(E677="P1",N677/规则!$E$26,IF(E677="P2",N677/规则!$E$27,IF(E677="P3",N677/规则!$E$28,IF(E677="P4",N677/规则!$E$29,N677/规则!$E$30))))</f>
        <v>1.7875000000000001</v>
      </c>
    </row>
    <row r="678" spans="1:15">
      <c r="A678" s="66" t="s">
        <v>897</v>
      </c>
      <c r="B678" s="66" t="s">
        <v>217</v>
      </c>
      <c r="C678" s="66">
        <v>5</v>
      </c>
      <c r="D678" s="66" t="s">
        <v>15</v>
      </c>
      <c r="E678" s="66" t="s">
        <v>50</v>
      </c>
      <c r="F678" s="66">
        <v>4</v>
      </c>
      <c r="G678" s="66">
        <v>169</v>
      </c>
      <c r="H678" s="66">
        <v>4</v>
      </c>
      <c r="I678" s="66">
        <v>1</v>
      </c>
      <c r="J678" s="66" t="s">
        <v>218</v>
      </c>
      <c r="K678" s="66" t="s">
        <v>218</v>
      </c>
      <c r="L678" s="66" t="s">
        <v>218</v>
      </c>
      <c r="M678" s="66">
        <f>IF(E678="P1",G678-F678*规则!$E$26,IF(E678="P2",G678-F678*规则!$E$27,IF(E678="P3",G678-F678*规则!$E$28,IF(E678="P4",G678-F678*规则!$E$29,G678-F678*规则!$E$30))))</f>
        <v>105</v>
      </c>
      <c r="N678" s="68">
        <f t="shared" si="10"/>
        <v>26.25</v>
      </c>
      <c r="O678" s="69">
        <f>IF(E678="P1",N678/规则!$E$26,IF(E678="P2",N678/规则!$E$27,IF(E678="P3",N678/规则!$E$28,IF(E678="P4",N678/规则!$E$29,N678/规则!$E$30))))</f>
        <v>1.640625</v>
      </c>
    </row>
    <row r="679" spans="1:15">
      <c r="A679" s="66" t="s">
        <v>898</v>
      </c>
      <c r="B679" s="66" t="s">
        <v>217</v>
      </c>
      <c r="C679" s="66">
        <v>5</v>
      </c>
      <c r="D679" s="66" t="s">
        <v>15</v>
      </c>
      <c r="E679" s="66" t="s">
        <v>55</v>
      </c>
      <c r="F679" s="66">
        <v>1</v>
      </c>
      <c r="G679" s="66">
        <v>100</v>
      </c>
      <c r="H679" s="66">
        <v>4</v>
      </c>
      <c r="I679" s="66">
        <v>4</v>
      </c>
      <c r="J679" s="66" t="s">
        <v>218</v>
      </c>
      <c r="K679" s="66" t="s">
        <v>218</v>
      </c>
      <c r="L679" s="66" t="s">
        <v>218</v>
      </c>
      <c r="M679" s="66">
        <f>IF(E679="P1",G679-F679*规则!$E$26,IF(E679="P2",G679-F679*规则!$E$27,IF(E679="P3",G679-F679*规则!$E$28,IF(E679="P4",G679-F679*规则!$E$29,G679-F679*规则!$E$30))))</f>
        <v>52</v>
      </c>
      <c r="N679" s="68">
        <f t="shared" si="10"/>
        <v>52</v>
      </c>
      <c r="O679" s="69">
        <f>IF(E679="P1",N679/规则!$E$26,IF(E679="P2",N679/规则!$E$27,IF(E679="P3",N679/规则!$E$28,IF(E679="P4",N679/规则!$E$29,N679/规则!$E$30))))</f>
        <v>1.0833333333333333</v>
      </c>
    </row>
    <row r="680" spans="1:15">
      <c r="A680" s="66" t="s">
        <v>899</v>
      </c>
      <c r="B680" s="66" t="s">
        <v>217</v>
      </c>
      <c r="C680" s="66">
        <v>5</v>
      </c>
      <c r="D680" s="66" t="s">
        <v>15</v>
      </c>
      <c r="E680" s="66" t="s">
        <v>55</v>
      </c>
      <c r="F680" s="66">
        <v>4</v>
      </c>
      <c r="G680" s="66">
        <v>450</v>
      </c>
      <c r="H680" s="66">
        <v>3</v>
      </c>
      <c r="I680" s="66">
        <v>4</v>
      </c>
      <c r="J680" s="66" t="s">
        <v>218</v>
      </c>
      <c r="K680" s="66" t="s">
        <v>218</v>
      </c>
      <c r="L680" s="66" t="s">
        <v>218</v>
      </c>
      <c r="M680" s="66">
        <f>IF(E680="P1",G680-F680*规则!$E$26,IF(E680="P2",G680-F680*规则!$E$27,IF(E680="P3",G680-F680*规则!$E$28,IF(E680="P4",G680-F680*规则!$E$29,G680-F680*规则!$E$30))))</f>
        <v>258</v>
      </c>
      <c r="N680" s="68">
        <f t="shared" si="10"/>
        <v>64.5</v>
      </c>
      <c r="O680" s="69">
        <f>IF(E680="P1",N680/规则!$E$26,IF(E680="P2",N680/规则!$E$27,IF(E680="P3",N680/规则!$E$28,IF(E680="P4",N680/规则!$E$29,N680/规则!$E$30))))</f>
        <v>1.34375</v>
      </c>
    </row>
    <row r="681" spans="1:15">
      <c r="A681" s="66" t="s">
        <v>900</v>
      </c>
      <c r="B681" s="66" t="s">
        <v>217</v>
      </c>
      <c r="C681" s="66">
        <v>5</v>
      </c>
      <c r="D681" s="66" t="s">
        <v>15</v>
      </c>
      <c r="E681" s="66" t="s">
        <v>55</v>
      </c>
      <c r="F681" s="66">
        <v>1</v>
      </c>
      <c r="G681" s="66">
        <v>101</v>
      </c>
      <c r="H681" s="66">
        <v>4</v>
      </c>
      <c r="I681" s="66">
        <v>4</v>
      </c>
      <c r="J681" s="66" t="s">
        <v>218</v>
      </c>
      <c r="K681" s="66" t="s">
        <v>218</v>
      </c>
      <c r="L681" s="66" t="s">
        <v>218</v>
      </c>
      <c r="M681" s="66">
        <f>IF(E681="P1",G681-F681*规则!$E$26,IF(E681="P2",G681-F681*规则!$E$27,IF(E681="P3",G681-F681*规则!$E$28,IF(E681="P4",G681-F681*规则!$E$29,G681-F681*规则!$E$30))))</f>
        <v>53</v>
      </c>
      <c r="N681" s="68">
        <f t="shared" si="10"/>
        <v>53</v>
      </c>
      <c r="O681" s="69">
        <f>IF(E681="P1",N681/规则!$E$26,IF(E681="P2",N681/规则!$E$27,IF(E681="P3",N681/规则!$E$28,IF(E681="P4",N681/规则!$E$29,N681/规则!$E$30))))</f>
        <v>1.1041666666666667</v>
      </c>
    </row>
    <row r="682" spans="1:15">
      <c r="A682" s="66" t="s">
        <v>901</v>
      </c>
      <c r="B682" s="66" t="s">
        <v>217</v>
      </c>
      <c r="C682" s="66">
        <v>5</v>
      </c>
      <c r="D682" s="66" t="s">
        <v>15</v>
      </c>
      <c r="E682" s="66" t="s">
        <v>55</v>
      </c>
      <c r="F682" s="66">
        <v>2</v>
      </c>
      <c r="G682" s="66">
        <v>196</v>
      </c>
      <c r="H682" s="66">
        <v>2</v>
      </c>
      <c r="I682" s="66">
        <v>4</v>
      </c>
      <c r="J682" s="66" t="s">
        <v>218</v>
      </c>
      <c r="K682" s="66" t="s">
        <v>218</v>
      </c>
      <c r="L682" s="66" t="s">
        <v>218</v>
      </c>
      <c r="M682" s="66">
        <f>IF(E682="P1",G682-F682*规则!$E$26,IF(E682="P2",G682-F682*规则!$E$27,IF(E682="P3",G682-F682*规则!$E$28,IF(E682="P4",G682-F682*规则!$E$29,G682-F682*规则!$E$30))))</f>
        <v>100</v>
      </c>
      <c r="N682" s="68">
        <f t="shared" si="10"/>
        <v>50</v>
      </c>
      <c r="O682" s="69">
        <f>IF(E682="P1",N682/规则!$E$26,IF(E682="P2",N682/规则!$E$27,IF(E682="P3",N682/规则!$E$28,IF(E682="P4",N682/规则!$E$29,N682/规则!$E$30))))</f>
        <v>1.0416666666666667</v>
      </c>
    </row>
    <row r="683" spans="1:15">
      <c r="A683" s="66" t="s">
        <v>902</v>
      </c>
      <c r="B683" s="66" t="s">
        <v>217</v>
      </c>
      <c r="C683" s="66">
        <v>5</v>
      </c>
      <c r="D683" s="66" t="s">
        <v>15</v>
      </c>
      <c r="E683" s="66" t="s">
        <v>55</v>
      </c>
      <c r="F683" s="66">
        <v>3</v>
      </c>
      <c r="G683" s="66">
        <v>335</v>
      </c>
      <c r="H683" s="66">
        <v>1</v>
      </c>
      <c r="I683" s="66">
        <v>1</v>
      </c>
      <c r="J683" s="66" t="s">
        <v>218</v>
      </c>
      <c r="K683" s="66" t="s">
        <v>218</v>
      </c>
      <c r="L683" s="66" t="s">
        <v>218</v>
      </c>
      <c r="M683" s="66">
        <f>IF(E683="P1",G683-F683*规则!$E$26,IF(E683="P2",G683-F683*规则!$E$27,IF(E683="P3",G683-F683*规则!$E$28,IF(E683="P4",G683-F683*规则!$E$29,G683-F683*规则!$E$30))))</f>
        <v>191</v>
      </c>
      <c r="N683" s="68">
        <f t="shared" si="10"/>
        <v>63.666666666666664</v>
      </c>
      <c r="O683" s="69">
        <f>IF(E683="P1",N683/规则!$E$26,IF(E683="P2",N683/规则!$E$27,IF(E683="P3",N683/规则!$E$28,IF(E683="P4",N683/规则!$E$29,N683/规则!$E$30))))</f>
        <v>1.3263888888888888</v>
      </c>
    </row>
    <row r="684" spans="1:15">
      <c r="A684" s="66" t="s">
        <v>903</v>
      </c>
      <c r="B684" s="66" t="s">
        <v>217</v>
      </c>
      <c r="C684" s="66">
        <v>5</v>
      </c>
      <c r="D684" s="66" t="s">
        <v>15</v>
      </c>
      <c r="E684" s="66" t="s">
        <v>55</v>
      </c>
      <c r="F684" s="66">
        <v>3</v>
      </c>
      <c r="G684" s="66">
        <v>351</v>
      </c>
      <c r="H684" s="66">
        <v>3</v>
      </c>
      <c r="I684" s="66">
        <v>1</v>
      </c>
      <c r="J684" s="66" t="s">
        <v>218</v>
      </c>
      <c r="K684" s="66" t="s">
        <v>218</v>
      </c>
      <c r="L684" s="66" t="s">
        <v>218</v>
      </c>
      <c r="M684" s="66">
        <f>IF(E684="P1",G684-F684*规则!$E$26,IF(E684="P2",G684-F684*规则!$E$27,IF(E684="P3",G684-F684*规则!$E$28,IF(E684="P4",G684-F684*规则!$E$29,G684-F684*规则!$E$30))))</f>
        <v>207</v>
      </c>
      <c r="N684" s="68">
        <f t="shared" si="10"/>
        <v>69</v>
      </c>
      <c r="O684" s="69">
        <f>IF(E684="P1",N684/规则!$E$26,IF(E684="P2",N684/规则!$E$27,IF(E684="P3",N684/规则!$E$28,IF(E684="P4",N684/规则!$E$29,N684/规则!$E$30))))</f>
        <v>1.4375</v>
      </c>
    </row>
    <row r="685" spans="1:15">
      <c r="A685" s="66" t="s">
        <v>904</v>
      </c>
      <c r="B685" s="66" t="s">
        <v>217</v>
      </c>
      <c r="C685" s="66">
        <v>5</v>
      </c>
      <c r="D685" s="66" t="s">
        <v>15</v>
      </c>
      <c r="E685" s="66" t="s">
        <v>55</v>
      </c>
      <c r="F685" s="66">
        <v>3</v>
      </c>
      <c r="G685" s="66">
        <v>280</v>
      </c>
      <c r="H685" s="66">
        <v>4</v>
      </c>
      <c r="I685" s="66">
        <v>0</v>
      </c>
      <c r="J685" s="66" t="s">
        <v>218</v>
      </c>
      <c r="K685" s="66" t="s">
        <v>218</v>
      </c>
      <c r="L685" s="66" t="s">
        <v>218</v>
      </c>
      <c r="M685" s="66">
        <f>IF(E685="P1",G685-F685*规则!$E$26,IF(E685="P2",G685-F685*规则!$E$27,IF(E685="P3",G685-F685*规则!$E$28,IF(E685="P4",G685-F685*规则!$E$29,G685-F685*规则!$E$30))))</f>
        <v>136</v>
      </c>
      <c r="N685" s="68">
        <f t="shared" si="10"/>
        <v>45.333333333333336</v>
      </c>
      <c r="O685" s="69">
        <f>IF(E685="P1",N685/规则!$E$26,IF(E685="P2",N685/规则!$E$27,IF(E685="P3",N685/规则!$E$28,IF(E685="P4",N685/规则!$E$29,N685/规则!$E$30))))</f>
        <v>0.94444444444444453</v>
      </c>
    </row>
    <row r="686" spans="1:15">
      <c r="A686" s="66" t="s">
        <v>905</v>
      </c>
      <c r="B686" s="66" t="s">
        <v>217</v>
      </c>
      <c r="C686" s="66">
        <v>5</v>
      </c>
      <c r="D686" s="66" t="s">
        <v>15</v>
      </c>
      <c r="E686" s="66" t="s">
        <v>55</v>
      </c>
      <c r="F686" s="66">
        <v>1</v>
      </c>
      <c r="G686" s="66">
        <v>108</v>
      </c>
      <c r="H686" s="66">
        <v>4</v>
      </c>
      <c r="I686" s="66">
        <v>2</v>
      </c>
      <c r="J686" s="66" t="s">
        <v>218</v>
      </c>
      <c r="K686" s="66" t="s">
        <v>218</v>
      </c>
      <c r="L686" s="66" t="s">
        <v>218</v>
      </c>
      <c r="M686" s="66">
        <f>IF(E686="P1",G686-F686*规则!$E$26,IF(E686="P2",G686-F686*规则!$E$27,IF(E686="P3",G686-F686*规则!$E$28,IF(E686="P4",G686-F686*规则!$E$29,G686-F686*规则!$E$30))))</f>
        <v>60</v>
      </c>
      <c r="N686" s="68">
        <f t="shared" si="10"/>
        <v>60</v>
      </c>
      <c r="O686" s="69">
        <f>IF(E686="P1",N686/规则!$E$26,IF(E686="P2",N686/规则!$E$27,IF(E686="P3",N686/规则!$E$28,IF(E686="P4",N686/规则!$E$29,N686/规则!$E$30))))</f>
        <v>1.25</v>
      </c>
    </row>
    <row r="687" spans="1:15">
      <c r="A687" s="66" t="s">
        <v>906</v>
      </c>
      <c r="B687" s="66" t="s">
        <v>217</v>
      </c>
      <c r="C687" s="66">
        <v>5</v>
      </c>
      <c r="D687" s="66" t="s">
        <v>15</v>
      </c>
      <c r="E687" s="66" t="s">
        <v>55</v>
      </c>
      <c r="F687" s="66">
        <v>3</v>
      </c>
      <c r="G687" s="66">
        <v>339</v>
      </c>
      <c r="H687" s="66">
        <v>4</v>
      </c>
      <c r="I687" s="66">
        <v>1</v>
      </c>
      <c r="J687" s="66" t="s">
        <v>218</v>
      </c>
      <c r="K687" s="66" t="s">
        <v>218</v>
      </c>
      <c r="L687" s="66" t="s">
        <v>218</v>
      </c>
      <c r="M687" s="66">
        <f>IF(E687="P1",G687-F687*规则!$E$26,IF(E687="P2",G687-F687*规则!$E$27,IF(E687="P3",G687-F687*规则!$E$28,IF(E687="P4",G687-F687*规则!$E$29,G687-F687*规则!$E$30))))</f>
        <v>195</v>
      </c>
      <c r="N687" s="68">
        <f t="shared" si="10"/>
        <v>65</v>
      </c>
      <c r="O687" s="69">
        <f>IF(E687="P1",N687/规则!$E$26,IF(E687="P2",N687/规则!$E$27,IF(E687="P3",N687/规则!$E$28,IF(E687="P4",N687/规则!$E$29,N687/规则!$E$30))))</f>
        <v>1.3541666666666667</v>
      </c>
    </row>
    <row r="688" spans="1:15">
      <c r="A688" s="66" t="s">
        <v>907</v>
      </c>
      <c r="B688" s="66" t="s">
        <v>217</v>
      </c>
      <c r="C688" s="66">
        <v>5</v>
      </c>
      <c r="D688" s="66" t="s">
        <v>15</v>
      </c>
      <c r="E688" s="66" t="s">
        <v>55</v>
      </c>
      <c r="F688" s="66">
        <v>3</v>
      </c>
      <c r="G688" s="66">
        <v>292</v>
      </c>
      <c r="H688" s="66">
        <v>3</v>
      </c>
      <c r="I688" s="66">
        <v>3</v>
      </c>
      <c r="J688" s="66" t="s">
        <v>218</v>
      </c>
      <c r="K688" s="66" t="s">
        <v>218</v>
      </c>
      <c r="L688" s="66" t="s">
        <v>218</v>
      </c>
      <c r="M688" s="66">
        <f>IF(E688="P1",G688-F688*规则!$E$26,IF(E688="P2",G688-F688*规则!$E$27,IF(E688="P3",G688-F688*规则!$E$28,IF(E688="P4",G688-F688*规则!$E$29,G688-F688*规则!$E$30))))</f>
        <v>148</v>
      </c>
      <c r="N688" s="68">
        <f t="shared" si="10"/>
        <v>49.333333333333336</v>
      </c>
      <c r="O688" s="69">
        <f>IF(E688="P1",N688/规则!$E$26,IF(E688="P2",N688/规则!$E$27,IF(E688="P3",N688/规则!$E$28,IF(E688="P4",N688/规则!$E$29,N688/规则!$E$30))))</f>
        <v>1.0277777777777779</v>
      </c>
    </row>
    <row r="689" spans="1:15">
      <c r="A689" s="66" t="s">
        <v>908</v>
      </c>
      <c r="B689" s="66" t="s">
        <v>217</v>
      </c>
      <c r="C689" s="66">
        <v>5</v>
      </c>
      <c r="D689" s="66" t="s">
        <v>15</v>
      </c>
      <c r="E689" s="66" t="s">
        <v>55</v>
      </c>
      <c r="F689" s="66">
        <v>3</v>
      </c>
      <c r="G689" s="66">
        <v>323</v>
      </c>
      <c r="H689" s="66">
        <v>1</v>
      </c>
      <c r="I689" s="66">
        <v>3</v>
      </c>
      <c r="J689" s="66" t="s">
        <v>218</v>
      </c>
      <c r="K689" s="66" t="s">
        <v>218</v>
      </c>
      <c r="L689" s="66" t="s">
        <v>218</v>
      </c>
      <c r="M689" s="66">
        <f>IF(E689="P1",G689-F689*规则!$E$26,IF(E689="P2",G689-F689*规则!$E$27,IF(E689="P3",G689-F689*规则!$E$28,IF(E689="P4",G689-F689*规则!$E$29,G689-F689*规则!$E$30))))</f>
        <v>179</v>
      </c>
      <c r="N689" s="68">
        <f t="shared" si="10"/>
        <v>59.666666666666664</v>
      </c>
      <c r="O689" s="69">
        <f>IF(E689="P1",N689/规则!$E$26,IF(E689="P2",N689/规则!$E$27,IF(E689="P3",N689/规则!$E$28,IF(E689="P4",N689/规则!$E$29,N689/规则!$E$30))))</f>
        <v>1.2430555555555556</v>
      </c>
    </row>
    <row r="690" spans="1:15">
      <c r="A690" s="66" t="s">
        <v>909</v>
      </c>
      <c r="B690" s="66" t="s">
        <v>217</v>
      </c>
      <c r="C690" s="66">
        <v>5</v>
      </c>
      <c r="D690" s="66" t="s">
        <v>15</v>
      </c>
      <c r="E690" s="66" t="s">
        <v>55</v>
      </c>
      <c r="F690" s="66">
        <v>5</v>
      </c>
      <c r="G690" s="66">
        <v>581</v>
      </c>
      <c r="H690" s="66">
        <v>1</v>
      </c>
      <c r="I690" s="66">
        <v>3</v>
      </c>
      <c r="J690" s="66" t="s">
        <v>218</v>
      </c>
      <c r="K690" s="66" t="s">
        <v>218</v>
      </c>
      <c r="L690" s="66" t="s">
        <v>218</v>
      </c>
      <c r="M690" s="66">
        <f>IF(E690="P1",G690-F690*规则!$E$26,IF(E690="P2",G690-F690*规则!$E$27,IF(E690="P3",G690-F690*规则!$E$28,IF(E690="P4",G690-F690*规则!$E$29,G690-F690*规则!$E$30))))</f>
        <v>341</v>
      </c>
      <c r="N690" s="68">
        <f t="shared" si="10"/>
        <v>68.2</v>
      </c>
      <c r="O690" s="69">
        <f>IF(E690="P1",N690/规则!$E$26,IF(E690="P2",N690/规则!$E$27,IF(E690="P3",N690/规则!$E$28,IF(E690="P4",N690/规则!$E$29,N690/规则!$E$30))))</f>
        <v>1.4208333333333334</v>
      </c>
    </row>
    <row r="691" spans="1:15">
      <c r="A691" s="66" t="s">
        <v>910</v>
      </c>
      <c r="B691" s="66" t="s">
        <v>217</v>
      </c>
      <c r="C691" s="66">
        <v>5</v>
      </c>
      <c r="D691" s="66" t="s">
        <v>15</v>
      </c>
      <c r="E691" s="66" t="s">
        <v>57</v>
      </c>
      <c r="F691" s="66">
        <v>2</v>
      </c>
      <c r="G691" s="66">
        <v>218</v>
      </c>
      <c r="H691" s="66">
        <v>3</v>
      </c>
      <c r="I691" s="66">
        <v>2</v>
      </c>
      <c r="J691" s="66" t="s">
        <v>218</v>
      </c>
      <c r="K691" s="66" t="s">
        <v>218</v>
      </c>
      <c r="L691" s="66" t="s">
        <v>218</v>
      </c>
      <c r="M691" s="66">
        <f>IF(E691="P1",G691-F691*规则!$E$26,IF(E691="P2",G691-F691*规则!$E$27,IF(E691="P3",G691-F691*规则!$E$28,IF(E691="P4",G691-F691*规则!$E$29,G691-F691*规则!$E$30))))</f>
        <v>106</v>
      </c>
      <c r="N691" s="68">
        <f t="shared" si="10"/>
        <v>53</v>
      </c>
      <c r="O691" s="69">
        <f>IF(E691="P1",N691/规则!$E$26,IF(E691="P2",N691/规则!$E$27,IF(E691="P3",N691/规则!$E$28,IF(E691="P4",N691/规则!$E$29,N691/规则!$E$30))))</f>
        <v>0.9464285714285714</v>
      </c>
    </row>
    <row r="692" spans="1:15">
      <c r="A692" s="66" t="s">
        <v>911</v>
      </c>
      <c r="B692" s="66" t="s">
        <v>217</v>
      </c>
      <c r="C692" s="66">
        <v>5</v>
      </c>
      <c r="D692" s="66" t="s">
        <v>15</v>
      </c>
      <c r="E692" s="66" t="s">
        <v>57</v>
      </c>
      <c r="F692" s="66">
        <v>2</v>
      </c>
      <c r="G692" s="66">
        <v>239</v>
      </c>
      <c r="H692" s="66">
        <v>3</v>
      </c>
      <c r="I692" s="66">
        <v>2</v>
      </c>
      <c r="J692" s="66" t="s">
        <v>218</v>
      </c>
      <c r="K692" s="66" t="s">
        <v>218</v>
      </c>
      <c r="L692" s="66" t="s">
        <v>218</v>
      </c>
      <c r="M692" s="66">
        <f>IF(E692="P1",G692-F692*规则!$E$26,IF(E692="P2",G692-F692*规则!$E$27,IF(E692="P3",G692-F692*规则!$E$28,IF(E692="P4",G692-F692*规则!$E$29,G692-F692*规则!$E$30))))</f>
        <v>127</v>
      </c>
      <c r="N692" s="68">
        <f t="shared" si="10"/>
        <v>63.5</v>
      </c>
      <c r="O692" s="69">
        <f>IF(E692="P1",N692/规则!$E$26,IF(E692="P2",N692/规则!$E$27,IF(E692="P3",N692/规则!$E$28,IF(E692="P4",N692/规则!$E$29,N692/规则!$E$30))))</f>
        <v>1.1339285714285714</v>
      </c>
    </row>
    <row r="693" spans="1:15">
      <c r="A693" s="66" t="s">
        <v>912</v>
      </c>
      <c r="B693" s="66" t="s">
        <v>217</v>
      </c>
      <c r="C693" s="66">
        <v>5</v>
      </c>
      <c r="D693" s="66" t="s">
        <v>15</v>
      </c>
      <c r="E693" s="66" t="s">
        <v>57</v>
      </c>
      <c r="F693" s="66">
        <v>2</v>
      </c>
      <c r="G693" s="66">
        <v>236</v>
      </c>
      <c r="H693" s="66">
        <v>1</v>
      </c>
      <c r="I693" s="66">
        <v>4</v>
      </c>
      <c r="J693" s="66" t="s">
        <v>218</v>
      </c>
      <c r="K693" s="66" t="s">
        <v>218</v>
      </c>
      <c r="L693" s="66" t="s">
        <v>218</v>
      </c>
      <c r="M693" s="66">
        <f>IF(E693="P1",G693-F693*规则!$E$26,IF(E693="P2",G693-F693*规则!$E$27,IF(E693="P3",G693-F693*规则!$E$28,IF(E693="P4",G693-F693*规则!$E$29,G693-F693*规则!$E$30))))</f>
        <v>124</v>
      </c>
      <c r="N693" s="68">
        <f t="shared" si="10"/>
        <v>62</v>
      </c>
      <c r="O693" s="69">
        <f>IF(E693="P1",N693/规则!$E$26,IF(E693="P2",N693/规则!$E$27,IF(E693="P3",N693/规则!$E$28,IF(E693="P4",N693/规则!$E$29,N693/规则!$E$30))))</f>
        <v>1.1071428571428572</v>
      </c>
    </row>
    <row r="694" spans="1:15">
      <c r="A694" s="66" t="s">
        <v>913</v>
      </c>
      <c r="B694" s="66" t="s">
        <v>217</v>
      </c>
      <c r="C694" s="66">
        <v>5</v>
      </c>
      <c r="D694" s="66" t="s">
        <v>15</v>
      </c>
      <c r="E694" s="66" t="s">
        <v>57</v>
      </c>
      <c r="F694" s="66">
        <v>1</v>
      </c>
      <c r="G694" s="66">
        <v>93</v>
      </c>
      <c r="H694" s="66">
        <v>2</v>
      </c>
      <c r="I694" s="66">
        <v>0</v>
      </c>
      <c r="J694" s="66" t="s">
        <v>218</v>
      </c>
      <c r="K694" s="66" t="s">
        <v>218</v>
      </c>
      <c r="L694" s="66" t="s">
        <v>218</v>
      </c>
      <c r="M694" s="66">
        <f>IF(E694="P1",G694-F694*规则!$E$26,IF(E694="P2",G694-F694*规则!$E$27,IF(E694="P3",G694-F694*规则!$E$28,IF(E694="P4",G694-F694*规则!$E$29,G694-F694*规则!$E$30))))</f>
        <v>37</v>
      </c>
      <c r="N694" s="68">
        <f t="shared" si="10"/>
        <v>37</v>
      </c>
      <c r="O694" s="69">
        <f>IF(E694="P1",N694/规则!$E$26,IF(E694="P2",N694/规则!$E$27,IF(E694="P3",N694/规则!$E$28,IF(E694="P4",N694/规则!$E$29,N694/规则!$E$30))))</f>
        <v>0.6607142857142857</v>
      </c>
    </row>
    <row r="695" spans="1:15">
      <c r="A695" s="66" t="s">
        <v>914</v>
      </c>
      <c r="B695" s="66" t="s">
        <v>217</v>
      </c>
      <c r="C695" s="66">
        <v>5</v>
      </c>
      <c r="D695" s="66" t="s">
        <v>15</v>
      </c>
      <c r="E695" s="66" t="s">
        <v>57</v>
      </c>
      <c r="F695" s="66">
        <v>5</v>
      </c>
      <c r="G695" s="66">
        <v>583</v>
      </c>
      <c r="H695" s="66">
        <v>3</v>
      </c>
      <c r="I695" s="66">
        <v>4</v>
      </c>
      <c r="J695" s="66" t="s">
        <v>632</v>
      </c>
      <c r="K695" s="66" t="s">
        <v>218</v>
      </c>
      <c r="L695" s="66" t="s">
        <v>218</v>
      </c>
      <c r="M695" s="66">
        <f>IF(E695="P1",G695-F695*规则!$E$26,IF(E695="P2",G695-F695*规则!$E$27,IF(E695="P3",G695-F695*规则!$E$28,IF(E695="P4",G695-F695*规则!$E$29,G695-F695*规则!$E$30))))</f>
        <v>303</v>
      </c>
      <c r="N695" s="68">
        <f t="shared" si="10"/>
        <v>60.6</v>
      </c>
      <c r="O695" s="69">
        <f>IF(E695="P1",N695/规则!$E$26,IF(E695="P2",N695/规则!$E$27,IF(E695="P3",N695/规则!$E$28,IF(E695="P4",N695/规则!$E$29,N695/规则!$E$30))))</f>
        <v>1.0821428571428571</v>
      </c>
    </row>
    <row r="696" spans="1:15">
      <c r="A696" s="66" t="s">
        <v>915</v>
      </c>
      <c r="B696" s="66" t="s">
        <v>217</v>
      </c>
      <c r="C696" s="66">
        <v>5</v>
      </c>
      <c r="D696" s="66" t="s">
        <v>15</v>
      </c>
      <c r="E696" s="66" t="s">
        <v>57</v>
      </c>
      <c r="F696" s="66">
        <v>5</v>
      </c>
      <c r="G696" s="66">
        <v>571</v>
      </c>
      <c r="H696" s="66">
        <v>2</v>
      </c>
      <c r="I696" s="66">
        <v>3</v>
      </c>
      <c r="J696" s="66" t="s">
        <v>218</v>
      </c>
      <c r="K696" s="66" t="s">
        <v>218</v>
      </c>
      <c r="L696" s="66" t="s">
        <v>218</v>
      </c>
      <c r="M696" s="66">
        <f>IF(E696="P1",G696-F696*规则!$E$26,IF(E696="P2",G696-F696*规则!$E$27,IF(E696="P3",G696-F696*规则!$E$28,IF(E696="P4",G696-F696*规则!$E$29,G696-F696*规则!$E$30))))</f>
        <v>291</v>
      </c>
      <c r="N696" s="68">
        <f t="shared" si="10"/>
        <v>58.2</v>
      </c>
      <c r="O696" s="69">
        <f>IF(E696="P1",N696/规则!$E$26,IF(E696="P2",N696/规则!$E$27,IF(E696="P3",N696/规则!$E$28,IF(E696="P4",N696/规则!$E$29,N696/规则!$E$30))))</f>
        <v>1.0392857142857144</v>
      </c>
    </row>
    <row r="697" spans="1:15">
      <c r="A697" s="66" t="s">
        <v>916</v>
      </c>
      <c r="B697" s="66" t="s">
        <v>217</v>
      </c>
      <c r="C697" s="66">
        <v>5</v>
      </c>
      <c r="D697" s="66" t="s">
        <v>15</v>
      </c>
      <c r="E697" s="66" t="s">
        <v>57</v>
      </c>
      <c r="F697" s="66">
        <v>5</v>
      </c>
      <c r="G697" s="66">
        <v>608</v>
      </c>
      <c r="H697" s="66">
        <v>2</v>
      </c>
      <c r="I697" s="66">
        <v>2</v>
      </c>
      <c r="J697" s="66" t="s">
        <v>218</v>
      </c>
      <c r="K697" s="66" t="s">
        <v>218</v>
      </c>
      <c r="L697" s="66" t="s">
        <v>218</v>
      </c>
      <c r="M697" s="66">
        <f>IF(E697="P1",G697-F697*规则!$E$26,IF(E697="P2",G697-F697*规则!$E$27,IF(E697="P3",G697-F697*规则!$E$28,IF(E697="P4",G697-F697*规则!$E$29,G697-F697*规则!$E$30))))</f>
        <v>328</v>
      </c>
      <c r="N697" s="68">
        <f t="shared" si="10"/>
        <v>65.599999999999994</v>
      </c>
      <c r="O697" s="69">
        <f>IF(E697="P1",N697/规则!$E$26,IF(E697="P2",N697/规则!$E$27,IF(E697="P3",N697/规则!$E$28,IF(E697="P4",N697/规则!$E$29,N697/规则!$E$30))))</f>
        <v>1.1714285714285713</v>
      </c>
    </row>
    <row r="698" spans="1:15">
      <c r="A698" s="66" t="s">
        <v>917</v>
      </c>
      <c r="B698" s="66" t="s">
        <v>217</v>
      </c>
      <c r="C698" s="66">
        <v>5</v>
      </c>
      <c r="D698" s="66" t="s">
        <v>15</v>
      </c>
      <c r="E698" s="66" t="s">
        <v>57</v>
      </c>
      <c r="F698" s="66">
        <v>3</v>
      </c>
      <c r="G698" s="66">
        <v>363</v>
      </c>
      <c r="H698" s="66">
        <v>3</v>
      </c>
      <c r="I698" s="66">
        <v>0</v>
      </c>
      <c r="J698" s="66" t="s">
        <v>218</v>
      </c>
      <c r="K698" s="66" t="s">
        <v>218</v>
      </c>
      <c r="L698" s="66" t="s">
        <v>218</v>
      </c>
      <c r="M698" s="66">
        <f>IF(E698="P1",G698-F698*规则!$E$26,IF(E698="P2",G698-F698*规则!$E$27,IF(E698="P3",G698-F698*规则!$E$28,IF(E698="P4",G698-F698*规则!$E$29,G698-F698*规则!$E$30))))</f>
        <v>195</v>
      </c>
      <c r="N698" s="68">
        <f t="shared" si="10"/>
        <v>65</v>
      </c>
      <c r="O698" s="69">
        <f>IF(E698="P1",N698/规则!$E$26,IF(E698="P2",N698/规则!$E$27,IF(E698="P3",N698/规则!$E$28,IF(E698="P4",N698/规则!$E$29,N698/规则!$E$30))))</f>
        <v>1.1607142857142858</v>
      </c>
    </row>
    <row r="699" spans="1:15">
      <c r="A699" s="66" t="s">
        <v>918</v>
      </c>
      <c r="B699" s="66" t="s">
        <v>217</v>
      </c>
      <c r="C699" s="66">
        <v>5</v>
      </c>
      <c r="D699" s="66" t="s">
        <v>16</v>
      </c>
      <c r="E699" s="66" t="s">
        <v>50</v>
      </c>
      <c r="F699" s="66">
        <v>3</v>
      </c>
      <c r="G699" s="66">
        <v>127</v>
      </c>
      <c r="H699" s="66">
        <v>4</v>
      </c>
      <c r="I699" s="66">
        <v>2</v>
      </c>
      <c r="J699" s="66" t="s">
        <v>218</v>
      </c>
      <c r="K699" s="66" t="s">
        <v>218</v>
      </c>
      <c r="L699" s="66" t="s">
        <v>218</v>
      </c>
      <c r="M699" s="66">
        <f>IF(E699="P1",G699-F699*规则!$E$26,IF(E699="P2",G699-F699*规则!$E$27,IF(E699="P3",G699-F699*规则!$E$28,IF(E699="P4",G699-F699*规则!$E$29,G699-F699*规则!$E$30))))</f>
        <v>79</v>
      </c>
      <c r="N699" s="68">
        <f t="shared" si="10"/>
        <v>26.333333333333332</v>
      </c>
      <c r="O699" s="69">
        <f>IF(E699="P1",N699/规则!$E$26,IF(E699="P2",N699/规则!$E$27,IF(E699="P3",N699/规则!$E$28,IF(E699="P4",N699/规则!$E$29,N699/规则!$E$30))))</f>
        <v>1.6458333333333333</v>
      </c>
    </row>
    <row r="700" spans="1:15">
      <c r="A700" s="66" t="s">
        <v>919</v>
      </c>
      <c r="B700" s="66" t="s">
        <v>217</v>
      </c>
      <c r="C700" s="66">
        <v>5</v>
      </c>
      <c r="D700" s="66" t="s">
        <v>16</v>
      </c>
      <c r="E700" s="66" t="s">
        <v>50</v>
      </c>
      <c r="F700" s="66">
        <v>3</v>
      </c>
      <c r="G700" s="66">
        <v>161</v>
      </c>
      <c r="H700" s="66">
        <v>3</v>
      </c>
      <c r="I700" s="66">
        <v>3</v>
      </c>
      <c r="J700" s="66" t="s">
        <v>218</v>
      </c>
      <c r="K700" s="66" t="s">
        <v>218</v>
      </c>
      <c r="L700" s="66" t="s">
        <v>218</v>
      </c>
      <c r="M700" s="66">
        <f>IF(E700="P1",G700-F700*规则!$E$26,IF(E700="P2",G700-F700*规则!$E$27,IF(E700="P3",G700-F700*规则!$E$28,IF(E700="P4",G700-F700*规则!$E$29,G700-F700*规则!$E$30))))</f>
        <v>113</v>
      </c>
      <c r="N700" s="68">
        <f t="shared" si="10"/>
        <v>37.666666666666664</v>
      </c>
      <c r="O700" s="69">
        <f>IF(E700="P1",N700/规则!$E$26,IF(E700="P2",N700/规则!$E$27,IF(E700="P3",N700/规则!$E$28,IF(E700="P4",N700/规则!$E$29,N700/规则!$E$30))))</f>
        <v>2.3541666666666665</v>
      </c>
    </row>
    <row r="701" spans="1:15">
      <c r="A701" s="66" t="s">
        <v>920</v>
      </c>
      <c r="B701" s="66" t="s">
        <v>217</v>
      </c>
      <c r="C701" s="66">
        <v>5</v>
      </c>
      <c r="D701" s="66" t="s">
        <v>16</v>
      </c>
      <c r="E701" s="66" t="s">
        <v>50</v>
      </c>
      <c r="F701" s="66">
        <v>5</v>
      </c>
      <c r="G701" s="66">
        <v>242</v>
      </c>
      <c r="H701" s="66">
        <v>3</v>
      </c>
      <c r="I701" s="66">
        <v>1</v>
      </c>
      <c r="J701" s="66" t="s">
        <v>218</v>
      </c>
      <c r="K701" s="66" t="s">
        <v>218</v>
      </c>
      <c r="L701" s="66" t="s">
        <v>218</v>
      </c>
      <c r="M701" s="66">
        <f>IF(E701="P1",G701-F701*规则!$E$26,IF(E701="P2",G701-F701*规则!$E$27,IF(E701="P3",G701-F701*规则!$E$28,IF(E701="P4",G701-F701*规则!$E$29,G701-F701*规则!$E$30))))</f>
        <v>162</v>
      </c>
      <c r="N701" s="68">
        <f t="shared" si="10"/>
        <v>32.4</v>
      </c>
      <c r="O701" s="69">
        <f>IF(E701="P1",N701/规则!$E$26,IF(E701="P2",N701/规则!$E$27,IF(E701="P3",N701/规则!$E$28,IF(E701="P4",N701/规则!$E$29,N701/规则!$E$30))))</f>
        <v>2.0249999999999999</v>
      </c>
    </row>
    <row r="702" spans="1:15">
      <c r="A702" s="66" t="s">
        <v>921</v>
      </c>
      <c r="B702" s="66" t="s">
        <v>217</v>
      </c>
      <c r="C702" s="66">
        <v>5</v>
      </c>
      <c r="D702" s="66" t="s">
        <v>16</v>
      </c>
      <c r="E702" s="66" t="s">
        <v>50</v>
      </c>
      <c r="F702" s="66">
        <v>3</v>
      </c>
      <c r="G702" s="66">
        <v>150</v>
      </c>
      <c r="H702" s="66">
        <v>2</v>
      </c>
      <c r="I702" s="66">
        <v>3</v>
      </c>
      <c r="J702" s="66" t="s">
        <v>218</v>
      </c>
      <c r="K702" s="66" t="s">
        <v>218</v>
      </c>
      <c r="L702" s="66" t="s">
        <v>218</v>
      </c>
      <c r="M702" s="66">
        <f>IF(E702="P1",G702-F702*规则!$E$26,IF(E702="P2",G702-F702*规则!$E$27,IF(E702="P3",G702-F702*规则!$E$28,IF(E702="P4",G702-F702*规则!$E$29,G702-F702*规则!$E$30))))</f>
        <v>102</v>
      </c>
      <c r="N702" s="68">
        <f t="shared" si="10"/>
        <v>34</v>
      </c>
      <c r="O702" s="69">
        <f>IF(E702="P1",N702/规则!$E$26,IF(E702="P2",N702/规则!$E$27,IF(E702="P3",N702/规则!$E$28,IF(E702="P4",N702/规则!$E$29,N702/规则!$E$30))))</f>
        <v>2.125</v>
      </c>
    </row>
    <row r="703" spans="1:15">
      <c r="A703" s="66" t="s">
        <v>922</v>
      </c>
      <c r="B703" s="66" t="s">
        <v>217</v>
      </c>
      <c r="C703" s="66">
        <v>5</v>
      </c>
      <c r="D703" s="66" t="s">
        <v>16</v>
      </c>
      <c r="E703" s="66" t="s">
        <v>50</v>
      </c>
      <c r="F703" s="66">
        <v>4</v>
      </c>
      <c r="G703" s="66">
        <v>190</v>
      </c>
      <c r="H703" s="66">
        <v>4</v>
      </c>
      <c r="I703" s="66">
        <v>1</v>
      </c>
      <c r="J703" s="66" t="s">
        <v>218</v>
      </c>
      <c r="K703" s="66" t="s">
        <v>218</v>
      </c>
      <c r="L703" s="66" t="s">
        <v>218</v>
      </c>
      <c r="M703" s="66">
        <f>IF(E703="P1",G703-F703*规则!$E$26,IF(E703="P2",G703-F703*规则!$E$27,IF(E703="P3",G703-F703*规则!$E$28,IF(E703="P4",G703-F703*规则!$E$29,G703-F703*规则!$E$30))))</f>
        <v>126</v>
      </c>
      <c r="N703" s="68">
        <f t="shared" si="10"/>
        <v>31.5</v>
      </c>
      <c r="O703" s="69">
        <f>IF(E703="P1",N703/规则!$E$26,IF(E703="P2",N703/规则!$E$27,IF(E703="P3",N703/规则!$E$28,IF(E703="P4",N703/规则!$E$29,N703/规则!$E$30))))</f>
        <v>1.96875</v>
      </c>
    </row>
    <row r="704" spans="1:15">
      <c r="A704" s="66" t="s">
        <v>923</v>
      </c>
      <c r="B704" s="66" t="s">
        <v>217</v>
      </c>
      <c r="C704" s="66">
        <v>5</v>
      </c>
      <c r="D704" s="66" t="s">
        <v>16</v>
      </c>
      <c r="E704" s="66" t="s">
        <v>50</v>
      </c>
      <c r="F704" s="66">
        <v>1</v>
      </c>
      <c r="G704" s="66">
        <v>55</v>
      </c>
      <c r="H704" s="66">
        <v>4</v>
      </c>
      <c r="I704" s="66">
        <v>4</v>
      </c>
      <c r="J704" s="66" t="s">
        <v>218</v>
      </c>
      <c r="K704" s="66" t="s">
        <v>218</v>
      </c>
      <c r="L704" s="66" t="s">
        <v>218</v>
      </c>
      <c r="M704" s="66">
        <f>IF(E704="P1",G704-F704*规则!$E$26,IF(E704="P2",G704-F704*规则!$E$27,IF(E704="P3",G704-F704*规则!$E$28,IF(E704="P4",G704-F704*规则!$E$29,G704-F704*规则!$E$30))))</f>
        <v>39</v>
      </c>
      <c r="N704" s="68">
        <f t="shared" si="10"/>
        <v>39</v>
      </c>
      <c r="O704" s="69">
        <f>IF(E704="P1",N704/规则!$E$26,IF(E704="P2",N704/规则!$E$27,IF(E704="P3",N704/规则!$E$28,IF(E704="P4",N704/规则!$E$29,N704/规则!$E$30))))</f>
        <v>2.4375</v>
      </c>
    </row>
    <row r="705" spans="1:15">
      <c r="A705" s="66" t="s">
        <v>924</v>
      </c>
      <c r="B705" s="66" t="s">
        <v>217</v>
      </c>
      <c r="C705" s="66">
        <v>5</v>
      </c>
      <c r="D705" s="66" t="s">
        <v>16</v>
      </c>
      <c r="E705" s="66" t="s">
        <v>50</v>
      </c>
      <c r="F705" s="66">
        <v>5</v>
      </c>
      <c r="G705" s="66">
        <v>243</v>
      </c>
      <c r="H705" s="66">
        <v>1</v>
      </c>
      <c r="I705" s="66">
        <v>0</v>
      </c>
      <c r="J705" s="66" t="s">
        <v>389</v>
      </c>
      <c r="K705" s="66" t="s">
        <v>218</v>
      </c>
      <c r="L705" s="66" t="s">
        <v>218</v>
      </c>
      <c r="M705" s="66">
        <f>IF(E705="P1",G705-F705*规则!$E$26,IF(E705="P2",G705-F705*规则!$E$27,IF(E705="P3",G705-F705*规则!$E$28,IF(E705="P4",G705-F705*规则!$E$29,G705-F705*规则!$E$30))))</f>
        <v>163</v>
      </c>
      <c r="N705" s="68">
        <f t="shared" si="10"/>
        <v>32.6</v>
      </c>
      <c r="O705" s="69">
        <f>IF(E705="P1",N705/规则!$E$26,IF(E705="P2",N705/规则!$E$27,IF(E705="P3",N705/规则!$E$28,IF(E705="P4",N705/规则!$E$29,N705/规则!$E$30))))</f>
        <v>2.0375000000000001</v>
      </c>
    </row>
    <row r="706" spans="1:15">
      <c r="A706" s="66" t="s">
        <v>925</v>
      </c>
      <c r="B706" s="66" t="s">
        <v>217</v>
      </c>
      <c r="C706" s="66">
        <v>5</v>
      </c>
      <c r="D706" s="66" t="s">
        <v>16</v>
      </c>
      <c r="E706" s="66" t="s">
        <v>50</v>
      </c>
      <c r="F706" s="66">
        <v>4</v>
      </c>
      <c r="G706" s="66">
        <v>184</v>
      </c>
      <c r="H706" s="66">
        <v>1</v>
      </c>
      <c r="I706" s="66">
        <v>3</v>
      </c>
      <c r="J706" s="66" t="s">
        <v>218</v>
      </c>
      <c r="K706" s="66" t="s">
        <v>218</v>
      </c>
      <c r="L706" s="66" t="s">
        <v>218</v>
      </c>
      <c r="M706" s="66">
        <f>IF(E706="P1",G706-F706*规则!$E$26,IF(E706="P2",G706-F706*规则!$E$27,IF(E706="P3",G706-F706*规则!$E$28,IF(E706="P4",G706-F706*规则!$E$29,G706-F706*规则!$E$30))))</f>
        <v>120</v>
      </c>
      <c r="N706" s="68">
        <f t="shared" si="10"/>
        <v>30</v>
      </c>
      <c r="O706" s="69">
        <f>IF(E706="P1",N706/规则!$E$26,IF(E706="P2",N706/规则!$E$27,IF(E706="P3",N706/规则!$E$28,IF(E706="P4",N706/规则!$E$29,N706/规则!$E$30))))</f>
        <v>1.875</v>
      </c>
    </row>
    <row r="707" spans="1:15">
      <c r="A707" s="66" t="s">
        <v>926</v>
      </c>
      <c r="B707" s="66" t="s">
        <v>217</v>
      </c>
      <c r="C707" s="66">
        <v>5</v>
      </c>
      <c r="D707" s="66" t="s">
        <v>16</v>
      </c>
      <c r="E707" s="66" t="s">
        <v>50</v>
      </c>
      <c r="F707" s="66">
        <v>2</v>
      </c>
      <c r="G707" s="66">
        <v>92</v>
      </c>
      <c r="H707" s="66">
        <v>1</v>
      </c>
      <c r="I707" s="66">
        <v>4</v>
      </c>
      <c r="J707" s="66" t="s">
        <v>218</v>
      </c>
      <c r="K707" s="66" t="s">
        <v>218</v>
      </c>
      <c r="L707" s="66" t="s">
        <v>218</v>
      </c>
      <c r="M707" s="66">
        <f>IF(E707="P1",G707-F707*规则!$E$26,IF(E707="P2",G707-F707*规则!$E$27,IF(E707="P3",G707-F707*规则!$E$28,IF(E707="P4",G707-F707*规则!$E$29,G707-F707*规则!$E$30))))</f>
        <v>60</v>
      </c>
      <c r="N707" s="68">
        <f t="shared" ref="N707:N770" si="11">M707/F707</f>
        <v>30</v>
      </c>
      <c r="O707" s="69">
        <f>IF(E707="P1",N707/规则!$E$26,IF(E707="P2",N707/规则!$E$27,IF(E707="P3",N707/规则!$E$28,IF(E707="P4",N707/规则!$E$29,N707/规则!$E$30))))</f>
        <v>1.875</v>
      </c>
    </row>
    <row r="708" spans="1:15">
      <c r="A708" s="66" t="s">
        <v>927</v>
      </c>
      <c r="B708" s="66" t="s">
        <v>217</v>
      </c>
      <c r="C708" s="66">
        <v>5</v>
      </c>
      <c r="D708" s="66" t="s">
        <v>16</v>
      </c>
      <c r="E708" s="66" t="s">
        <v>50</v>
      </c>
      <c r="F708" s="66">
        <v>4</v>
      </c>
      <c r="G708" s="66">
        <v>199</v>
      </c>
      <c r="H708" s="66">
        <v>4</v>
      </c>
      <c r="I708" s="66">
        <v>3</v>
      </c>
      <c r="J708" s="66" t="s">
        <v>218</v>
      </c>
      <c r="K708" s="66" t="s">
        <v>218</v>
      </c>
      <c r="L708" s="66" t="s">
        <v>218</v>
      </c>
      <c r="M708" s="66">
        <f>IF(E708="P1",G708-F708*规则!$E$26,IF(E708="P2",G708-F708*规则!$E$27,IF(E708="P3",G708-F708*规则!$E$28,IF(E708="P4",G708-F708*规则!$E$29,G708-F708*规则!$E$30))))</f>
        <v>135</v>
      </c>
      <c r="N708" s="68">
        <f t="shared" si="11"/>
        <v>33.75</v>
      </c>
      <c r="O708" s="69">
        <f>IF(E708="P1",N708/规则!$E$26,IF(E708="P2",N708/规则!$E$27,IF(E708="P3",N708/规则!$E$28,IF(E708="P4",N708/规则!$E$29,N708/规则!$E$30))))</f>
        <v>2.109375</v>
      </c>
    </row>
    <row r="709" spans="1:15">
      <c r="A709" s="66" t="s">
        <v>928</v>
      </c>
      <c r="B709" s="66" t="s">
        <v>217</v>
      </c>
      <c r="C709" s="66">
        <v>5</v>
      </c>
      <c r="D709" s="66" t="s">
        <v>16</v>
      </c>
      <c r="E709" s="66" t="s">
        <v>50</v>
      </c>
      <c r="F709" s="66">
        <v>1</v>
      </c>
      <c r="G709" s="66">
        <v>40</v>
      </c>
      <c r="H709" s="66">
        <v>2</v>
      </c>
      <c r="I709" s="66">
        <v>3</v>
      </c>
      <c r="J709" s="66" t="s">
        <v>218</v>
      </c>
      <c r="K709" s="66" t="s">
        <v>218</v>
      </c>
      <c r="L709" s="66" t="s">
        <v>218</v>
      </c>
      <c r="M709" s="66">
        <f>IF(E709="P1",G709-F709*规则!$E$26,IF(E709="P2",G709-F709*规则!$E$27,IF(E709="P3",G709-F709*规则!$E$28,IF(E709="P4",G709-F709*规则!$E$29,G709-F709*规则!$E$30))))</f>
        <v>24</v>
      </c>
      <c r="N709" s="68">
        <f t="shared" si="11"/>
        <v>24</v>
      </c>
      <c r="O709" s="69">
        <f>IF(E709="P1",N709/规则!$E$26,IF(E709="P2",N709/规则!$E$27,IF(E709="P3",N709/规则!$E$28,IF(E709="P4",N709/规则!$E$29,N709/规则!$E$30))))</f>
        <v>1.5</v>
      </c>
    </row>
    <row r="710" spans="1:15">
      <c r="A710" s="66" t="s">
        <v>929</v>
      </c>
      <c r="B710" s="66" t="s">
        <v>217</v>
      </c>
      <c r="C710" s="66">
        <v>5</v>
      </c>
      <c r="D710" s="66" t="s">
        <v>16</v>
      </c>
      <c r="E710" s="66" t="s">
        <v>50</v>
      </c>
      <c r="F710" s="66">
        <v>1</v>
      </c>
      <c r="G710" s="66">
        <v>45</v>
      </c>
      <c r="H710" s="66">
        <v>4</v>
      </c>
      <c r="I710" s="66">
        <v>3</v>
      </c>
      <c r="J710" s="66" t="s">
        <v>218</v>
      </c>
      <c r="K710" s="66" t="s">
        <v>218</v>
      </c>
      <c r="L710" s="66" t="s">
        <v>218</v>
      </c>
      <c r="M710" s="66">
        <f>IF(E710="P1",G710-F710*规则!$E$26,IF(E710="P2",G710-F710*规则!$E$27,IF(E710="P3",G710-F710*规则!$E$28,IF(E710="P4",G710-F710*规则!$E$29,G710-F710*规则!$E$30))))</f>
        <v>29</v>
      </c>
      <c r="N710" s="68">
        <f t="shared" si="11"/>
        <v>29</v>
      </c>
      <c r="O710" s="69">
        <f>IF(E710="P1",N710/规则!$E$26,IF(E710="P2",N710/规则!$E$27,IF(E710="P3",N710/规则!$E$28,IF(E710="P4",N710/规则!$E$29,N710/规则!$E$30))))</f>
        <v>1.8125</v>
      </c>
    </row>
    <row r="711" spans="1:15">
      <c r="A711" s="66" t="s">
        <v>930</v>
      </c>
      <c r="B711" s="66" t="s">
        <v>217</v>
      </c>
      <c r="C711" s="66">
        <v>5</v>
      </c>
      <c r="D711" s="66" t="s">
        <v>16</v>
      </c>
      <c r="E711" s="66" t="s">
        <v>51</v>
      </c>
      <c r="F711" s="66">
        <v>4</v>
      </c>
      <c r="G711" s="66">
        <v>264</v>
      </c>
      <c r="H711" s="66">
        <v>2</v>
      </c>
      <c r="I711" s="66">
        <v>0</v>
      </c>
      <c r="J711" s="66" t="s">
        <v>218</v>
      </c>
      <c r="K711" s="66" t="s">
        <v>218</v>
      </c>
      <c r="L711" s="66" t="s">
        <v>218</v>
      </c>
      <c r="M711" s="66">
        <f>IF(E711="P1",G711-F711*规则!$E$26,IF(E711="P2",G711-F711*规则!$E$27,IF(E711="P3",G711-F711*规则!$E$28,IF(E711="P4",G711-F711*规则!$E$29,G711-F711*规则!$E$30))))</f>
        <v>156</v>
      </c>
      <c r="N711" s="68">
        <f t="shared" si="11"/>
        <v>39</v>
      </c>
      <c r="O711" s="69">
        <f>IF(E711="P1",N711/规则!$E$26,IF(E711="P2",N711/规则!$E$27,IF(E711="P3",N711/规则!$E$28,IF(E711="P4",N711/规则!$E$29,N711/规则!$E$30))))</f>
        <v>1.4444444444444444</v>
      </c>
    </row>
    <row r="712" spans="1:15">
      <c r="A712" s="66" t="s">
        <v>931</v>
      </c>
      <c r="B712" s="66" t="s">
        <v>217</v>
      </c>
      <c r="C712" s="66">
        <v>5</v>
      </c>
      <c r="D712" s="66" t="s">
        <v>16</v>
      </c>
      <c r="E712" s="66" t="s">
        <v>51</v>
      </c>
      <c r="F712" s="66">
        <v>1</v>
      </c>
      <c r="G712" s="66">
        <v>74</v>
      </c>
      <c r="H712" s="66">
        <v>3</v>
      </c>
      <c r="I712" s="66">
        <v>1</v>
      </c>
      <c r="J712" s="66" t="s">
        <v>218</v>
      </c>
      <c r="K712" s="66" t="s">
        <v>218</v>
      </c>
      <c r="L712" s="66" t="s">
        <v>218</v>
      </c>
      <c r="M712" s="66">
        <f>IF(E712="P1",G712-F712*规则!$E$26,IF(E712="P2",G712-F712*规则!$E$27,IF(E712="P3",G712-F712*规则!$E$28,IF(E712="P4",G712-F712*规则!$E$29,G712-F712*规则!$E$30))))</f>
        <v>47</v>
      </c>
      <c r="N712" s="68">
        <f t="shared" si="11"/>
        <v>47</v>
      </c>
      <c r="O712" s="69">
        <f>IF(E712="P1",N712/规则!$E$26,IF(E712="P2",N712/规则!$E$27,IF(E712="P3",N712/规则!$E$28,IF(E712="P4",N712/规则!$E$29,N712/规则!$E$30))))</f>
        <v>1.7407407407407407</v>
      </c>
    </row>
    <row r="713" spans="1:15">
      <c r="A713" s="66" t="s">
        <v>932</v>
      </c>
      <c r="B713" s="66" t="s">
        <v>217</v>
      </c>
      <c r="C713" s="66">
        <v>5</v>
      </c>
      <c r="D713" s="66" t="s">
        <v>16</v>
      </c>
      <c r="E713" s="66" t="s">
        <v>51</v>
      </c>
      <c r="F713" s="66">
        <v>2</v>
      </c>
      <c r="G713" s="66">
        <v>121</v>
      </c>
      <c r="H713" s="66">
        <v>4</v>
      </c>
      <c r="I713" s="66">
        <v>4</v>
      </c>
      <c r="J713" s="66" t="s">
        <v>218</v>
      </c>
      <c r="K713" s="66" t="s">
        <v>218</v>
      </c>
      <c r="L713" s="66" t="s">
        <v>218</v>
      </c>
      <c r="M713" s="66">
        <f>IF(E713="P1",G713-F713*规则!$E$26,IF(E713="P2",G713-F713*规则!$E$27,IF(E713="P3",G713-F713*规则!$E$28,IF(E713="P4",G713-F713*规则!$E$29,G713-F713*规则!$E$30))))</f>
        <v>67</v>
      </c>
      <c r="N713" s="68">
        <f t="shared" si="11"/>
        <v>33.5</v>
      </c>
      <c r="O713" s="69">
        <f>IF(E713="P1",N713/规则!$E$26,IF(E713="P2",N713/规则!$E$27,IF(E713="P3",N713/规则!$E$28,IF(E713="P4",N713/规则!$E$29,N713/规则!$E$30))))</f>
        <v>1.2407407407407407</v>
      </c>
    </row>
    <row r="714" spans="1:15">
      <c r="A714" s="66" t="s">
        <v>933</v>
      </c>
      <c r="B714" s="66" t="s">
        <v>217</v>
      </c>
      <c r="C714" s="66">
        <v>5</v>
      </c>
      <c r="D714" s="66" t="s">
        <v>16</v>
      </c>
      <c r="E714" s="66" t="s">
        <v>51</v>
      </c>
      <c r="F714" s="66">
        <v>5</v>
      </c>
      <c r="G714" s="66">
        <v>344</v>
      </c>
      <c r="H714" s="66">
        <v>2</v>
      </c>
      <c r="I714" s="66">
        <v>1</v>
      </c>
      <c r="J714" s="66" t="s">
        <v>389</v>
      </c>
      <c r="K714" s="66" t="s">
        <v>218</v>
      </c>
      <c r="L714" s="66" t="s">
        <v>218</v>
      </c>
      <c r="M714" s="66">
        <f>IF(E714="P1",G714-F714*规则!$E$26,IF(E714="P2",G714-F714*规则!$E$27,IF(E714="P3",G714-F714*规则!$E$28,IF(E714="P4",G714-F714*规则!$E$29,G714-F714*规则!$E$30))))</f>
        <v>209</v>
      </c>
      <c r="N714" s="68">
        <f t="shared" si="11"/>
        <v>41.8</v>
      </c>
      <c r="O714" s="69">
        <f>IF(E714="P1",N714/规则!$E$26,IF(E714="P2",N714/规则!$E$27,IF(E714="P3",N714/规则!$E$28,IF(E714="P4",N714/规则!$E$29,N714/规则!$E$30))))</f>
        <v>1.5481481481481481</v>
      </c>
    </row>
    <row r="715" spans="1:15">
      <c r="A715" s="66" t="s">
        <v>934</v>
      </c>
      <c r="B715" s="66" t="s">
        <v>217</v>
      </c>
      <c r="C715" s="66">
        <v>5</v>
      </c>
      <c r="D715" s="66" t="s">
        <v>16</v>
      </c>
      <c r="E715" s="66" t="s">
        <v>51</v>
      </c>
      <c r="F715" s="66">
        <v>4</v>
      </c>
      <c r="G715" s="66">
        <v>265</v>
      </c>
      <c r="H715" s="66">
        <v>1</v>
      </c>
      <c r="I715" s="66">
        <v>3</v>
      </c>
      <c r="J715" s="66" t="s">
        <v>218</v>
      </c>
      <c r="K715" s="66" t="s">
        <v>218</v>
      </c>
      <c r="L715" s="66" t="s">
        <v>218</v>
      </c>
      <c r="M715" s="66">
        <f>IF(E715="P1",G715-F715*规则!$E$26,IF(E715="P2",G715-F715*规则!$E$27,IF(E715="P3",G715-F715*规则!$E$28,IF(E715="P4",G715-F715*规则!$E$29,G715-F715*规则!$E$30))))</f>
        <v>157</v>
      </c>
      <c r="N715" s="68">
        <f t="shared" si="11"/>
        <v>39.25</v>
      </c>
      <c r="O715" s="69">
        <f>IF(E715="P1",N715/规则!$E$26,IF(E715="P2",N715/规则!$E$27,IF(E715="P3",N715/规则!$E$28,IF(E715="P4",N715/规则!$E$29,N715/规则!$E$30))))</f>
        <v>1.4537037037037037</v>
      </c>
    </row>
    <row r="716" spans="1:15">
      <c r="A716" s="66" t="s">
        <v>935</v>
      </c>
      <c r="B716" s="66" t="s">
        <v>217</v>
      </c>
      <c r="C716" s="66">
        <v>5</v>
      </c>
      <c r="D716" s="66" t="s">
        <v>16</v>
      </c>
      <c r="E716" s="66" t="s">
        <v>51</v>
      </c>
      <c r="F716" s="66">
        <v>4</v>
      </c>
      <c r="G716" s="66">
        <v>290</v>
      </c>
      <c r="H716" s="66">
        <v>2</v>
      </c>
      <c r="I716" s="66">
        <v>4</v>
      </c>
      <c r="J716" s="66" t="s">
        <v>218</v>
      </c>
      <c r="K716" s="66" t="s">
        <v>218</v>
      </c>
      <c r="L716" s="66" t="s">
        <v>218</v>
      </c>
      <c r="M716" s="66">
        <f>IF(E716="P1",G716-F716*规则!$E$26,IF(E716="P2",G716-F716*规则!$E$27,IF(E716="P3",G716-F716*规则!$E$28,IF(E716="P4",G716-F716*规则!$E$29,G716-F716*规则!$E$30))))</f>
        <v>182</v>
      </c>
      <c r="N716" s="68">
        <f t="shared" si="11"/>
        <v>45.5</v>
      </c>
      <c r="O716" s="69">
        <f>IF(E716="P1",N716/规则!$E$26,IF(E716="P2",N716/规则!$E$27,IF(E716="P3",N716/规则!$E$28,IF(E716="P4",N716/规则!$E$29,N716/规则!$E$30))))</f>
        <v>1.6851851851851851</v>
      </c>
    </row>
    <row r="717" spans="1:15">
      <c r="A717" s="66" t="s">
        <v>936</v>
      </c>
      <c r="B717" s="66" t="s">
        <v>217</v>
      </c>
      <c r="C717" s="66">
        <v>5</v>
      </c>
      <c r="D717" s="66" t="s">
        <v>16</v>
      </c>
      <c r="E717" s="66" t="s">
        <v>51</v>
      </c>
      <c r="F717" s="66">
        <v>2</v>
      </c>
      <c r="G717" s="66">
        <v>131</v>
      </c>
      <c r="H717" s="66">
        <v>2</v>
      </c>
      <c r="I717" s="66">
        <v>0</v>
      </c>
      <c r="J717" s="66" t="s">
        <v>218</v>
      </c>
      <c r="K717" s="66" t="s">
        <v>218</v>
      </c>
      <c r="L717" s="66" t="s">
        <v>218</v>
      </c>
      <c r="M717" s="66">
        <f>IF(E717="P1",G717-F717*规则!$E$26,IF(E717="P2",G717-F717*规则!$E$27,IF(E717="P3",G717-F717*规则!$E$28,IF(E717="P4",G717-F717*规则!$E$29,G717-F717*规则!$E$30))))</f>
        <v>77</v>
      </c>
      <c r="N717" s="68">
        <f t="shared" si="11"/>
        <v>38.5</v>
      </c>
      <c r="O717" s="69">
        <f>IF(E717="P1",N717/规则!$E$26,IF(E717="P2",N717/规则!$E$27,IF(E717="P3",N717/规则!$E$28,IF(E717="P4",N717/规则!$E$29,N717/规则!$E$30))))</f>
        <v>1.4259259259259258</v>
      </c>
    </row>
    <row r="718" spans="1:15">
      <c r="A718" s="66" t="s">
        <v>937</v>
      </c>
      <c r="B718" s="66" t="s">
        <v>217</v>
      </c>
      <c r="C718" s="66">
        <v>5</v>
      </c>
      <c r="D718" s="66" t="s">
        <v>16</v>
      </c>
      <c r="E718" s="66" t="s">
        <v>51</v>
      </c>
      <c r="F718" s="66">
        <v>3</v>
      </c>
      <c r="G718" s="66">
        <v>222</v>
      </c>
      <c r="H718" s="66">
        <v>3</v>
      </c>
      <c r="I718" s="66">
        <v>2</v>
      </c>
      <c r="J718" s="66" t="s">
        <v>218</v>
      </c>
      <c r="K718" s="66" t="s">
        <v>218</v>
      </c>
      <c r="L718" s="66" t="s">
        <v>218</v>
      </c>
      <c r="M718" s="66">
        <f>IF(E718="P1",G718-F718*规则!$E$26,IF(E718="P2",G718-F718*规则!$E$27,IF(E718="P3",G718-F718*规则!$E$28,IF(E718="P4",G718-F718*规则!$E$29,G718-F718*规则!$E$30))))</f>
        <v>141</v>
      </c>
      <c r="N718" s="68">
        <f t="shared" si="11"/>
        <v>47</v>
      </c>
      <c r="O718" s="69">
        <f>IF(E718="P1",N718/规则!$E$26,IF(E718="P2",N718/规则!$E$27,IF(E718="P3",N718/规则!$E$28,IF(E718="P4",N718/规则!$E$29,N718/规则!$E$30))))</f>
        <v>1.7407407407407407</v>
      </c>
    </row>
    <row r="719" spans="1:15">
      <c r="A719" s="66" t="s">
        <v>938</v>
      </c>
      <c r="B719" s="66" t="s">
        <v>217</v>
      </c>
      <c r="C719" s="66">
        <v>5</v>
      </c>
      <c r="D719" s="66" t="s">
        <v>16</v>
      </c>
      <c r="E719" s="66" t="s">
        <v>51</v>
      </c>
      <c r="F719" s="66">
        <v>3</v>
      </c>
      <c r="G719" s="66">
        <v>199</v>
      </c>
      <c r="H719" s="66">
        <v>2</v>
      </c>
      <c r="I719" s="66">
        <v>2</v>
      </c>
      <c r="J719" s="66" t="s">
        <v>218</v>
      </c>
      <c r="K719" s="66" t="s">
        <v>218</v>
      </c>
      <c r="L719" s="66" t="s">
        <v>218</v>
      </c>
      <c r="M719" s="66">
        <f>IF(E719="P1",G719-F719*规则!$E$26,IF(E719="P2",G719-F719*规则!$E$27,IF(E719="P3",G719-F719*规则!$E$28,IF(E719="P4",G719-F719*规则!$E$29,G719-F719*规则!$E$30))))</f>
        <v>118</v>
      </c>
      <c r="N719" s="68">
        <f t="shared" si="11"/>
        <v>39.333333333333336</v>
      </c>
      <c r="O719" s="69">
        <f>IF(E719="P1",N719/规则!$E$26,IF(E719="P2",N719/规则!$E$27,IF(E719="P3",N719/规则!$E$28,IF(E719="P4",N719/规则!$E$29,N719/规则!$E$30))))</f>
        <v>1.4567901234567902</v>
      </c>
    </row>
    <row r="720" spans="1:15">
      <c r="A720" s="66" t="s">
        <v>939</v>
      </c>
      <c r="B720" s="66" t="s">
        <v>217</v>
      </c>
      <c r="C720" s="66">
        <v>5</v>
      </c>
      <c r="D720" s="66" t="s">
        <v>16</v>
      </c>
      <c r="E720" s="66" t="s">
        <v>51</v>
      </c>
      <c r="F720" s="66">
        <v>5</v>
      </c>
      <c r="G720" s="66">
        <v>324</v>
      </c>
      <c r="H720" s="66">
        <v>4</v>
      </c>
      <c r="I720" s="66">
        <v>2</v>
      </c>
      <c r="J720" s="66" t="s">
        <v>218</v>
      </c>
      <c r="K720" s="66" t="s">
        <v>218</v>
      </c>
      <c r="L720" s="66" t="s">
        <v>218</v>
      </c>
      <c r="M720" s="66">
        <f>IF(E720="P1",G720-F720*规则!$E$26,IF(E720="P2",G720-F720*规则!$E$27,IF(E720="P3",G720-F720*规则!$E$28,IF(E720="P4",G720-F720*规则!$E$29,G720-F720*规则!$E$30))))</f>
        <v>189</v>
      </c>
      <c r="N720" s="68">
        <f t="shared" si="11"/>
        <v>37.799999999999997</v>
      </c>
      <c r="O720" s="69">
        <f>IF(E720="P1",N720/规则!$E$26,IF(E720="P2",N720/规则!$E$27,IF(E720="P3",N720/规则!$E$28,IF(E720="P4",N720/规则!$E$29,N720/规则!$E$30))))</f>
        <v>1.4</v>
      </c>
    </row>
    <row r="721" spans="1:15">
      <c r="A721" s="66" t="s">
        <v>940</v>
      </c>
      <c r="B721" s="66" t="s">
        <v>217</v>
      </c>
      <c r="C721" s="66">
        <v>5</v>
      </c>
      <c r="D721" s="66" t="s">
        <v>16</v>
      </c>
      <c r="E721" s="66" t="s">
        <v>51</v>
      </c>
      <c r="F721" s="66">
        <v>2</v>
      </c>
      <c r="G721" s="66">
        <v>135</v>
      </c>
      <c r="H721" s="66">
        <v>2</v>
      </c>
      <c r="I721" s="66">
        <v>4</v>
      </c>
      <c r="J721" s="66" t="s">
        <v>218</v>
      </c>
      <c r="K721" s="66" t="s">
        <v>218</v>
      </c>
      <c r="L721" s="66" t="s">
        <v>218</v>
      </c>
      <c r="M721" s="66">
        <f>IF(E721="P1",G721-F721*规则!$E$26,IF(E721="P2",G721-F721*规则!$E$27,IF(E721="P3",G721-F721*规则!$E$28,IF(E721="P4",G721-F721*规则!$E$29,G721-F721*规则!$E$30))))</f>
        <v>81</v>
      </c>
      <c r="N721" s="68">
        <f t="shared" si="11"/>
        <v>40.5</v>
      </c>
      <c r="O721" s="69">
        <f>IF(E721="P1",N721/规则!$E$26,IF(E721="P2",N721/规则!$E$27,IF(E721="P3",N721/规则!$E$28,IF(E721="P4",N721/规则!$E$29,N721/规则!$E$30))))</f>
        <v>1.5</v>
      </c>
    </row>
    <row r="722" spans="1:15">
      <c r="A722" s="66" t="s">
        <v>941</v>
      </c>
      <c r="B722" s="66" t="s">
        <v>217</v>
      </c>
      <c r="C722" s="66">
        <v>5</v>
      </c>
      <c r="D722" s="66" t="s">
        <v>16</v>
      </c>
      <c r="E722" s="66" t="s">
        <v>51</v>
      </c>
      <c r="F722" s="66">
        <v>5</v>
      </c>
      <c r="G722" s="66">
        <v>352</v>
      </c>
      <c r="H722" s="66">
        <v>3</v>
      </c>
      <c r="I722" s="66">
        <v>0</v>
      </c>
      <c r="J722" s="66" t="s">
        <v>218</v>
      </c>
      <c r="K722" s="66" t="s">
        <v>218</v>
      </c>
      <c r="L722" s="66" t="s">
        <v>218</v>
      </c>
      <c r="M722" s="66">
        <f>IF(E722="P1",G722-F722*规则!$E$26,IF(E722="P2",G722-F722*规则!$E$27,IF(E722="P3",G722-F722*规则!$E$28,IF(E722="P4",G722-F722*规则!$E$29,G722-F722*规则!$E$30))))</f>
        <v>217</v>
      </c>
      <c r="N722" s="68">
        <f t="shared" si="11"/>
        <v>43.4</v>
      </c>
      <c r="O722" s="69">
        <f>IF(E722="P1",N722/规则!$E$26,IF(E722="P2",N722/规则!$E$27,IF(E722="P3",N722/规则!$E$28,IF(E722="P4",N722/规则!$E$29,N722/规则!$E$30))))</f>
        <v>1.6074074074074074</v>
      </c>
    </row>
    <row r="723" spans="1:15">
      <c r="A723" s="66" t="s">
        <v>942</v>
      </c>
      <c r="B723" s="66" t="s">
        <v>217</v>
      </c>
      <c r="C723" s="66">
        <v>5</v>
      </c>
      <c r="D723" s="66" t="s">
        <v>16</v>
      </c>
      <c r="E723" s="66" t="s">
        <v>51</v>
      </c>
      <c r="F723" s="66">
        <v>4</v>
      </c>
      <c r="G723" s="66">
        <v>289</v>
      </c>
      <c r="H723" s="66">
        <v>4</v>
      </c>
      <c r="I723" s="66">
        <v>1</v>
      </c>
      <c r="J723" s="66" t="s">
        <v>218</v>
      </c>
      <c r="K723" s="66" t="s">
        <v>218</v>
      </c>
      <c r="L723" s="66" t="s">
        <v>218</v>
      </c>
      <c r="M723" s="66">
        <f>IF(E723="P1",G723-F723*规则!$E$26,IF(E723="P2",G723-F723*规则!$E$27,IF(E723="P3",G723-F723*规则!$E$28,IF(E723="P4",G723-F723*规则!$E$29,G723-F723*规则!$E$30))))</f>
        <v>181</v>
      </c>
      <c r="N723" s="68">
        <f t="shared" si="11"/>
        <v>45.25</v>
      </c>
      <c r="O723" s="69">
        <f>IF(E723="P1",N723/规则!$E$26,IF(E723="P2",N723/规则!$E$27,IF(E723="P3",N723/规则!$E$28,IF(E723="P4",N723/规则!$E$29,N723/规则!$E$30))))</f>
        <v>1.6759259259259258</v>
      </c>
    </row>
    <row r="724" spans="1:15">
      <c r="A724" s="66" t="s">
        <v>943</v>
      </c>
      <c r="B724" s="66" t="s">
        <v>217</v>
      </c>
      <c r="C724" s="66">
        <v>5</v>
      </c>
      <c r="D724" s="66" t="s">
        <v>16</v>
      </c>
      <c r="E724" s="66" t="s">
        <v>51</v>
      </c>
      <c r="F724" s="66">
        <v>4</v>
      </c>
      <c r="G724" s="66">
        <v>296</v>
      </c>
      <c r="H724" s="66">
        <v>4</v>
      </c>
      <c r="I724" s="66">
        <v>2</v>
      </c>
      <c r="J724" s="66" t="s">
        <v>218</v>
      </c>
      <c r="K724" s="66" t="s">
        <v>218</v>
      </c>
      <c r="L724" s="66" t="s">
        <v>218</v>
      </c>
      <c r="M724" s="66">
        <f>IF(E724="P1",G724-F724*规则!$E$26,IF(E724="P2",G724-F724*规则!$E$27,IF(E724="P3",G724-F724*规则!$E$28,IF(E724="P4",G724-F724*规则!$E$29,G724-F724*规则!$E$30))))</f>
        <v>188</v>
      </c>
      <c r="N724" s="68">
        <f t="shared" si="11"/>
        <v>47</v>
      </c>
      <c r="O724" s="69">
        <f>IF(E724="P1",N724/规则!$E$26,IF(E724="P2",N724/规则!$E$27,IF(E724="P3",N724/规则!$E$28,IF(E724="P4",N724/规则!$E$29,N724/规则!$E$30))))</f>
        <v>1.7407407407407407</v>
      </c>
    </row>
    <row r="725" spans="1:15">
      <c r="A725" s="66" t="s">
        <v>944</v>
      </c>
      <c r="B725" s="66" t="s">
        <v>217</v>
      </c>
      <c r="C725" s="66">
        <v>5</v>
      </c>
      <c r="D725" s="66" t="s">
        <v>16</v>
      </c>
      <c r="E725" s="66" t="s">
        <v>53</v>
      </c>
      <c r="F725" s="66">
        <v>3</v>
      </c>
      <c r="G725" s="66">
        <v>216</v>
      </c>
      <c r="H725" s="66">
        <v>1</v>
      </c>
      <c r="I725" s="66">
        <v>0</v>
      </c>
      <c r="J725" s="66" t="s">
        <v>218</v>
      </c>
      <c r="K725" s="66" t="s">
        <v>218</v>
      </c>
      <c r="L725" s="66" t="s">
        <v>218</v>
      </c>
      <c r="M725" s="66">
        <f>IF(E725="P1",G725-F725*规则!$E$26,IF(E725="P2",G725-F725*规则!$E$27,IF(E725="P3",G725-F725*规则!$E$28,IF(E725="P4",G725-F725*规则!$E$29,G725-F725*规则!$E$30))))</f>
        <v>108</v>
      </c>
      <c r="N725" s="68">
        <f t="shared" si="11"/>
        <v>36</v>
      </c>
      <c r="O725" s="69">
        <f>IF(E725="P1",N725/规则!$E$26,IF(E725="P2",N725/规则!$E$27,IF(E725="P3",N725/规则!$E$28,IF(E725="P4",N725/规则!$E$29,N725/规则!$E$30))))</f>
        <v>1</v>
      </c>
    </row>
    <row r="726" spans="1:15">
      <c r="A726" s="66" t="s">
        <v>945</v>
      </c>
      <c r="B726" s="66" t="s">
        <v>217</v>
      </c>
      <c r="C726" s="66">
        <v>5</v>
      </c>
      <c r="D726" s="66" t="s">
        <v>16</v>
      </c>
      <c r="E726" s="66" t="s">
        <v>53</v>
      </c>
      <c r="F726" s="66">
        <v>1</v>
      </c>
      <c r="G726" s="66">
        <v>68</v>
      </c>
      <c r="H726" s="66">
        <v>4</v>
      </c>
      <c r="I726" s="66">
        <v>4</v>
      </c>
      <c r="J726" s="66" t="s">
        <v>218</v>
      </c>
      <c r="K726" s="66" t="s">
        <v>218</v>
      </c>
      <c r="L726" s="66" t="s">
        <v>218</v>
      </c>
      <c r="M726" s="66">
        <f>IF(E726="P1",G726-F726*规则!$E$26,IF(E726="P2",G726-F726*规则!$E$27,IF(E726="P3",G726-F726*规则!$E$28,IF(E726="P4",G726-F726*规则!$E$29,G726-F726*规则!$E$30))))</f>
        <v>32</v>
      </c>
      <c r="N726" s="68">
        <f t="shared" si="11"/>
        <v>32</v>
      </c>
      <c r="O726" s="69">
        <f>IF(E726="P1",N726/规则!$E$26,IF(E726="P2",N726/规则!$E$27,IF(E726="P3",N726/规则!$E$28,IF(E726="P4",N726/规则!$E$29,N726/规则!$E$30))))</f>
        <v>0.88888888888888884</v>
      </c>
    </row>
    <row r="727" spans="1:15">
      <c r="A727" s="66" t="s">
        <v>946</v>
      </c>
      <c r="B727" s="66" t="s">
        <v>217</v>
      </c>
      <c r="C727" s="66">
        <v>5</v>
      </c>
      <c r="D727" s="66" t="s">
        <v>16</v>
      </c>
      <c r="E727" s="66" t="s">
        <v>53</v>
      </c>
      <c r="F727" s="66">
        <v>1</v>
      </c>
      <c r="G727" s="66">
        <v>63</v>
      </c>
      <c r="H727" s="66">
        <v>3</v>
      </c>
      <c r="I727" s="66">
        <v>2</v>
      </c>
      <c r="J727" s="66" t="s">
        <v>218</v>
      </c>
      <c r="K727" s="66" t="s">
        <v>218</v>
      </c>
      <c r="L727" s="66" t="s">
        <v>218</v>
      </c>
      <c r="M727" s="66">
        <f>IF(E727="P1",G727-F727*规则!$E$26,IF(E727="P2",G727-F727*规则!$E$27,IF(E727="P3",G727-F727*规则!$E$28,IF(E727="P4",G727-F727*规则!$E$29,G727-F727*规则!$E$30))))</f>
        <v>27</v>
      </c>
      <c r="N727" s="68">
        <f t="shared" si="11"/>
        <v>27</v>
      </c>
      <c r="O727" s="69">
        <f>IF(E727="P1",N727/规则!$E$26,IF(E727="P2",N727/规则!$E$27,IF(E727="P3",N727/规则!$E$28,IF(E727="P4",N727/规则!$E$29,N727/规则!$E$30))))</f>
        <v>0.75</v>
      </c>
    </row>
    <row r="728" spans="1:15">
      <c r="A728" s="66" t="s">
        <v>947</v>
      </c>
      <c r="B728" s="66" t="s">
        <v>217</v>
      </c>
      <c r="C728" s="66">
        <v>5</v>
      </c>
      <c r="D728" s="66" t="s">
        <v>16</v>
      </c>
      <c r="E728" s="66" t="s">
        <v>53</v>
      </c>
      <c r="F728" s="66">
        <v>1</v>
      </c>
      <c r="G728" s="66">
        <v>63</v>
      </c>
      <c r="H728" s="66">
        <v>4</v>
      </c>
      <c r="I728" s="66">
        <v>0</v>
      </c>
      <c r="J728" s="66" t="s">
        <v>218</v>
      </c>
      <c r="K728" s="66" t="s">
        <v>218</v>
      </c>
      <c r="L728" s="66" t="s">
        <v>218</v>
      </c>
      <c r="M728" s="66">
        <f>IF(E728="P1",G728-F728*规则!$E$26,IF(E728="P2",G728-F728*规则!$E$27,IF(E728="P3",G728-F728*规则!$E$28,IF(E728="P4",G728-F728*规则!$E$29,G728-F728*规则!$E$30))))</f>
        <v>27</v>
      </c>
      <c r="N728" s="68">
        <f t="shared" si="11"/>
        <v>27</v>
      </c>
      <c r="O728" s="69">
        <f>IF(E728="P1",N728/规则!$E$26,IF(E728="P2",N728/规则!$E$27,IF(E728="P3",N728/规则!$E$28,IF(E728="P4",N728/规则!$E$29,N728/规则!$E$30))))</f>
        <v>0.75</v>
      </c>
    </row>
    <row r="729" spans="1:15">
      <c r="A729" s="66" t="s">
        <v>948</v>
      </c>
      <c r="B729" s="66" t="s">
        <v>217</v>
      </c>
      <c r="C729" s="66">
        <v>5</v>
      </c>
      <c r="D729" s="66" t="s">
        <v>16</v>
      </c>
      <c r="E729" s="66" t="s">
        <v>53</v>
      </c>
      <c r="F729" s="66">
        <v>4</v>
      </c>
      <c r="G729" s="66">
        <v>312</v>
      </c>
      <c r="H729" s="66">
        <v>4</v>
      </c>
      <c r="I729" s="66">
        <v>3</v>
      </c>
      <c r="J729" s="66" t="s">
        <v>218</v>
      </c>
      <c r="K729" s="66" t="s">
        <v>218</v>
      </c>
      <c r="L729" s="66" t="s">
        <v>218</v>
      </c>
      <c r="M729" s="66">
        <f>IF(E729="P1",G729-F729*规则!$E$26,IF(E729="P2",G729-F729*规则!$E$27,IF(E729="P3",G729-F729*规则!$E$28,IF(E729="P4",G729-F729*规则!$E$29,G729-F729*规则!$E$30))))</f>
        <v>168</v>
      </c>
      <c r="N729" s="68">
        <f t="shared" si="11"/>
        <v>42</v>
      </c>
      <c r="O729" s="69">
        <f>IF(E729="P1",N729/规则!$E$26,IF(E729="P2",N729/规则!$E$27,IF(E729="P3",N729/规则!$E$28,IF(E729="P4",N729/规则!$E$29,N729/规则!$E$30))))</f>
        <v>1.1666666666666667</v>
      </c>
    </row>
    <row r="730" spans="1:15">
      <c r="A730" s="66" t="s">
        <v>949</v>
      </c>
      <c r="B730" s="66" t="s">
        <v>217</v>
      </c>
      <c r="C730" s="66">
        <v>5</v>
      </c>
      <c r="D730" s="66" t="s">
        <v>16</v>
      </c>
      <c r="E730" s="66" t="s">
        <v>53</v>
      </c>
      <c r="F730" s="66">
        <v>3</v>
      </c>
      <c r="G730" s="66">
        <v>247</v>
      </c>
      <c r="H730" s="66">
        <v>4</v>
      </c>
      <c r="I730" s="66">
        <v>3</v>
      </c>
      <c r="J730" s="66" t="s">
        <v>218</v>
      </c>
      <c r="K730" s="66" t="s">
        <v>218</v>
      </c>
      <c r="L730" s="66" t="s">
        <v>218</v>
      </c>
      <c r="M730" s="66">
        <f>IF(E730="P1",G730-F730*规则!$E$26,IF(E730="P2",G730-F730*规则!$E$27,IF(E730="P3",G730-F730*规则!$E$28,IF(E730="P4",G730-F730*规则!$E$29,G730-F730*规则!$E$30))))</f>
        <v>139</v>
      </c>
      <c r="N730" s="68">
        <f t="shared" si="11"/>
        <v>46.333333333333336</v>
      </c>
      <c r="O730" s="69">
        <f>IF(E730="P1",N730/规则!$E$26,IF(E730="P2",N730/规则!$E$27,IF(E730="P3",N730/规则!$E$28,IF(E730="P4",N730/规则!$E$29,N730/规则!$E$30))))</f>
        <v>1.2870370370370372</v>
      </c>
    </row>
    <row r="731" spans="1:15">
      <c r="A731" s="66" t="s">
        <v>950</v>
      </c>
      <c r="B731" s="66" t="s">
        <v>217</v>
      </c>
      <c r="C731" s="66">
        <v>5</v>
      </c>
      <c r="D731" s="66" t="s">
        <v>16</v>
      </c>
      <c r="E731" s="66" t="s">
        <v>53</v>
      </c>
      <c r="F731" s="66">
        <v>2</v>
      </c>
      <c r="G731" s="66">
        <v>166</v>
      </c>
      <c r="H731" s="66">
        <v>1</v>
      </c>
      <c r="I731" s="66">
        <v>2</v>
      </c>
      <c r="J731" s="66" t="s">
        <v>218</v>
      </c>
      <c r="K731" s="66" t="s">
        <v>218</v>
      </c>
      <c r="L731" s="66" t="s">
        <v>218</v>
      </c>
      <c r="M731" s="66">
        <f>IF(E731="P1",G731-F731*规则!$E$26,IF(E731="P2",G731-F731*规则!$E$27,IF(E731="P3",G731-F731*规则!$E$28,IF(E731="P4",G731-F731*规则!$E$29,G731-F731*规则!$E$30))))</f>
        <v>94</v>
      </c>
      <c r="N731" s="68">
        <f t="shared" si="11"/>
        <v>47</v>
      </c>
      <c r="O731" s="69">
        <f>IF(E731="P1",N731/规则!$E$26,IF(E731="P2",N731/规则!$E$27,IF(E731="P3",N731/规则!$E$28,IF(E731="P4",N731/规则!$E$29,N731/规则!$E$30))))</f>
        <v>1.3055555555555556</v>
      </c>
    </row>
    <row r="732" spans="1:15">
      <c r="A732" s="66" t="s">
        <v>951</v>
      </c>
      <c r="B732" s="66" t="s">
        <v>217</v>
      </c>
      <c r="C732" s="66">
        <v>5</v>
      </c>
      <c r="D732" s="66" t="s">
        <v>16</v>
      </c>
      <c r="E732" s="66" t="s">
        <v>53</v>
      </c>
      <c r="F732" s="66">
        <v>1</v>
      </c>
      <c r="G732" s="66">
        <v>78</v>
      </c>
      <c r="H732" s="66">
        <v>3</v>
      </c>
      <c r="I732" s="66">
        <v>2</v>
      </c>
      <c r="J732" s="66" t="s">
        <v>218</v>
      </c>
      <c r="K732" s="66" t="s">
        <v>218</v>
      </c>
      <c r="L732" s="66" t="s">
        <v>218</v>
      </c>
      <c r="M732" s="66">
        <f>IF(E732="P1",G732-F732*规则!$E$26,IF(E732="P2",G732-F732*规则!$E$27,IF(E732="P3",G732-F732*规则!$E$28,IF(E732="P4",G732-F732*规则!$E$29,G732-F732*规则!$E$30))))</f>
        <v>42</v>
      </c>
      <c r="N732" s="68">
        <f t="shared" si="11"/>
        <v>42</v>
      </c>
      <c r="O732" s="69">
        <f>IF(E732="P1",N732/规则!$E$26,IF(E732="P2",N732/规则!$E$27,IF(E732="P3",N732/规则!$E$28,IF(E732="P4",N732/规则!$E$29,N732/规则!$E$30))))</f>
        <v>1.1666666666666667</v>
      </c>
    </row>
    <row r="733" spans="1:15">
      <c r="A733" s="66" t="s">
        <v>952</v>
      </c>
      <c r="B733" s="66" t="s">
        <v>217</v>
      </c>
      <c r="C733" s="66">
        <v>5</v>
      </c>
      <c r="D733" s="66" t="s">
        <v>16</v>
      </c>
      <c r="E733" s="66" t="s">
        <v>53</v>
      </c>
      <c r="F733" s="66">
        <v>2</v>
      </c>
      <c r="G733" s="66">
        <v>161</v>
      </c>
      <c r="H733" s="66">
        <v>4</v>
      </c>
      <c r="I733" s="66">
        <v>4</v>
      </c>
      <c r="J733" s="66" t="s">
        <v>218</v>
      </c>
      <c r="K733" s="66" t="s">
        <v>218</v>
      </c>
      <c r="L733" s="66" t="s">
        <v>218</v>
      </c>
      <c r="M733" s="66">
        <f>IF(E733="P1",G733-F733*规则!$E$26,IF(E733="P2",G733-F733*规则!$E$27,IF(E733="P3",G733-F733*规则!$E$28,IF(E733="P4",G733-F733*规则!$E$29,G733-F733*规则!$E$30))))</f>
        <v>89</v>
      </c>
      <c r="N733" s="68">
        <f t="shared" si="11"/>
        <v>44.5</v>
      </c>
      <c r="O733" s="69">
        <f>IF(E733="P1",N733/规则!$E$26,IF(E733="P2",N733/规则!$E$27,IF(E733="P3",N733/规则!$E$28,IF(E733="P4",N733/规则!$E$29,N733/规则!$E$30))))</f>
        <v>1.2361111111111112</v>
      </c>
    </row>
    <row r="734" spans="1:15">
      <c r="A734" s="66" t="s">
        <v>953</v>
      </c>
      <c r="B734" s="66" t="s">
        <v>217</v>
      </c>
      <c r="C734" s="66">
        <v>5</v>
      </c>
      <c r="D734" s="66" t="s">
        <v>16</v>
      </c>
      <c r="E734" s="66" t="s">
        <v>53</v>
      </c>
      <c r="F734" s="66">
        <v>4</v>
      </c>
      <c r="G734" s="66">
        <v>318</v>
      </c>
      <c r="H734" s="66">
        <v>2</v>
      </c>
      <c r="I734" s="66">
        <v>2</v>
      </c>
      <c r="J734" s="66" t="s">
        <v>218</v>
      </c>
      <c r="K734" s="66" t="s">
        <v>218</v>
      </c>
      <c r="L734" s="66" t="s">
        <v>218</v>
      </c>
      <c r="M734" s="66">
        <f>IF(E734="P1",G734-F734*规则!$E$26,IF(E734="P2",G734-F734*规则!$E$27,IF(E734="P3",G734-F734*规则!$E$28,IF(E734="P4",G734-F734*规则!$E$29,G734-F734*规则!$E$30))))</f>
        <v>174</v>
      </c>
      <c r="N734" s="68">
        <f t="shared" si="11"/>
        <v>43.5</v>
      </c>
      <c r="O734" s="69">
        <f>IF(E734="P1",N734/规则!$E$26,IF(E734="P2",N734/规则!$E$27,IF(E734="P3",N734/规则!$E$28,IF(E734="P4",N734/规则!$E$29,N734/规则!$E$30))))</f>
        <v>1.2083333333333333</v>
      </c>
    </row>
    <row r="735" spans="1:15">
      <c r="A735" s="66" t="s">
        <v>954</v>
      </c>
      <c r="B735" s="66" t="s">
        <v>217</v>
      </c>
      <c r="C735" s="66">
        <v>5</v>
      </c>
      <c r="D735" s="66" t="s">
        <v>16</v>
      </c>
      <c r="E735" s="66" t="s">
        <v>53</v>
      </c>
      <c r="F735" s="66">
        <v>4</v>
      </c>
      <c r="G735" s="66">
        <v>287</v>
      </c>
      <c r="H735" s="66">
        <v>1</v>
      </c>
      <c r="I735" s="66">
        <v>2</v>
      </c>
      <c r="J735" s="66" t="s">
        <v>218</v>
      </c>
      <c r="K735" s="66" t="s">
        <v>218</v>
      </c>
      <c r="L735" s="66" t="s">
        <v>218</v>
      </c>
      <c r="M735" s="66">
        <f>IF(E735="P1",G735-F735*规则!$E$26,IF(E735="P2",G735-F735*规则!$E$27,IF(E735="P3",G735-F735*规则!$E$28,IF(E735="P4",G735-F735*规则!$E$29,G735-F735*规则!$E$30))))</f>
        <v>143</v>
      </c>
      <c r="N735" s="68">
        <f t="shared" si="11"/>
        <v>35.75</v>
      </c>
      <c r="O735" s="69">
        <f>IF(E735="P1",N735/规则!$E$26,IF(E735="P2",N735/规则!$E$27,IF(E735="P3",N735/规则!$E$28,IF(E735="P4",N735/规则!$E$29,N735/规则!$E$30))))</f>
        <v>0.99305555555555558</v>
      </c>
    </row>
    <row r="736" spans="1:15">
      <c r="A736" s="66" t="s">
        <v>955</v>
      </c>
      <c r="B736" s="66" t="s">
        <v>217</v>
      </c>
      <c r="C736" s="66">
        <v>5</v>
      </c>
      <c r="D736" s="66" t="s">
        <v>16</v>
      </c>
      <c r="E736" s="66" t="s">
        <v>53</v>
      </c>
      <c r="F736" s="66">
        <v>4</v>
      </c>
      <c r="G736" s="66">
        <v>338</v>
      </c>
      <c r="H736" s="66">
        <v>2</v>
      </c>
      <c r="I736" s="66">
        <v>4</v>
      </c>
      <c r="J736" s="66" t="s">
        <v>218</v>
      </c>
      <c r="K736" s="66" t="s">
        <v>218</v>
      </c>
      <c r="L736" s="66" t="s">
        <v>218</v>
      </c>
      <c r="M736" s="66">
        <f>IF(E736="P1",G736-F736*规则!$E$26,IF(E736="P2",G736-F736*规则!$E$27,IF(E736="P3",G736-F736*规则!$E$28,IF(E736="P4",G736-F736*规则!$E$29,G736-F736*规则!$E$30))))</f>
        <v>194</v>
      </c>
      <c r="N736" s="68">
        <f t="shared" si="11"/>
        <v>48.5</v>
      </c>
      <c r="O736" s="69">
        <f>IF(E736="P1",N736/规则!$E$26,IF(E736="P2",N736/规则!$E$27,IF(E736="P3",N736/规则!$E$28,IF(E736="P4",N736/规则!$E$29,N736/规则!$E$30))))</f>
        <v>1.3472222222222223</v>
      </c>
    </row>
    <row r="737" spans="1:15">
      <c r="A737" s="66" t="s">
        <v>956</v>
      </c>
      <c r="B737" s="66" t="s">
        <v>217</v>
      </c>
      <c r="C737" s="66">
        <v>5</v>
      </c>
      <c r="D737" s="66" t="s">
        <v>16</v>
      </c>
      <c r="E737" s="66" t="s">
        <v>53</v>
      </c>
      <c r="F737" s="66">
        <v>4</v>
      </c>
      <c r="G737" s="66">
        <v>310</v>
      </c>
      <c r="H737" s="66">
        <v>2</v>
      </c>
      <c r="I737" s="66">
        <v>2</v>
      </c>
      <c r="J737" s="66" t="s">
        <v>218</v>
      </c>
      <c r="K737" s="66" t="s">
        <v>218</v>
      </c>
      <c r="L737" s="66" t="s">
        <v>218</v>
      </c>
      <c r="M737" s="66">
        <f>IF(E737="P1",G737-F737*规则!$E$26,IF(E737="P2",G737-F737*规则!$E$27,IF(E737="P3",G737-F737*规则!$E$28,IF(E737="P4",G737-F737*规则!$E$29,G737-F737*规则!$E$30))))</f>
        <v>166</v>
      </c>
      <c r="N737" s="68">
        <f t="shared" si="11"/>
        <v>41.5</v>
      </c>
      <c r="O737" s="69">
        <f>IF(E737="P1",N737/规则!$E$26,IF(E737="P2",N737/规则!$E$27,IF(E737="P3",N737/规则!$E$28,IF(E737="P4",N737/规则!$E$29,N737/规则!$E$30))))</f>
        <v>1.1527777777777777</v>
      </c>
    </row>
    <row r="738" spans="1:15">
      <c r="A738" s="66" t="s">
        <v>957</v>
      </c>
      <c r="B738" s="66" t="s">
        <v>217</v>
      </c>
      <c r="C738" s="66">
        <v>5</v>
      </c>
      <c r="D738" s="66" t="s">
        <v>16</v>
      </c>
      <c r="E738" s="66" t="s">
        <v>57</v>
      </c>
      <c r="F738" s="66">
        <v>3</v>
      </c>
      <c r="G738" s="66">
        <v>332</v>
      </c>
      <c r="H738" s="66">
        <v>1</v>
      </c>
      <c r="I738" s="66">
        <v>1</v>
      </c>
      <c r="J738" s="66" t="s">
        <v>218</v>
      </c>
      <c r="K738" s="66" t="s">
        <v>218</v>
      </c>
      <c r="L738" s="66" t="s">
        <v>218</v>
      </c>
      <c r="M738" s="66">
        <f>IF(E738="P1",G738-F738*规则!$E$26,IF(E738="P2",G738-F738*规则!$E$27,IF(E738="P3",G738-F738*规则!$E$28,IF(E738="P4",G738-F738*规则!$E$29,G738-F738*规则!$E$30))))</f>
        <v>164</v>
      </c>
      <c r="N738" s="68">
        <f t="shared" si="11"/>
        <v>54.666666666666664</v>
      </c>
      <c r="O738" s="69">
        <f>IF(E738="P1",N738/规则!$E$26,IF(E738="P2",N738/规则!$E$27,IF(E738="P3",N738/规则!$E$28,IF(E738="P4",N738/规则!$E$29,N738/规则!$E$30))))</f>
        <v>0.97619047619047616</v>
      </c>
    </row>
    <row r="739" spans="1:15">
      <c r="A739" s="66" t="s">
        <v>958</v>
      </c>
      <c r="B739" s="66" t="s">
        <v>217</v>
      </c>
      <c r="C739" s="66">
        <v>5</v>
      </c>
      <c r="D739" s="66" t="s">
        <v>16</v>
      </c>
      <c r="E739" s="66" t="s">
        <v>57</v>
      </c>
      <c r="F739" s="66">
        <v>5</v>
      </c>
      <c r="G739" s="66">
        <v>587</v>
      </c>
      <c r="H739" s="66">
        <v>3</v>
      </c>
      <c r="I739" s="66">
        <v>4</v>
      </c>
      <c r="J739" s="66" t="s">
        <v>389</v>
      </c>
      <c r="K739" s="66" t="s">
        <v>218</v>
      </c>
      <c r="L739" s="66" t="s">
        <v>218</v>
      </c>
      <c r="M739" s="66">
        <f>IF(E739="P1",G739-F739*规则!$E$26,IF(E739="P2",G739-F739*规则!$E$27,IF(E739="P3",G739-F739*规则!$E$28,IF(E739="P4",G739-F739*规则!$E$29,G739-F739*规则!$E$30))))</f>
        <v>307</v>
      </c>
      <c r="N739" s="68">
        <f t="shared" si="11"/>
        <v>61.4</v>
      </c>
      <c r="O739" s="69">
        <f>IF(E739="P1",N739/规则!$E$26,IF(E739="P2",N739/规则!$E$27,IF(E739="P3",N739/规则!$E$28,IF(E739="P4",N739/规则!$E$29,N739/规则!$E$30))))</f>
        <v>1.0964285714285713</v>
      </c>
    </row>
    <row r="740" spans="1:15">
      <c r="A740" s="66" t="s">
        <v>959</v>
      </c>
      <c r="B740" s="66" t="s">
        <v>217</v>
      </c>
      <c r="C740" s="66">
        <v>5</v>
      </c>
      <c r="D740" s="66" t="s">
        <v>16</v>
      </c>
      <c r="E740" s="66" t="s">
        <v>57</v>
      </c>
      <c r="F740" s="66">
        <v>1</v>
      </c>
      <c r="G740" s="66">
        <v>99</v>
      </c>
      <c r="H740" s="66">
        <v>3</v>
      </c>
      <c r="I740" s="66">
        <v>0</v>
      </c>
      <c r="J740" s="66" t="s">
        <v>218</v>
      </c>
      <c r="K740" s="66" t="s">
        <v>218</v>
      </c>
      <c r="L740" s="66" t="s">
        <v>218</v>
      </c>
      <c r="M740" s="66">
        <f>IF(E740="P1",G740-F740*规则!$E$26,IF(E740="P2",G740-F740*规则!$E$27,IF(E740="P3",G740-F740*规则!$E$28,IF(E740="P4",G740-F740*规则!$E$29,G740-F740*规则!$E$30))))</f>
        <v>43</v>
      </c>
      <c r="N740" s="68">
        <f t="shared" si="11"/>
        <v>43</v>
      </c>
      <c r="O740" s="69">
        <f>IF(E740="P1",N740/规则!$E$26,IF(E740="P2",N740/规则!$E$27,IF(E740="P3",N740/规则!$E$28,IF(E740="P4",N740/规则!$E$29,N740/规则!$E$30))))</f>
        <v>0.7678571428571429</v>
      </c>
    </row>
    <row r="741" spans="1:15">
      <c r="A741" s="66" t="s">
        <v>960</v>
      </c>
      <c r="B741" s="66" t="s">
        <v>217</v>
      </c>
      <c r="C741" s="66">
        <v>5</v>
      </c>
      <c r="D741" s="66" t="s">
        <v>16</v>
      </c>
      <c r="E741" s="66" t="s">
        <v>57</v>
      </c>
      <c r="F741" s="66">
        <v>5</v>
      </c>
      <c r="G741" s="66">
        <v>658</v>
      </c>
      <c r="H741" s="66">
        <v>1</v>
      </c>
      <c r="I741" s="66">
        <v>1</v>
      </c>
      <c r="J741" s="66" t="s">
        <v>218</v>
      </c>
      <c r="K741" s="66" t="s">
        <v>218</v>
      </c>
      <c r="L741" s="66" t="s">
        <v>218</v>
      </c>
      <c r="M741" s="66">
        <f>IF(E741="P1",G741-F741*规则!$E$26,IF(E741="P2",G741-F741*规则!$E$27,IF(E741="P3",G741-F741*规则!$E$28,IF(E741="P4",G741-F741*规则!$E$29,G741-F741*规则!$E$30))))</f>
        <v>378</v>
      </c>
      <c r="N741" s="68">
        <f t="shared" si="11"/>
        <v>75.599999999999994</v>
      </c>
      <c r="O741" s="69">
        <f>IF(E741="P1",N741/规则!$E$26,IF(E741="P2",N741/规则!$E$27,IF(E741="P3",N741/规则!$E$28,IF(E741="P4",N741/规则!$E$29,N741/规则!$E$30))))</f>
        <v>1.3499999999999999</v>
      </c>
    </row>
    <row r="742" spans="1:15">
      <c r="A742" s="66" t="s">
        <v>961</v>
      </c>
      <c r="B742" s="66" t="s">
        <v>217</v>
      </c>
      <c r="C742" s="66">
        <v>5</v>
      </c>
      <c r="D742" s="66" t="s">
        <v>17</v>
      </c>
      <c r="E742" s="66" t="s">
        <v>50</v>
      </c>
      <c r="F742" s="66">
        <v>5</v>
      </c>
      <c r="G742" s="66">
        <v>283</v>
      </c>
      <c r="H742" s="66">
        <v>4</v>
      </c>
      <c r="I742" s="66">
        <v>4</v>
      </c>
      <c r="J742" s="66" t="s">
        <v>218</v>
      </c>
      <c r="K742" s="66" t="s">
        <v>218</v>
      </c>
      <c r="L742" s="66" t="s">
        <v>218</v>
      </c>
      <c r="M742" s="66">
        <f>IF(E742="P1",G742-F742*规则!$E$26,IF(E742="P2",G742-F742*规则!$E$27,IF(E742="P3",G742-F742*规则!$E$28,IF(E742="P4",G742-F742*规则!$E$29,G742-F742*规则!$E$30))))</f>
        <v>203</v>
      </c>
      <c r="N742" s="68">
        <f t="shared" si="11"/>
        <v>40.6</v>
      </c>
      <c r="O742" s="69">
        <f>IF(E742="P1",N742/规则!$E$26,IF(E742="P2",N742/规则!$E$27,IF(E742="P3",N742/规则!$E$28,IF(E742="P4",N742/规则!$E$29,N742/规则!$E$30))))</f>
        <v>2.5375000000000001</v>
      </c>
    </row>
    <row r="743" spans="1:15">
      <c r="A743" s="66" t="s">
        <v>962</v>
      </c>
      <c r="B743" s="66" t="s">
        <v>217</v>
      </c>
      <c r="C743" s="66">
        <v>5</v>
      </c>
      <c r="D743" s="66" t="s">
        <v>17</v>
      </c>
      <c r="E743" s="66" t="s">
        <v>50</v>
      </c>
      <c r="F743" s="66">
        <v>1</v>
      </c>
      <c r="G743" s="66">
        <v>54</v>
      </c>
      <c r="H743" s="66">
        <v>3</v>
      </c>
      <c r="I743" s="66">
        <v>3</v>
      </c>
      <c r="J743" s="66" t="s">
        <v>218</v>
      </c>
      <c r="K743" s="66" t="s">
        <v>218</v>
      </c>
      <c r="L743" s="66" t="s">
        <v>218</v>
      </c>
      <c r="M743" s="66">
        <f>IF(E743="P1",G743-F743*规则!$E$26,IF(E743="P2",G743-F743*规则!$E$27,IF(E743="P3",G743-F743*规则!$E$28,IF(E743="P4",G743-F743*规则!$E$29,G743-F743*规则!$E$30))))</f>
        <v>38</v>
      </c>
      <c r="N743" s="68">
        <f t="shared" si="11"/>
        <v>38</v>
      </c>
      <c r="O743" s="69">
        <f>IF(E743="P1",N743/规则!$E$26,IF(E743="P2",N743/规则!$E$27,IF(E743="P3",N743/规则!$E$28,IF(E743="P4",N743/规则!$E$29,N743/规则!$E$30))))</f>
        <v>2.375</v>
      </c>
    </row>
    <row r="744" spans="1:15">
      <c r="A744" s="66" t="s">
        <v>963</v>
      </c>
      <c r="B744" s="66" t="s">
        <v>217</v>
      </c>
      <c r="C744" s="66">
        <v>5</v>
      </c>
      <c r="D744" s="66" t="s">
        <v>17</v>
      </c>
      <c r="E744" s="66" t="s">
        <v>50</v>
      </c>
      <c r="F744" s="66">
        <v>3</v>
      </c>
      <c r="G744" s="66">
        <v>165</v>
      </c>
      <c r="H744" s="66">
        <v>2</v>
      </c>
      <c r="I744" s="66">
        <v>2</v>
      </c>
      <c r="J744" s="66" t="s">
        <v>218</v>
      </c>
      <c r="K744" s="66" t="s">
        <v>218</v>
      </c>
      <c r="L744" s="66" t="s">
        <v>218</v>
      </c>
      <c r="M744" s="66">
        <f>IF(E744="P1",G744-F744*规则!$E$26,IF(E744="P2",G744-F744*规则!$E$27,IF(E744="P3",G744-F744*规则!$E$28,IF(E744="P4",G744-F744*规则!$E$29,G744-F744*规则!$E$30))))</f>
        <v>117</v>
      </c>
      <c r="N744" s="68">
        <f t="shared" si="11"/>
        <v>39</v>
      </c>
      <c r="O744" s="69">
        <f>IF(E744="P1",N744/规则!$E$26,IF(E744="P2",N744/规则!$E$27,IF(E744="P3",N744/规则!$E$28,IF(E744="P4",N744/规则!$E$29,N744/规则!$E$30))))</f>
        <v>2.4375</v>
      </c>
    </row>
    <row r="745" spans="1:15">
      <c r="A745" s="66" t="s">
        <v>964</v>
      </c>
      <c r="B745" s="66" t="s">
        <v>217</v>
      </c>
      <c r="C745" s="66">
        <v>5</v>
      </c>
      <c r="D745" s="66" t="s">
        <v>17</v>
      </c>
      <c r="E745" s="66" t="s">
        <v>50</v>
      </c>
      <c r="F745" s="66">
        <v>2</v>
      </c>
      <c r="G745" s="66">
        <v>107</v>
      </c>
      <c r="H745" s="66">
        <v>4</v>
      </c>
      <c r="I745" s="66">
        <v>1</v>
      </c>
      <c r="J745" s="66" t="s">
        <v>218</v>
      </c>
      <c r="K745" s="66" t="s">
        <v>218</v>
      </c>
      <c r="L745" s="66" t="s">
        <v>218</v>
      </c>
      <c r="M745" s="66">
        <f>IF(E745="P1",G745-F745*规则!$E$26,IF(E745="P2",G745-F745*规则!$E$27,IF(E745="P3",G745-F745*规则!$E$28,IF(E745="P4",G745-F745*规则!$E$29,G745-F745*规则!$E$30))))</f>
        <v>75</v>
      </c>
      <c r="N745" s="68">
        <f t="shared" si="11"/>
        <v>37.5</v>
      </c>
      <c r="O745" s="69">
        <f>IF(E745="P1",N745/规则!$E$26,IF(E745="P2",N745/规则!$E$27,IF(E745="P3",N745/规则!$E$28,IF(E745="P4",N745/规则!$E$29,N745/规则!$E$30))))</f>
        <v>2.34375</v>
      </c>
    </row>
    <row r="746" spans="1:15">
      <c r="A746" s="66" t="s">
        <v>965</v>
      </c>
      <c r="B746" s="66" t="s">
        <v>217</v>
      </c>
      <c r="C746" s="66">
        <v>5</v>
      </c>
      <c r="D746" s="66" t="s">
        <v>17</v>
      </c>
      <c r="E746" s="66" t="s">
        <v>50</v>
      </c>
      <c r="F746" s="66">
        <v>1</v>
      </c>
      <c r="G746" s="66">
        <v>48</v>
      </c>
      <c r="H746" s="66">
        <v>1</v>
      </c>
      <c r="I746" s="66">
        <v>2</v>
      </c>
      <c r="J746" s="66" t="s">
        <v>218</v>
      </c>
      <c r="K746" s="66" t="s">
        <v>218</v>
      </c>
      <c r="L746" s="66" t="s">
        <v>218</v>
      </c>
      <c r="M746" s="66">
        <f>IF(E746="P1",G746-F746*规则!$E$26,IF(E746="P2",G746-F746*规则!$E$27,IF(E746="P3",G746-F746*规则!$E$28,IF(E746="P4",G746-F746*规则!$E$29,G746-F746*规则!$E$30))))</f>
        <v>32</v>
      </c>
      <c r="N746" s="68">
        <f t="shared" si="11"/>
        <v>32</v>
      </c>
      <c r="O746" s="69">
        <f>IF(E746="P1",N746/规则!$E$26,IF(E746="P2",N746/规则!$E$27,IF(E746="P3",N746/规则!$E$28,IF(E746="P4",N746/规则!$E$29,N746/规则!$E$30))))</f>
        <v>2</v>
      </c>
    </row>
    <row r="747" spans="1:15">
      <c r="A747" s="66" t="s">
        <v>966</v>
      </c>
      <c r="B747" s="66" t="s">
        <v>217</v>
      </c>
      <c r="C747" s="66">
        <v>5</v>
      </c>
      <c r="D747" s="66" t="s">
        <v>17</v>
      </c>
      <c r="E747" s="66" t="s">
        <v>50</v>
      </c>
      <c r="F747" s="66">
        <v>3</v>
      </c>
      <c r="G747" s="66">
        <v>167</v>
      </c>
      <c r="H747" s="66">
        <v>3</v>
      </c>
      <c r="I747" s="66">
        <v>2</v>
      </c>
      <c r="J747" s="66" t="s">
        <v>218</v>
      </c>
      <c r="K747" s="66" t="s">
        <v>218</v>
      </c>
      <c r="L747" s="66" t="s">
        <v>218</v>
      </c>
      <c r="M747" s="66">
        <f>IF(E747="P1",G747-F747*规则!$E$26,IF(E747="P2",G747-F747*规则!$E$27,IF(E747="P3",G747-F747*规则!$E$28,IF(E747="P4",G747-F747*规则!$E$29,G747-F747*规则!$E$30))))</f>
        <v>119</v>
      </c>
      <c r="N747" s="68">
        <f t="shared" si="11"/>
        <v>39.666666666666664</v>
      </c>
      <c r="O747" s="69">
        <f>IF(E747="P1",N747/规则!$E$26,IF(E747="P2",N747/规则!$E$27,IF(E747="P3",N747/规则!$E$28,IF(E747="P4",N747/规则!$E$29,N747/规则!$E$30))))</f>
        <v>2.4791666666666665</v>
      </c>
    </row>
    <row r="748" spans="1:15">
      <c r="A748" s="66" t="s">
        <v>967</v>
      </c>
      <c r="B748" s="66" t="s">
        <v>217</v>
      </c>
      <c r="C748" s="66">
        <v>5</v>
      </c>
      <c r="D748" s="66" t="s">
        <v>17</v>
      </c>
      <c r="E748" s="66" t="s">
        <v>50</v>
      </c>
      <c r="F748" s="66">
        <v>2</v>
      </c>
      <c r="G748" s="66">
        <v>101</v>
      </c>
      <c r="H748" s="66">
        <v>4</v>
      </c>
      <c r="I748" s="66">
        <v>1</v>
      </c>
      <c r="J748" s="66" t="s">
        <v>218</v>
      </c>
      <c r="K748" s="66" t="s">
        <v>218</v>
      </c>
      <c r="L748" s="66" t="s">
        <v>218</v>
      </c>
      <c r="M748" s="66">
        <f>IF(E748="P1",G748-F748*规则!$E$26,IF(E748="P2",G748-F748*规则!$E$27,IF(E748="P3",G748-F748*规则!$E$28,IF(E748="P4",G748-F748*规则!$E$29,G748-F748*规则!$E$30))))</f>
        <v>69</v>
      </c>
      <c r="N748" s="68">
        <f t="shared" si="11"/>
        <v>34.5</v>
      </c>
      <c r="O748" s="69">
        <f>IF(E748="P1",N748/规则!$E$26,IF(E748="P2",N748/规则!$E$27,IF(E748="P3",N748/规则!$E$28,IF(E748="P4",N748/规则!$E$29,N748/规则!$E$30))))</f>
        <v>2.15625</v>
      </c>
    </row>
    <row r="749" spans="1:15">
      <c r="A749" s="66" t="s">
        <v>968</v>
      </c>
      <c r="B749" s="66" t="s">
        <v>217</v>
      </c>
      <c r="C749" s="66">
        <v>5</v>
      </c>
      <c r="D749" s="66" t="s">
        <v>17</v>
      </c>
      <c r="E749" s="66" t="s">
        <v>50</v>
      </c>
      <c r="F749" s="66">
        <v>2</v>
      </c>
      <c r="G749" s="66">
        <v>102</v>
      </c>
      <c r="H749" s="66">
        <v>4</v>
      </c>
      <c r="I749" s="66">
        <v>1</v>
      </c>
      <c r="J749" s="66" t="s">
        <v>218</v>
      </c>
      <c r="K749" s="66" t="s">
        <v>218</v>
      </c>
      <c r="L749" s="66" t="s">
        <v>218</v>
      </c>
      <c r="M749" s="66">
        <f>IF(E749="P1",G749-F749*规则!$E$26,IF(E749="P2",G749-F749*规则!$E$27,IF(E749="P3",G749-F749*规则!$E$28,IF(E749="P4",G749-F749*规则!$E$29,G749-F749*规则!$E$30))))</f>
        <v>70</v>
      </c>
      <c r="N749" s="68">
        <f t="shared" si="11"/>
        <v>35</v>
      </c>
      <c r="O749" s="69">
        <f>IF(E749="P1",N749/规则!$E$26,IF(E749="P2",N749/规则!$E$27,IF(E749="P3",N749/规则!$E$28,IF(E749="P4",N749/规则!$E$29,N749/规则!$E$30))))</f>
        <v>2.1875</v>
      </c>
    </row>
    <row r="750" spans="1:15">
      <c r="A750" s="66" t="s">
        <v>969</v>
      </c>
      <c r="B750" s="66" t="s">
        <v>217</v>
      </c>
      <c r="C750" s="66">
        <v>5</v>
      </c>
      <c r="D750" s="66" t="s">
        <v>17</v>
      </c>
      <c r="E750" s="66" t="s">
        <v>50</v>
      </c>
      <c r="F750" s="66">
        <v>2</v>
      </c>
      <c r="G750" s="66">
        <v>100</v>
      </c>
      <c r="H750" s="66">
        <v>1</v>
      </c>
      <c r="I750" s="66">
        <v>3</v>
      </c>
      <c r="J750" s="66" t="s">
        <v>218</v>
      </c>
      <c r="K750" s="66" t="s">
        <v>218</v>
      </c>
      <c r="L750" s="66" t="s">
        <v>218</v>
      </c>
      <c r="M750" s="66">
        <f>IF(E750="P1",G750-F750*规则!$E$26,IF(E750="P2",G750-F750*规则!$E$27,IF(E750="P3",G750-F750*规则!$E$28,IF(E750="P4",G750-F750*规则!$E$29,G750-F750*规则!$E$30))))</f>
        <v>68</v>
      </c>
      <c r="N750" s="68">
        <f t="shared" si="11"/>
        <v>34</v>
      </c>
      <c r="O750" s="69">
        <f>IF(E750="P1",N750/规则!$E$26,IF(E750="P2",N750/规则!$E$27,IF(E750="P3",N750/规则!$E$28,IF(E750="P4",N750/规则!$E$29,N750/规则!$E$30))))</f>
        <v>2.125</v>
      </c>
    </row>
    <row r="751" spans="1:15">
      <c r="A751" s="66" t="s">
        <v>970</v>
      </c>
      <c r="B751" s="66" t="s">
        <v>217</v>
      </c>
      <c r="C751" s="66">
        <v>5</v>
      </c>
      <c r="D751" s="66" t="s">
        <v>17</v>
      </c>
      <c r="E751" s="66" t="s">
        <v>50</v>
      </c>
      <c r="F751" s="66">
        <v>2</v>
      </c>
      <c r="G751" s="66">
        <v>108</v>
      </c>
      <c r="H751" s="66">
        <v>1</v>
      </c>
      <c r="I751" s="66">
        <v>1</v>
      </c>
      <c r="J751" s="66" t="s">
        <v>218</v>
      </c>
      <c r="K751" s="66" t="s">
        <v>218</v>
      </c>
      <c r="L751" s="66" t="s">
        <v>218</v>
      </c>
      <c r="M751" s="66">
        <f>IF(E751="P1",G751-F751*规则!$E$26,IF(E751="P2",G751-F751*规则!$E$27,IF(E751="P3",G751-F751*规则!$E$28,IF(E751="P4",G751-F751*规则!$E$29,G751-F751*规则!$E$30))))</f>
        <v>76</v>
      </c>
      <c r="N751" s="68">
        <f t="shared" si="11"/>
        <v>38</v>
      </c>
      <c r="O751" s="69">
        <f>IF(E751="P1",N751/规则!$E$26,IF(E751="P2",N751/规则!$E$27,IF(E751="P3",N751/规则!$E$28,IF(E751="P4",N751/规则!$E$29,N751/规则!$E$30))))</f>
        <v>2.375</v>
      </c>
    </row>
    <row r="752" spans="1:15">
      <c r="A752" s="66" t="s">
        <v>971</v>
      </c>
      <c r="B752" s="66" t="s">
        <v>217</v>
      </c>
      <c r="C752" s="66">
        <v>5</v>
      </c>
      <c r="D752" s="66" t="s">
        <v>17</v>
      </c>
      <c r="E752" s="66" t="s">
        <v>51</v>
      </c>
      <c r="F752" s="66">
        <v>4</v>
      </c>
      <c r="G752" s="66">
        <v>280</v>
      </c>
      <c r="H752" s="66">
        <v>4</v>
      </c>
      <c r="I752" s="66">
        <v>2</v>
      </c>
      <c r="J752" s="66" t="s">
        <v>218</v>
      </c>
      <c r="K752" s="66" t="s">
        <v>218</v>
      </c>
      <c r="L752" s="66" t="s">
        <v>218</v>
      </c>
      <c r="M752" s="66">
        <f>IF(E752="P1",G752-F752*规则!$E$26,IF(E752="P2",G752-F752*规则!$E$27,IF(E752="P3",G752-F752*规则!$E$28,IF(E752="P4",G752-F752*规则!$E$29,G752-F752*规则!$E$30))))</f>
        <v>172</v>
      </c>
      <c r="N752" s="68">
        <f t="shared" si="11"/>
        <v>43</v>
      </c>
      <c r="O752" s="69">
        <f>IF(E752="P1",N752/规则!$E$26,IF(E752="P2",N752/规则!$E$27,IF(E752="P3",N752/规则!$E$28,IF(E752="P4",N752/规则!$E$29,N752/规则!$E$30))))</f>
        <v>1.5925925925925926</v>
      </c>
    </row>
    <row r="753" spans="1:15">
      <c r="A753" s="66" t="s">
        <v>972</v>
      </c>
      <c r="B753" s="66" t="s">
        <v>217</v>
      </c>
      <c r="C753" s="66">
        <v>5</v>
      </c>
      <c r="D753" s="66" t="s">
        <v>17</v>
      </c>
      <c r="E753" s="66" t="s">
        <v>51</v>
      </c>
      <c r="F753" s="66">
        <v>3</v>
      </c>
      <c r="G753" s="66">
        <v>196</v>
      </c>
      <c r="H753" s="66">
        <v>1</v>
      </c>
      <c r="I753" s="66">
        <v>1</v>
      </c>
      <c r="J753" s="66" t="s">
        <v>218</v>
      </c>
      <c r="K753" s="66" t="s">
        <v>218</v>
      </c>
      <c r="L753" s="66" t="s">
        <v>218</v>
      </c>
      <c r="M753" s="66">
        <f>IF(E753="P1",G753-F753*规则!$E$26,IF(E753="P2",G753-F753*规则!$E$27,IF(E753="P3",G753-F753*规则!$E$28,IF(E753="P4",G753-F753*规则!$E$29,G753-F753*规则!$E$30))))</f>
        <v>115</v>
      </c>
      <c r="N753" s="68">
        <f t="shared" si="11"/>
        <v>38.333333333333336</v>
      </c>
      <c r="O753" s="69">
        <f>IF(E753="P1",N753/规则!$E$26,IF(E753="P2",N753/规则!$E$27,IF(E753="P3",N753/规则!$E$28,IF(E753="P4",N753/规则!$E$29,N753/规则!$E$30))))</f>
        <v>1.4197530864197532</v>
      </c>
    </row>
    <row r="754" spans="1:15">
      <c r="A754" s="66" t="s">
        <v>973</v>
      </c>
      <c r="B754" s="66" t="s">
        <v>217</v>
      </c>
      <c r="C754" s="66">
        <v>5</v>
      </c>
      <c r="D754" s="66" t="s">
        <v>17</v>
      </c>
      <c r="E754" s="66" t="s">
        <v>51</v>
      </c>
      <c r="F754" s="66">
        <v>1</v>
      </c>
      <c r="G754" s="66">
        <v>65</v>
      </c>
      <c r="H754" s="66">
        <v>4</v>
      </c>
      <c r="I754" s="66">
        <v>0</v>
      </c>
      <c r="J754" s="66" t="s">
        <v>218</v>
      </c>
      <c r="K754" s="66" t="s">
        <v>218</v>
      </c>
      <c r="L754" s="66" t="s">
        <v>218</v>
      </c>
      <c r="M754" s="66">
        <f>IF(E754="P1",G754-F754*规则!$E$26,IF(E754="P2",G754-F754*规则!$E$27,IF(E754="P3",G754-F754*规则!$E$28,IF(E754="P4",G754-F754*规则!$E$29,G754-F754*规则!$E$30))))</f>
        <v>38</v>
      </c>
      <c r="N754" s="68">
        <f t="shared" si="11"/>
        <v>38</v>
      </c>
      <c r="O754" s="69">
        <f>IF(E754="P1",N754/规则!$E$26,IF(E754="P2",N754/规则!$E$27,IF(E754="P3",N754/规则!$E$28,IF(E754="P4",N754/规则!$E$29,N754/规则!$E$30))))</f>
        <v>1.4074074074074074</v>
      </c>
    </row>
    <row r="755" spans="1:15">
      <c r="A755" s="66" t="s">
        <v>974</v>
      </c>
      <c r="B755" s="66" t="s">
        <v>217</v>
      </c>
      <c r="C755" s="66">
        <v>5</v>
      </c>
      <c r="D755" s="66" t="s">
        <v>17</v>
      </c>
      <c r="E755" s="66" t="s">
        <v>51</v>
      </c>
      <c r="F755" s="66">
        <v>3</v>
      </c>
      <c r="G755" s="66">
        <v>204</v>
      </c>
      <c r="H755" s="66">
        <v>4</v>
      </c>
      <c r="I755" s="66">
        <v>0</v>
      </c>
      <c r="J755" s="66" t="s">
        <v>218</v>
      </c>
      <c r="K755" s="66" t="s">
        <v>218</v>
      </c>
      <c r="L755" s="66" t="s">
        <v>218</v>
      </c>
      <c r="M755" s="66">
        <f>IF(E755="P1",G755-F755*规则!$E$26,IF(E755="P2",G755-F755*规则!$E$27,IF(E755="P3",G755-F755*规则!$E$28,IF(E755="P4",G755-F755*规则!$E$29,G755-F755*规则!$E$30))))</f>
        <v>123</v>
      </c>
      <c r="N755" s="68">
        <f t="shared" si="11"/>
        <v>41</v>
      </c>
      <c r="O755" s="69">
        <f>IF(E755="P1",N755/规则!$E$26,IF(E755="P2",N755/规则!$E$27,IF(E755="P3",N755/规则!$E$28,IF(E755="P4",N755/规则!$E$29,N755/规则!$E$30))))</f>
        <v>1.5185185185185186</v>
      </c>
    </row>
    <row r="756" spans="1:15">
      <c r="A756" s="66" t="s">
        <v>975</v>
      </c>
      <c r="B756" s="66" t="s">
        <v>217</v>
      </c>
      <c r="C756" s="66">
        <v>5</v>
      </c>
      <c r="D756" s="66" t="s">
        <v>17</v>
      </c>
      <c r="E756" s="66" t="s">
        <v>51</v>
      </c>
      <c r="F756" s="66">
        <v>2</v>
      </c>
      <c r="G756" s="66">
        <v>134</v>
      </c>
      <c r="H756" s="66">
        <v>4</v>
      </c>
      <c r="I756" s="66">
        <v>2</v>
      </c>
      <c r="J756" s="66" t="s">
        <v>218</v>
      </c>
      <c r="K756" s="66" t="s">
        <v>218</v>
      </c>
      <c r="L756" s="66" t="s">
        <v>218</v>
      </c>
      <c r="M756" s="66">
        <f>IF(E756="P1",G756-F756*规则!$E$26,IF(E756="P2",G756-F756*规则!$E$27,IF(E756="P3",G756-F756*规则!$E$28,IF(E756="P4",G756-F756*规则!$E$29,G756-F756*规则!$E$30))))</f>
        <v>80</v>
      </c>
      <c r="N756" s="68">
        <f t="shared" si="11"/>
        <v>40</v>
      </c>
      <c r="O756" s="69">
        <f>IF(E756="P1",N756/规则!$E$26,IF(E756="P2",N756/规则!$E$27,IF(E756="P3",N756/规则!$E$28,IF(E756="P4",N756/规则!$E$29,N756/规则!$E$30))))</f>
        <v>1.4814814814814814</v>
      </c>
    </row>
    <row r="757" spans="1:15">
      <c r="A757" s="66" t="s">
        <v>976</v>
      </c>
      <c r="B757" s="66" t="s">
        <v>217</v>
      </c>
      <c r="C757" s="66">
        <v>5</v>
      </c>
      <c r="D757" s="66" t="s">
        <v>17</v>
      </c>
      <c r="E757" s="66" t="s">
        <v>51</v>
      </c>
      <c r="F757" s="66">
        <v>2</v>
      </c>
      <c r="G757" s="66">
        <v>118</v>
      </c>
      <c r="H757" s="66">
        <v>3</v>
      </c>
      <c r="I757" s="66">
        <v>3</v>
      </c>
      <c r="J757" s="66" t="s">
        <v>218</v>
      </c>
      <c r="K757" s="66" t="s">
        <v>218</v>
      </c>
      <c r="L757" s="66" t="s">
        <v>218</v>
      </c>
      <c r="M757" s="66">
        <f>IF(E757="P1",G757-F757*规则!$E$26,IF(E757="P2",G757-F757*规则!$E$27,IF(E757="P3",G757-F757*规则!$E$28,IF(E757="P4",G757-F757*规则!$E$29,G757-F757*规则!$E$30))))</f>
        <v>64</v>
      </c>
      <c r="N757" s="68">
        <f t="shared" si="11"/>
        <v>32</v>
      </c>
      <c r="O757" s="69">
        <f>IF(E757="P1",N757/规则!$E$26,IF(E757="P2",N757/规则!$E$27,IF(E757="P3",N757/规则!$E$28,IF(E757="P4",N757/规则!$E$29,N757/规则!$E$30))))</f>
        <v>1.1851851851851851</v>
      </c>
    </row>
    <row r="758" spans="1:15">
      <c r="A758" s="66" t="s">
        <v>977</v>
      </c>
      <c r="B758" s="66" t="s">
        <v>217</v>
      </c>
      <c r="C758" s="66">
        <v>5</v>
      </c>
      <c r="D758" s="66" t="s">
        <v>17</v>
      </c>
      <c r="E758" s="66" t="s">
        <v>51</v>
      </c>
      <c r="F758" s="66">
        <v>3</v>
      </c>
      <c r="G758" s="66">
        <v>227</v>
      </c>
      <c r="H758" s="66">
        <v>1</v>
      </c>
      <c r="I758" s="66">
        <v>3</v>
      </c>
      <c r="J758" s="66" t="s">
        <v>218</v>
      </c>
      <c r="K758" s="66" t="s">
        <v>218</v>
      </c>
      <c r="L758" s="66" t="s">
        <v>218</v>
      </c>
      <c r="M758" s="66">
        <f>IF(E758="P1",G758-F758*规则!$E$26,IF(E758="P2",G758-F758*规则!$E$27,IF(E758="P3",G758-F758*规则!$E$28,IF(E758="P4",G758-F758*规则!$E$29,G758-F758*规则!$E$30))))</f>
        <v>146</v>
      </c>
      <c r="N758" s="68">
        <f t="shared" si="11"/>
        <v>48.666666666666664</v>
      </c>
      <c r="O758" s="69">
        <f>IF(E758="P1",N758/规则!$E$26,IF(E758="P2",N758/规则!$E$27,IF(E758="P3",N758/规则!$E$28,IF(E758="P4",N758/规则!$E$29,N758/规则!$E$30))))</f>
        <v>1.8024691358024691</v>
      </c>
    </row>
    <row r="759" spans="1:15">
      <c r="A759" s="66" t="s">
        <v>978</v>
      </c>
      <c r="B759" s="66" t="s">
        <v>217</v>
      </c>
      <c r="C759" s="66">
        <v>5</v>
      </c>
      <c r="D759" s="66" t="s">
        <v>17</v>
      </c>
      <c r="E759" s="66" t="s">
        <v>51</v>
      </c>
      <c r="F759" s="66">
        <v>5</v>
      </c>
      <c r="G759" s="66">
        <v>366</v>
      </c>
      <c r="H759" s="66">
        <v>4</v>
      </c>
      <c r="I759" s="66">
        <v>2</v>
      </c>
      <c r="J759" s="66" t="s">
        <v>218</v>
      </c>
      <c r="K759" s="66" t="s">
        <v>218</v>
      </c>
      <c r="L759" s="66" t="s">
        <v>218</v>
      </c>
      <c r="M759" s="66">
        <f>IF(E759="P1",G759-F759*规则!$E$26,IF(E759="P2",G759-F759*规则!$E$27,IF(E759="P3",G759-F759*规则!$E$28,IF(E759="P4",G759-F759*规则!$E$29,G759-F759*规则!$E$30))))</f>
        <v>231</v>
      </c>
      <c r="N759" s="68">
        <f t="shared" si="11"/>
        <v>46.2</v>
      </c>
      <c r="O759" s="69">
        <f>IF(E759="P1",N759/规则!$E$26,IF(E759="P2",N759/规则!$E$27,IF(E759="P3",N759/规则!$E$28,IF(E759="P4",N759/规则!$E$29,N759/规则!$E$30))))</f>
        <v>1.7111111111111112</v>
      </c>
    </row>
    <row r="760" spans="1:15">
      <c r="A760" s="66" t="s">
        <v>979</v>
      </c>
      <c r="B760" s="66" t="s">
        <v>217</v>
      </c>
      <c r="C760" s="66">
        <v>5</v>
      </c>
      <c r="D760" s="66" t="s">
        <v>17</v>
      </c>
      <c r="E760" s="66" t="s">
        <v>51</v>
      </c>
      <c r="F760" s="66">
        <v>3</v>
      </c>
      <c r="G760" s="66">
        <v>203</v>
      </c>
      <c r="H760" s="66">
        <v>2</v>
      </c>
      <c r="I760" s="66">
        <v>0</v>
      </c>
      <c r="J760" s="66" t="s">
        <v>218</v>
      </c>
      <c r="K760" s="66" t="s">
        <v>218</v>
      </c>
      <c r="L760" s="66" t="s">
        <v>218</v>
      </c>
      <c r="M760" s="66">
        <f>IF(E760="P1",G760-F760*规则!$E$26,IF(E760="P2",G760-F760*规则!$E$27,IF(E760="P3",G760-F760*规则!$E$28,IF(E760="P4",G760-F760*规则!$E$29,G760-F760*规则!$E$30))))</f>
        <v>122</v>
      </c>
      <c r="N760" s="68">
        <f t="shared" si="11"/>
        <v>40.666666666666664</v>
      </c>
      <c r="O760" s="69">
        <f>IF(E760="P1",N760/规则!$E$26,IF(E760="P2",N760/规则!$E$27,IF(E760="P3",N760/规则!$E$28,IF(E760="P4",N760/规则!$E$29,N760/规则!$E$30))))</f>
        <v>1.5061728395061726</v>
      </c>
    </row>
    <row r="761" spans="1:15">
      <c r="A761" s="66" t="s">
        <v>980</v>
      </c>
      <c r="B761" s="66" t="s">
        <v>217</v>
      </c>
      <c r="C761" s="66">
        <v>5</v>
      </c>
      <c r="D761" s="66" t="s">
        <v>17</v>
      </c>
      <c r="E761" s="66" t="s">
        <v>51</v>
      </c>
      <c r="F761" s="66">
        <v>4</v>
      </c>
      <c r="G761" s="66">
        <v>285</v>
      </c>
      <c r="H761" s="66">
        <v>3</v>
      </c>
      <c r="I761" s="66">
        <v>4</v>
      </c>
      <c r="J761" s="66" t="s">
        <v>218</v>
      </c>
      <c r="K761" s="66" t="s">
        <v>218</v>
      </c>
      <c r="L761" s="66" t="s">
        <v>218</v>
      </c>
      <c r="M761" s="66">
        <f>IF(E761="P1",G761-F761*规则!$E$26,IF(E761="P2",G761-F761*规则!$E$27,IF(E761="P3",G761-F761*规则!$E$28,IF(E761="P4",G761-F761*规则!$E$29,G761-F761*规则!$E$30))))</f>
        <v>177</v>
      </c>
      <c r="N761" s="68">
        <f t="shared" si="11"/>
        <v>44.25</v>
      </c>
      <c r="O761" s="69">
        <f>IF(E761="P1",N761/规则!$E$26,IF(E761="P2",N761/规则!$E$27,IF(E761="P3",N761/规则!$E$28,IF(E761="P4",N761/规则!$E$29,N761/规则!$E$30))))</f>
        <v>1.6388888888888888</v>
      </c>
    </row>
    <row r="762" spans="1:15">
      <c r="A762" s="66" t="s">
        <v>981</v>
      </c>
      <c r="B762" s="66" t="s">
        <v>217</v>
      </c>
      <c r="C762" s="66">
        <v>5</v>
      </c>
      <c r="D762" s="66" t="s">
        <v>17</v>
      </c>
      <c r="E762" s="66" t="s">
        <v>51</v>
      </c>
      <c r="F762" s="66">
        <v>1</v>
      </c>
      <c r="G762" s="66">
        <v>81</v>
      </c>
      <c r="H762" s="66">
        <v>1</v>
      </c>
      <c r="I762" s="66">
        <v>2</v>
      </c>
      <c r="J762" s="66" t="s">
        <v>218</v>
      </c>
      <c r="K762" s="66" t="s">
        <v>218</v>
      </c>
      <c r="L762" s="66" t="s">
        <v>218</v>
      </c>
      <c r="M762" s="66">
        <f>IF(E762="P1",G762-F762*规则!$E$26,IF(E762="P2",G762-F762*规则!$E$27,IF(E762="P3",G762-F762*规则!$E$28,IF(E762="P4",G762-F762*规则!$E$29,G762-F762*规则!$E$30))))</f>
        <v>54</v>
      </c>
      <c r="N762" s="68">
        <f t="shared" si="11"/>
        <v>54</v>
      </c>
      <c r="O762" s="69">
        <f>IF(E762="P1",N762/规则!$E$26,IF(E762="P2",N762/规则!$E$27,IF(E762="P3",N762/规则!$E$28,IF(E762="P4",N762/规则!$E$29,N762/规则!$E$30))))</f>
        <v>2</v>
      </c>
    </row>
    <row r="763" spans="1:15">
      <c r="A763" s="66" t="s">
        <v>982</v>
      </c>
      <c r="B763" s="66" t="s">
        <v>217</v>
      </c>
      <c r="C763" s="66">
        <v>5</v>
      </c>
      <c r="D763" s="66" t="s">
        <v>17</v>
      </c>
      <c r="E763" s="66" t="s">
        <v>53</v>
      </c>
      <c r="F763" s="66">
        <v>1</v>
      </c>
      <c r="G763" s="66">
        <v>72</v>
      </c>
      <c r="H763" s="66">
        <v>2</v>
      </c>
      <c r="I763" s="66">
        <v>2</v>
      </c>
      <c r="J763" s="66" t="s">
        <v>218</v>
      </c>
      <c r="K763" s="66" t="s">
        <v>218</v>
      </c>
      <c r="L763" s="66" t="s">
        <v>218</v>
      </c>
      <c r="M763" s="66">
        <f>IF(E763="P1",G763-F763*规则!$E$26,IF(E763="P2",G763-F763*规则!$E$27,IF(E763="P3",G763-F763*规则!$E$28,IF(E763="P4",G763-F763*规则!$E$29,G763-F763*规则!$E$30))))</f>
        <v>36</v>
      </c>
      <c r="N763" s="68">
        <f t="shared" si="11"/>
        <v>36</v>
      </c>
      <c r="O763" s="69">
        <f>IF(E763="P1",N763/规则!$E$26,IF(E763="P2",N763/规则!$E$27,IF(E763="P3",N763/规则!$E$28,IF(E763="P4",N763/规则!$E$29,N763/规则!$E$30))))</f>
        <v>1</v>
      </c>
    </row>
    <row r="764" spans="1:15">
      <c r="A764" s="66" t="s">
        <v>983</v>
      </c>
      <c r="B764" s="66" t="s">
        <v>217</v>
      </c>
      <c r="C764" s="66">
        <v>5</v>
      </c>
      <c r="D764" s="66" t="s">
        <v>17</v>
      </c>
      <c r="E764" s="66" t="s">
        <v>53</v>
      </c>
      <c r="F764" s="66">
        <v>2</v>
      </c>
      <c r="G764" s="66">
        <v>159</v>
      </c>
      <c r="H764" s="66">
        <v>4</v>
      </c>
      <c r="I764" s="66">
        <v>2</v>
      </c>
      <c r="J764" s="66" t="s">
        <v>218</v>
      </c>
      <c r="K764" s="66" t="s">
        <v>218</v>
      </c>
      <c r="L764" s="66" t="s">
        <v>218</v>
      </c>
      <c r="M764" s="66">
        <f>IF(E764="P1",G764-F764*规则!$E$26,IF(E764="P2",G764-F764*规则!$E$27,IF(E764="P3",G764-F764*规则!$E$28,IF(E764="P4",G764-F764*规则!$E$29,G764-F764*规则!$E$30))))</f>
        <v>87</v>
      </c>
      <c r="N764" s="68">
        <f t="shared" si="11"/>
        <v>43.5</v>
      </c>
      <c r="O764" s="69">
        <f>IF(E764="P1",N764/规则!$E$26,IF(E764="P2",N764/规则!$E$27,IF(E764="P3",N764/规则!$E$28,IF(E764="P4",N764/规则!$E$29,N764/规则!$E$30))))</f>
        <v>1.2083333333333333</v>
      </c>
    </row>
    <row r="765" spans="1:15">
      <c r="A765" s="66" t="s">
        <v>984</v>
      </c>
      <c r="B765" s="66" t="s">
        <v>217</v>
      </c>
      <c r="C765" s="66">
        <v>5</v>
      </c>
      <c r="D765" s="66" t="s">
        <v>17</v>
      </c>
      <c r="E765" s="66" t="s">
        <v>53</v>
      </c>
      <c r="F765" s="66">
        <v>3</v>
      </c>
      <c r="G765" s="66">
        <v>225</v>
      </c>
      <c r="H765" s="66">
        <v>2</v>
      </c>
      <c r="I765" s="66">
        <v>3</v>
      </c>
      <c r="J765" s="66" t="s">
        <v>218</v>
      </c>
      <c r="K765" s="66" t="s">
        <v>218</v>
      </c>
      <c r="L765" s="66" t="s">
        <v>218</v>
      </c>
      <c r="M765" s="66">
        <f>IF(E765="P1",G765-F765*规则!$E$26,IF(E765="P2",G765-F765*规则!$E$27,IF(E765="P3",G765-F765*规则!$E$28,IF(E765="P4",G765-F765*规则!$E$29,G765-F765*规则!$E$30))))</f>
        <v>117</v>
      </c>
      <c r="N765" s="68">
        <f t="shared" si="11"/>
        <v>39</v>
      </c>
      <c r="O765" s="69">
        <f>IF(E765="P1",N765/规则!$E$26,IF(E765="P2",N765/规则!$E$27,IF(E765="P3",N765/规则!$E$28,IF(E765="P4",N765/规则!$E$29,N765/规则!$E$30))))</f>
        <v>1.0833333333333333</v>
      </c>
    </row>
    <row r="766" spans="1:15">
      <c r="A766" s="66" t="s">
        <v>985</v>
      </c>
      <c r="B766" s="66" t="s">
        <v>217</v>
      </c>
      <c r="C766" s="66">
        <v>5</v>
      </c>
      <c r="D766" s="66" t="s">
        <v>17</v>
      </c>
      <c r="E766" s="66" t="s">
        <v>53</v>
      </c>
      <c r="F766" s="66">
        <v>2</v>
      </c>
      <c r="G766" s="66">
        <v>172</v>
      </c>
      <c r="H766" s="66">
        <v>1</v>
      </c>
      <c r="I766" s="66">
        <v>3</v>
      </c>
      <c r="J766" s="66" t="s">
        <v>218</v>
      </c>
      <c r="K766" s="66" t="s">
        <v>218</v>
      </c>
      <c r="L766" s="66" t="s">
        <v>218</v>
      </c>
      <c r="M766" s="66">
        <f>IF(E766="P1",G766-F766*规则!$E$26,IF(E766="P2",G766-F766*规则!$E$27,IF(E766="P3",G766-F766*规则!$E$28,IF(E766="P4",G766-F766*规则!$E$29,G766-F766*规则!$E$30))))</f>
        <v>100</v>
      </c>
      <c r="N766" s="68">
        <f t="shared" si="11"/>
        <v>50</v>
      </c>
      <c r="O766" s="69">
        <f>IF(E766="P1",N766/规则!$E$26,IF(E766="P2",N766/规则!$E$27,IF(E766="P3",N766/规则!$E$28,IF(E766="P4",N766/规则!$E$29,N766/规则!$E$30))))</f>
        <v>1.3888888888888888</v>
      </c>
    </row>
    <row r="767" spans="1:15">
      <c r="A767" s="66" t="s">
        <v>986</v>
      </c>
      <c r="B767" s="66" t="s">
        <v>217</v>
      </c>
      <c r="C767" s="66">
        <v>5</v>
      </c>
      <c r="D767" s="66" t="s">
        <v>17</v>
      </c>
      <c r="E767" s="66" t="s">
        <v>53</v>
      </c>
      <c r="F767" s="66">
        <v>3</v>
      </c>
      <c r="G767" s="66">
        <v>259</v>
      </c>
      <c r="H767" s="66">
        <v>1</v>
      </c>
      <c r="I767" s="66">
        <v>4</v>
      </c>
      <c r="J767" s="66" t="s">
        <v>218</v>
      </c>
      <c r="K767" s="66" t="s">
        <v>218</v>
      </c>
      <c r="L767" s="66" t="s">
        <v>218</v>
      </c>
      <c r="M767" s="66">
        <f>IF(E767="P1",G767-F767*规则!$E$26,IF(E767="P2",G767-F767*规则!$E$27,IF(E767="P3",G767-F767*规则!$E$28,IF(E767="P4",G767-F767*规则!$E$29,G767-F767*规则!$E$30))))</f>
        <v>151</v>
      </c>
      <c r="N767" s="68">
        <f t="shared" si="11"/>
        <v>50.333333333333336</v>
      </c>
      <c r="O767" s="69">
        <f>IF(E767="P1",N767/规则!$E$26,IF(E767="P2",N767/规则!$E$27,IF(E767="P3",N767/规则!$E$28,IF(E767="P4",N767/规则!$E$29,N767/规则!$E$30))))</f>
        <v>1.3981481481481481</v>
      </c>
    </row>
    <row r="768" spans="1:15">
      <c r="A768" s="66" t="s">
        <v>987</v>
      </c>
      <c r="B768" s="66" t="s">
        <v>217</v>
      </c>
      <c r="C768" s="66">
        <v>5</v>
      </c>
      <c r="D768" s="66" t="s">
        <v>17</v>
      </c>
      <c r="E768" s="66" t="s">
        <v>53</v>
      </c>
      <c r="F768" s="66">
        <v>3</v>
      </c>
      <c r="G768" s="66">
        <v>208</v>
      </c>
      <c r="H768" s="66">
        <v>2</v>
      </c>
      <c r="I768" s="66">
        <v>0</v>
      </c>
      <c r="J768" s="66" t="s">
        <v>218</v>
      </c>
      <c r="K768" s="66" t="s">
        <v>218</v>
      </c>
      <c r="L768" s="66" t="s">
        <v>218</v>
      </c>
      <c r="M768" s="66">
        <f>IF(E768="P1",G768-F768*规则!$E$26,IF(E768="P2",G768-F768*规则!$E$27,IF(E768="P3",G768-F768*规则!$E$28,IF(E768="P4",G768-F768*规则!$E$29,G768-F768*规则!$E$30))))</f>
        <v>100</v>
      </c>
      <c r="N768" s="68">
        <f t="shared" si="11"/>
        <v>33.333333333333336</v>
      </c>
      <c r="O768" s="69">
        <f>IF(E768="P1",N768/规则!$E$26,IF(E768="P2",N768/规则!$E$27,IF(E768="P3",N768/规则!$E$28,IF(E768="P4",N768/规则!$E$29,N768/规则!$E$30))))</f>
        <v>0.92592592592592604</v>
      </c>
    </row>
    <row r="769" spans="1:15">
      <c r="A769" s="66" t="s">
        <v>988</v>
      </c>
      <c r="B769" s="66" t="s">
        <v>217</v>
      </c>
      <c r="C769" s="66">
        <v>5</v>
      </c>
      <c r="D769" s="66" t="s">
        <v>17</v>
      </c>
      <c r="E769" s="66" t="s">
        <v>53</v>
      </c>
      <c r="F769" s="66">
        <v>2</v>
      </c>
      <c r="G769" s="66">
        <v>176</v>
      </c>
      <c r="H769" s="66">
        <v>3</v>
      </c>
      <c r="I769" s="66">
        <v>1</v>
      </c>
      <c r="J769" s="66" t="s">
        <v>218</v>
      </c>
      <c r="K769" s="66" t="s">
        <v>218</v>
      </c>
      <c r="L769" s="66" t="s">
        <v>218</v>
      </c>
      <c r="M769" s="66">
        <f>IF(E769="P1",G769-F769*规则!$E$26,IF(E769="P2",G769-F769*规则!$E$27,IF(E769="P3",G769-F769*规则!$E$28,IF(E769="P4",G769-F769*规则!$E$29,G769-F769*规则!$E$30))))</f>
        <v>104</v>
      </c>
      <c r="N769" s="68">
        <f t="shared" si="11"/>
        <v>52</v>
      </c>
      <c r="O769" s="69">
        <f>IF(E769="P1",N769/规则!$E$26,IF(E769="P2",N769/规则!$E$27,IF(E769="P3",N769/规则!$E$28,IF(E769="P4",N769/规则!$E$29,N769/规则!$E$30))))</f>
        <v>1.4444444444444444</v>
      </c>
    </row>
    <row r="770" spans="1:15">
      <c r="A770" s="66" t="s">
        <v>989</v>
      </c>
      <c r="B770" s="66" t="s">
        <v>217</v>
      </c>
      <c r="C770" s="66">
        <v>5</v>
      </c>
      <c r="D770" s="66" t="s">
        <v>17</v>
      </c>
      <c r="E770" s="66" t="s">
        <v>53</v>
      </c>
      <c r="F770" s="66">
        <v>5</v>
      </c>
      <c r="G770" s="66">
        <v>368</v>
      </c>
      <c r="H770" s="66">
        <v>4</v>
      </c>
      <c r="I770" s="66">
        <v>3</v>
      </c>
      <c r="J770" s="66" t="s">
        <v>218</v>
      </c>
      <c r="K770" s="66" t="s">
        <v>218</v>
      </c>
      <c r="L770" s="66" t="s">
        <v>218</v>
      </c>
      <c r="M770" s="66">
        <f>IF(E770="P1",G770-F770*规则!$E$26,IF(E770="P2",G770-F770*规则!$E$27,IF(E770="P3",G770-F770*规则!$E$28,IF(E770="P4",G770-F770*规则!$E$29,G770-F770*规则!$E$30))))</f>
        <v>188</v>
      </c>
      <c r="N770" s="68">
        <f t="shared" si="11"/>
        <v>37.6</v>
      </c>
      <c r="O770" s="69">
        <f>IF(E770="P1",N770/规则!$E$26,IF(E770="P2",N770/规则!$E$27,IF(E770="P3",N770/规则!$E$28,IF(E770="P4",N770/规则!$E$29,N770/规则!$E$30))))</f>
        <v>1.0444444444444445</v>
      </c>
    </row>
    <row r="771" spans="1:15">
      <c r="A771" s="66" t="s">
        <v>990</v>
      </c>
      <c r="B771" s="66" t="s">
        <v>217</v>
      </c>
      <c r="C771" s="66">
        <v>5</v>
      </c>
      <c r="D771" s="66" t="s">
        <v>17</v>
      </c>
      <c r="E771" s="66" t="s">
        <v>53</v>
      </c>
      <c r="F771" s="66">
        <v>2</v>
      </c>
      <c r="G771" s="66">
        <v>137</v>
      </c>
      <c r="H771" s="66">
        <v>4</v>
      </c>
      <c r="I771" s="66">
        <v>4</v>
      </c>
      <c r="J771" s="66" t="s">
        <v>218</v>
      </c>
      <c r="K771" s="66" t="s">
        <v>218</v>
      </c>
      <c r="L771" s="66" t="s">
        <v>218</v>
      </c>
      <c r="M771" s="66">
        <f>IF(E771="P1",G771-F771*规则!$E$26,IF(E771="P2",G771-F771*规则!$E$27,IF(E771="P3",G771-F771*规则!$E$28,IF(E771="P4",G771-F771*规则!$E$29,G771-F771*规则!$E$30))))</f>
        <v>65</v>
      </c>
      <c r="N771" s="68">
        <f t="shared" ref="N771:N797" si="12">M771/F771</f>
        <v>32.5</v>
      </c>
      <c r="O771" s="69">
        <f>IF(E771="P1",N771/规则!$E$26,IF(E771="P2",N771/规则!$E$27,IF(E771="P3",N771/规则!$E$28,IF(E771="P4",N771/规则!$E$29,N771/规则!$E$30))))</f>
        <v>0.90277777777777779</v>
      </c>
    </row>
    <row r="772" spans="1:15">
      <c r="A772" s="66" t="s">
        <v>991</v>
      </c>
      <c r="B772" s="66" t="s">
        <v>217</v>
      </c>
      <c r="C772" s="66">
        <v>5</v>
      </c>
      <c r="D772" s="66" t="s">
        <v>17</v>
      </c>
      <c r="E772" s="66" t="s">
        <v>53</v>
      </c>
      <c r="F772" s="66">
        <v>5</v>
      </c>
      <c r="G772" s="66">
        <v>368</v>
      </c>
      <c r="H772" s="66">
        <v>1</v>
      </c>
      <c r="I772" s="66">
        <v>1</v>
      </c>
      <c r="J772" s="66" t="s">
        <v>487</v>
      </c>
      <c r="K772" s="66" t="s">
        <v>218</v>
      </c>
      <c r="L772" s="66" t="s">
        <v>218</v>
      </c>
      <c r="M772" s="66">
        <f>IF(E772="P1",G772-F772*规则!$E$26,IF(E772="P2",G772-F772*规则!$E$27,IF(E772="P3",G772-F772*规则!$E$28,IF(E772="P4",G772-F772*规则!$E$29,G772-F772*规则!$E$30))))</f>
        <v>188</v>
      </c>
      <c r="N772" s="68">
        <f t="shared" si="12"/>
        <v>37.6</v>
      </c>
      <c r="O772" s="69">
        <f>IF(E772="P1",N772/规则!$E$26,IF(E772="P2",N772/规则!$E$27,IF(E772="P3",N772/规则!$E$28,IF(E772="P4",N772/规则!$E$29,N772/规则!$E$30))))</f>
        <v>1.0444444444444445</v>
      </c>
    </row>
    <row r="773" spans="1:15">
      <c r="A773" s="66" t="s">
        <v>992</v>
      </c>
      <c r="B773" s="66" t="s">
        <v>217</v>
      </c>
      <c r="C773" s="66">
        <v>5</v>
      </c>
      <c r="D773" s="66" t="s">
        <v>17</v>
      </c>
      <c r="E773" s="66" t="s">
        <v>53</v>
      </c>
      <c r="F773" s="66">
        <v>5</v>
      </c>
      <c r="G773" s="66">
        <v>393</v>
      </c>
      <c r="H773" s="66">
        <v>1</v>
      </c>
      <c r="I773" s="66">
        <v>4</v>
      </c>
      <c r="J773" s="66" t="s">
        <v>487</v>
      </c>
      <c r="K773" s="66" t="s">
        <v>218</v>
      </c>
      <c r="L773" s="66" t="s">
        <v>218</v>
      </c>
      <c r="M773" s="66">
        <f>IF(E773="P1",G773-F773*规则!$E$26,IF(E773="P2",G773-F773*规则!$E$27,IF(E773="P3",G773-F773*规则!$E$28,IF(E773="P4",G773-F773*规则!$E$29,G773-F773*规则!$E$30))))</f>
        <v>213</v>
      </c>
      <c r="N773" s="68">
        <f t="shared" si="12"/>
        <v>42.6</v>
      </c>
      <c r="O773" s="69">
        <f>IF(E773="P1",N773/规则!$E$26,IF(E773="P2",N773/规则!$E$27,IF(E773="P3",N773/规则!$E$28,IF(E773="P4",N773/规则!$E$29,N773/规则!$E$30))))</f>
        <v>1.1833333333333333</v>
      </c>
    </row>
    <row r="774" spans="1:15">
      <c r="A774" s="66" t="s">
        <v>993</v>
      </c>
      <c r="B774" s="66" t="s">
        <v>994</v>
      </c>
      <c r="C774" s="66">
        <v>3</v>
      </c>
      <c r="D774" s="66" t="s">
        <v>13</v>
      </c>
      <c r="E774" s="66" t="s">
        <v>50</v>
      </c>
      <c r="F774" s="66">
        <v>3</v>
      </c>
      <c r="G774" s="66">
        <v>0</v>
      </c>
      <c r="H774" s="66">
        <v>0</v>
      </c>
      <c r="I774" s="66">
        <v>0</v>
      </c>
      <c r="J774" s="66" t="s">
        <v>218</v>
      </c>
      <c r="K774" s="66" t="s">
        <v>218</v>
      </c>
      <c r="L774" s="66" t="s">
        <v>218</v>
      </c>
      <c r="M774" s="66">
        <f>IF(E774="P1",G774-F774*规则!$E$26,IF(E774="P2",G774-F774*规则!$E$27,IF(E774="P3",G774-F774*规则!$E$28,IF(E774="P4",G774-F774*规则!$E$29,G774-F774*规则!$E$30))))</f>
        <v>-48</v>
      </c>
      <c r="N774" s="68">
        <f t="shared" si="12"/>
        <v>-16</v>
      </c>
      <c r="O774" s="69">
        <f>IF(E774="P1",N774/规则!$E$26,IF(E774="P2",N774/规则!$E$27,IF(E774="P3",N774/规则!$E$28,IF(E774="P4",N774/规则!$E$29,N774/规则!$E$30))))</f>
        <v>-1</v>
      </c>
    </row>
    <row r="775" spans="1:15">
      <c r="A775" s="66" t="s">
        <v>995</v>
      </c>
      <c r="B775" s="66" t="s">
        <v>994</v>
      </c>
      <c r="C775" s="66">
        <v>3</v>
      </c>
      <c r="D775" s="66" t="s">
        <v>13</v>
      </c>
      <c r="E775" s="66" t="s">
        <v>50</v>
      </c>
      <c r="F775" s="66">
        <v>2</v>
      </c>
      <c r="G775" s="66">
        <v>0</v>
      </c>
      <c r="H775" s="66">
        <v>0</v>
      </c>
      <c r="I775" s="66">
        <v>0</v>
      </c>
      <c r="J775" s="66" t="s">
        <v>218</v>
      </c>
      <c r="K775" s="66" t="s">
        <v>218</v>
      </c>
      <c r="L775" s="66" t="s">
        <v>218</v>
      </c>
      <c r="M775" s="66">
        <f>IF(E775="P1",G775-F775*规则!$E$26,IF(E775="P2",G775-F775*规则!$E$27,IF(E775="P3",G775-F775*规则!$E$28,IF(E775="P4",G775-F775*规则!$E$29,G775-F775*规则!$E$30))))</f>
        <v>-32</v>
      </c>
      <c r="N775" s="68">
        <f t="shared" si="12"/>
        <v>-16</v>
      </c>
      <c r="O775" s="69">
        <f>IF(E775="P1",N775/规则!$E$26,IF(E775="P2",N775/规则!$E$27,IF(E775="P3",N775/规则!$E$28,IF(E775="P4",N775/规则!$E$29,N775/规则!$E$30))))</f>
        <v>-1</v>
      </c>
    </row>
    <row r="776" spans="1:15">
      <c r="A776" s="66" t="s">
        <v>996</v>
      </c>
      <c r="B776" s="66" t="s">
        <v>994</v>
      </c>
      <c r="C776" s="66">
        <v>3</v>
      </c>
      <c r="D776" s="66" t="s">
        <v>13</v>
      </c>
      <c r="E776" s="66" t="s">
        <v>55</v>
      </c>
      <c r="F776" s="66">
        <v>3</v>
      </c>
      <c r="G776" s="66">
        <v>0</v>
      </c>
      <c r="H776" s="66">
        <v>0</v>
      </c>
      <c r="I776" s="66">
        <v>0</v>
      </c>
      <c r="J776" s="66" t="s">
        <v>218</v>
      </c>
      <c r="K776" s="66" t="s">
        <v>218</v>
      </c>
      <c r="L776" s="66" t="s">
        <v>218</v>
      </c>
      <c r="M776" s="66">
        <f>IF(E776="P1",G776-F776*规则!$E$26,IF(E776="P2",G776-F776*规则!$E$27,IF(E776="P3",G776-F776*规则!$E$28,IF(E776="P4",G776-F776*规则!$E$29,G776-F776*规则!$E$30))))</f>
        <v>-144</v>
      </c>
      <c r="N776" s="68">
        <f t="shared" si="12"/>
        <v>-48</v>
      </c>
      <c r="O776" s="69">
        <f>IF(E776="P1",N776/规则!$E$26,IF(E776="P2",N776/规则!$E$27,IF(E776="P3",N776/规则!$E$28,IF(E776="P4",N776/规则!$E$29,N776/规则!$E$30))))</f>
        <v>-1</v>
      </c>
    </row>
    <row r="777" spans="1:15">
      <c r="A777" s="66" t="s">
        <v>997</v>
      </c>
      <c r="B777" s="66" t="s">
        <v>994</v>
      </c>
      <c r="C777" s="66">
        <v>3</v>
      </c>
      <c r="D777" s="66" t="s">
        <v>13</v>
      </c>
      <c r="E777" s="66" t="s">
        <v>55</v>
      </c>
      <c r="F777" s="66">
        <v>3</v>
      </c>
      <c r="G777" s="66">
        <v>0</v>
      </c>
      <c r="H777" s="66">
        <v>0</v>
      </c>
      <c r="I777" s="66">
        <v>0</v>
      </c>
      <c r="J777" s="66" t="s">
        <v>218</v>
      </c>
      <c r="K777" s="66" t="s">
        <v>218</v>
      </c>
      <c r="L777" s="66" t="s">
        <v>218</v>
      </c>
      <c r="M777" s="66">
        <f>IF(E777="P1",G777-F777*规则!$E$26,IF(E777="P2",G777-F777*规则!$E$27,IF(E777="P3",G777-F777*规则!$E$28,IF(E777="P4",G777-F777*规则!$E$29,G777-F777*规则!$E$30))))</f>
        <v>-144</v>
      </c>
      <c r="N777" s="68">
        <f t="shared" si="12"/>
        <v>-48</v>
      </c>
      <c r="O777" s="69">
        <f>IF(E777="P1",N777/规则!$E$26,IF(E777="P2",N777/规则!$E$27,IF(E777="P3",N777/规则!$E$28,IF(E777="P4",N777/规则!$E$29,N777/规则!$E$30))))</f>
        <v>-1</v>
      </c>
    </row>
    <row r="778" spans="1:15">
      <c r="A778" s="66" t="s">
        <v>998</v>
      </c>
      <c r="B778" s="66" t="s">
        <v>994</v>
      </c>
      <c r="C778" s="66">
        <v>3</v>
      </c>
      <c r="D778" s="66" t="s">
        <v>14</v>
      </c>
      <c r="E778" s="66" t="s">
        <v>51</v>
      </c>
      <c r="F778" s="66">
        <v>3</v>
      </c>
      <c r="G778" s="66">
        <v>0</v>
      </c>
      <c r="H778" s="66">
        <v>0</v>
      </c>
      <c r="I778" s="66">
        <v>0</v>
      </c>
      <c r="J778" s="66" t="s">
        <v>218</v>
      </c>
      <c r="K778" s="66" t="s">
        <v>218</v>
      </c>
      <c r="L778" s="66" t="s">
        <v>218</v>
      </c>
      <c r="M778" s="66">
        <f>IF(E778="P1",G778-F778*规则!$E$26,IF(E778="P2",G778-F778*规则!$E$27,IF(E778="P3",G778-F778*规则!$E$28,IF(E778="P4",G778-F778*规则!$E$29,G778-F778*规则!$E$30))))</f>
        <v>-81</v>
      </c>
      <c r="N778" s="68">
        <f t="shared" si="12"/>
        <v>-27</v>
      </c>
      <c r="O778" s="69">
        <f>IF(E778="P1",N778/规则!$E$26,IF(E778="P2",N778/规则!$E$27,IF(E778="P3",N778/规则!$E$28,IF(E778="P4",N778/规则!$E$29,N778/规则!$E$30))))</f>
        <v>-1</v>
      </c>
    </row>
    <row r="779" spans="1:15">
      <c r="A779" s="66" t="s">
        <v>999</v>
      </c>
      <c r="B779" s="66" t="s">
        <v>994</v>
      </c>
      <c r="C779" s="66">
        <v>3</v>
      </c>
      <c r="D779" s="66" t="s">
        <v>14</v>
      </c>
      <c r="E779" s="66" t="s">
        <v>53</v>
      </c>
      <c r="F779" s="66">
        <v>4</v>
      </c>
      <c r="G779" s="66">
        <v>0</v>
      </c>
      <c r="H779" s="66">
        <v>0</v>
      </c>
      <c r="I779" s="66">
        <v>0</v>
      </c>
      <c r="J779" s="66" t="s">
        <v>389</v>
      </c>
      <c r="K779" s="66" t="s">
        <v>218</v>
      </c>
      <c r="L779" s="66" t="s">
        <v>218</v>
      </c>
      <c r="M779" s="66">
        <f>IF(E779="P1",G779-F779*规则!$E$26,IF(E779="P2",G779-F779*规则!$E$27,IF(E779="P3",G779-F779*规则!$E$28,IF(E779="P4",G779-F779*规则!$E$29,G779-F779*规则!$E$30))))</f>
        <v>-144</v>
      </c>
      <c r="N779" s="68">
        <f t="shared" si="12"/>
        <v>-36</v>
      </c>
      <c r="O779" s="69">
        <f>IF(E779="P1",N779/规则!$E$26,IF(E779="P2",N779/规则!$E$27,IF(E779="P3",N779/规则!$E$28,IF(E779="P4",N779/规则!$E$29,N779/规则!$E$30))))</f>
        <v>-1</v>
      </c>
    </row>
    <row r="780" spans="1:15">
      <c r="A780" s="66" t="s">
        <v>1000</v>
      </c>
      <c r="B780" s="66" t="s">
        <v>994</v>
      </c>
      <c r="C780" s="66">
        <v>3</v>
      </c>
      <c r="D780" s="66" t="s">
        <v>14</v>
      </c>
      <c r="E780" s="66" t="s">
        <v>55</v>
      </c>
      <c r="F780" s="66">
        <v>4</v>
      </c>
      <c r="G780" s="66">
        <v>0</v>
      </c>
      <c r="H780" s="66">
        <v>0</v>
      </c>
      <c r="I780" s="66">
        <v>0</v>
      </c>
      <c r="J780" s="66" t="s">
        <v>389</v>
      </c>
      <c r="K780" s="66" t="s">
        <v>218</v>
      </c>
      <c r="L780" s="66" t="s">
        <v>218</v>
      </c>
      <c r="M780" s="66">
        <f>IF(E780="P1",G780-F780*规则!$E$26,IF(E780="P2",G780-F780*规则!$E$27,IF(E780="P3",G780-F780*规则!$E$28,IF(E780="P4",G780-F780*规则!$E$29,G780-F780*规则!$E$30))))</f>
        <v>-192</v>
      </c>
      <c r="N780" s="68">
        <f t="shared" si="12"/>
        <v>-48</v>
      </c>
      <c r="O780" s="69">
        <f>IF(E780="P1",N780/规则!$E$26,IF(E780="P2",N780/规则!$E$27,IF(E780="P3",N780/规则!$E$28,IF(E780="P4",N780/规则!$E$29,N780/规则!$E$30))))</f>
        <v>-1</v>
      </c>
    </row>
    <row r="781" spans="1:15">
      <c r="A781" s="66" t="s">
        <v>1001</v>
      </c>
      <c r="B781" s="66" t="s">
        <v>994</v>
      </c>
      <c r="C781" s="66">
        <v>3</v>
      </c>
      <c r="D781" s="66" t="s">
        <v>15</v>
      </c>
      <c r="E781" s="66" t="s">
        <v>51</v>
      </c>
      <c r="F781" s="66">
        <v>4</v>
      </c>
      <c r="G781" s="66">
        <v>0</v>
      </c>
      <c r="H781" s="66">
        <v>0</v>
      </c>
      <c r="I781" s="66">
        <v>0</v>
      </c>
      <c r="J781" s="66" t="s">
        <v>218</v>
      </c>
      <c r="K781" s="66" t="s">
        <v>218</v>
      </c>
      <c r="L781" s="66" t="s">
        <v>218</v>
      </c>
      <c r="M781" s="66">
        <f>IF(E781="P1",G781-F781*规则!$E$26,IF(E781="P2",G781-F781*规则!$E$27,IF(E781="P3",G781-F781*规则!$E$28,IF(E781="P4",G781-F781*规则!$E$29,G781-F781*规则!$E$30))))</f>
        <v>-108</v>
      </c>
      <c r="N781" s="68">
        <f t="shared" si="12"/>
        <v>-27</v>
      </c>
      <c r="O781" s="69">
        <f>IF(E781="P1",N781/规则!$E$26,IF(E781="P2",N781/规则!$E$27,IF(E781="P3",N781/规则!$E$28,IF(E781="P4",N781/规则!$E$29,N781/规则!$E$30))))</f>
        <v>-1</v>
      </c>
    </row>
    <row r="782" spans="1:15">
      <c r="A782" s="66" t="s">
        <v>1002</v>
      </c>
      <c r="B782" s="66" t="s">
        <v>994</v>
      </c>
      <c r="C782" s="66">
        <v>3</v>
      </c>
      <c r="D782" s="66" t="s">
        <v>15</v>
      </c>
      <c r="E782" s="66" t="s">
        <v>51</v>
      </c>
      <c r="F782" s="66">
        <v>2</v>
      </c>
      <c r="G782" s="66">
        <v>0</v>
      </c>
      <c r="H782" s="66">
        <v>0</v>
      </c>
      <c r="I782" s="66">
        <v>0</v>
      </c>
      <c r="J782" s="66" t="s">
        <v>218</v>
      </c>
      <c r="K782" s="66" t="s">
        <v>218</v>
      </c>
      <c r="L782" s="66" t="s">
        <v>218</v>
      </c>
      <c r="M782" s="66">
        <f>IF(E782="P1",G782-F782*规则!$E$26,IF(E782="P2",G782-F782*规则!$E$27,IF(E782="P3",G782-F782*规则!$E$28,IF(E782="P4",G782-F782*规则!$E$29,G782-F782*规则!$E$30))))</f>
        <v>-54</v>
      </c>
      <c r="N782" s="68">
        <f t="shared" si="12"/>
        <v>-27</v>
      </c>
      <c r="O782" s="69">
        <f>IF(E782="P1",N782/规则!$E$26,IF(E782="P2",N782/规则!$E$27,IF(E782="P3",N782/规则!$E$28,IF(E782="P4",N782/规则!$E$29,N782/规则!$E$30))))</f>
        <v>-1</v>
      </c>
    </row>
    <row r="783" spans="1:15">
      <c r="A783" s="66" t="s">
        <v>1003</v>
      </c>
      <c r="B783" s="66" t="s">
        <v>994</v>
      </c>
      <c r="C783" s="66">
        <v>3</v>
      </c>
      <c r="D783" s="66" t="s">
        <v>15</v>
      </c>
      <c r="E783" s="66" t="s">
        <v>53</v>
      </c>
      <c r="F783" s="66">
        <v>3</v>
      </c>
      <c r="G783" s="66">
        <v>0</v>
      </c>
      <c r="H783" s="66">
        <v>0</v>
      </c>
      <c r="I783" s="66">
        <v>0</v>
      </c>
      <c r="J783" s="66" t="s">
        <v>218</v>
      </c>
      <c r="K783" s="66" t="s">
        <v>218</v>
      </c>
      <c r="L783" s="66" t="s">
        <v>218</v>
      </c>
      <c r="M783" s="66">
        <f>IF(E783="P1",G783-F783*规则!$E$26,IF(E783="P2",G783-F783*规则!$E$27,IF(E783="P3",G783-F783*规则!$E$28,IF(E783="P4",G783-F783*规则!$E$29,G783-F783*规则!$E$30))))</f>
        <v>-108</v>
      </c>
      <c r="N783" s="68">
        <f t="shared" si="12"/>
        <v>-36</v>
      </c>
      <c r="O783" s="69">
        <f>IF(E783="P1",N783/规则!$E$26,IF(E783="P2",N783/规则!$E$27,IF(E783="P3",N783/规则!$E$28,IF(E783="P4",N783/规则!$E$29,N783/规则!$E$30))))</f>
        <v>-1</v>
      </c>
    </row>
    <row r="784" spans="1:15">
      <c r="A784" s="66" t="s">
        <v>1004</v>
      </c>
      <c r="B784" s="66" t="s">
        <v>994</v>
      </c>
      <c r="C784" s="66">
        <v>3</v>
      </c>
      <c r="D784" s="66" t="s">
        <v>15</v>
      </c>
      <c r="E784" s="66" t="s">
        <v>53</v>
      </c>
      <c r="F784" s="66">
        <v>3</v>
      </c>
      <c r="G784" s="66">
        <v>0</v>
      </c>
      <c r="H784" s="66">
        <v>0</v>
      </c>
      <c r="I784" s="66">
        <v>0</v>
      </c>
      <c r="J784" s="66" t="s">
        <v>218</v>
      </c>
      <c r="K784" s="66" t="s">
        <v>218</v>
      </c>
      <c r="L784" s="66" t="s">
        <v>218</v>
      </c>
      <c r="M784" s="66">
        <f>IF(E784="P1",G784-F784*规则!$E$26,IF(E784="P2",G784-F784*规则!$E$27,IF(E784="P3",G784-F784*规则!$E$28,IF(E784="P4",G784-F784*规则!$E$29,G784-F784*规则!$E$30))))</f>
        <v>-108</v>
      </c>
      <c r="N784" s="68">
        <f t="shared" si="12"/>
        <v>-36</v>
      </c>
      <c r="O784" s="69">
        <f>IF(E784="P1",N784/规则!$E$26,IF(E784="P2",N784/规则!$E$27,IF(E784="P3",N784/规则!$E$28,IF(E784="P4",N784/规则!$E$29,N784/规则!$E$30))))</f>
        <v>-1</v>
      </c>
    </row>
    <row r="785" spans="1:15">
      <c r="A785" s="66" t="s">
        <v>1005</v>
      </c>
      <c r="B785" s="66" t="s">
        <v>994</v>
      </c>
      <c r="C785" s="66">
        <v>5</v>
      </c>
      <c r="D785" s="66" t="s">
        <v>13</v>
      </c>
      <c r="E785" s="66" t="s">
        <v>50</v>
      </c>
      <c r="F785" s="66">
        <v>4</v>
      </c>
      <c r="G785" s="66">
        <v>0</v>
      </c>
      <c r="H785" s="66">
        <v>0</v>
      </c>
      <c r="I785" s="66">
        <v>0</v>
      </c>
      <c r="J785" s="66" t="s">
        <v>218</v>
      </c>
      <c r="K785" s="66" t="s">
        <v>218</v>
      </c>
      <c r="L785" s="66" t="s">
        <v>218</v>
      </c>
      <c r="M785" s="66">
        <f>IF(E785="P1",G785-F785*规则!$E$26,IF(E785="P2",G785-F785*规则!$E$27,IF(E785="P3",G785-F785*规则!$E$28,IF(E785="P4",G785-F785*规则!$E$29,G785-F785*规则!$E$30))))</f>
        <v>-64</v>
      </c>
      <c r="N785" s="68">
        <f t="shared" si="12"/>
        <v>-16</v>
      </c>
      <c r="O785" s="69">
        <f>IF(E785="P1",N785/规则!$E$26,IF(E785="P2",N785/规则!$E$27,IF(E785="P3",N785/规则!$E$28,IF(E785="P4",N785/规则!$E$29,N785/规则!$E$30))))</f>
        <v>-1</v>
      </c>
    </row>
    <row r="786" spans="1:15">
      <c r="A786" s="66" t="s">
        <v>1006</v>
      </c>
      <c r="B786" s="66" t="s">
        <v>994</v>
      </c>
      <c r="C786" s="66">
        <v>5</v>
      </c>
      <c r="D786" s="66" t="s">
        <v>13</v>
      </c>
      <c r="E786" s="66" t="s">
        <v>50</v>
      </c>
      <c r="F786" s="66">
        <v>2</v>
      </c>
      <c r="G786" s="66">
        <v>0</v>
      </c>
      <c r="H786" s="66">
        <v>0</v>
      </c>
      <c r="I786" s="66">
        <v>0</v>
      </c>
      <c r="J786" s="66" t="s">
        <v>218</v>
      </c>
      <c r="K786" s="66" t="s">
        <v>218</v>
      </c>
      <c r="L786" s="66" t="s">
        <v>218</v>
      </c>
      <c r="M786" s="66">
        <f>IF(E786="P1",G786-F786*规则!$E$26,IF(E786="P2",G786-F786*规则!$E$27,IF(E786="P3",G786-F786*规则!$E$28,IF(E786="P4",G786-F786*规则!$E$29,G786-F786*规则!$E$30))))</f>
        <v>-32</v>
      </c>
      <c r="N786" s="68">
        <f t="shared" si="12"/>
        <v>-16</v>
      </c>
      <c r="O786" s="69">
        <f>IF(E786="P1",N786/规则!$E$26,IF(E786="P2",N786/规则!$E$27,IF(E786="P3",N786/规则!$E$28,IF(E786="P4",N786/规则!$E$29,N786/规则!$E$30))))</f>
        <v>-1</v>
      </c>
    </row>
    <row r="787" spans="1:15">
      <c r="A787" s="66" t="s">
        <v>1007</v>
      </c>
      <c r="B787" s="66" t="s">
        <v>994</v>
      </c>
      <c r="C787" s="66">
        <v>5</v>
      </c>
      <c r="D787" s="66" t="s">
        <v>13</v>
      </c>
      <c r="E787" s="66" t="s">
        <v>51</v>
      </c>
      <c r="F787" s="66">
        <v>2</v>
      </c>
      <c r="G787" s="66">
        <v>0</v>
      </c>
      <c r="H787" s="66">
        <v>0</v>
      </c>
      <c r="I787" s="66">
        <v>0</v>
      </c>
      <c r="J787" s="66" t="s">
        <v>218</v>
      </c>
      <c r="K787" s="66" t="s">
        <v>218</v>
      </c>
      <c r="L787" s="66" t="s">
        <v>218</v>
      </c>
      <c r="M787" s="66">
        <f>IF(E787="P1",G787-F787*规则!$E$26,IF(E787="P2",G787-F787*规则!$E$27,IF(E787="P3",G787-F787*规则!$E$28,IF(E787="P4",G787-F787*规则!$E$29,G787-F787*规则!$E$30))))</f>
        <v>-54</v>
      </c>
      <c r="N787" s="68">
        <f t="shared" si="12"/>
        <v>-27</v>
      </c>
      <c r="O787" s="69">
        <f>IF(E787="P1",N787/规则!$E$26,IF(E787="P2",N787/规则!$E$27,IF(E787="P3",N787/规则!$E$28,IF(E787="P4",N787/规则!$E$29,N787/规则!$E$30))))</f>
        <v>-1</v>
      </c>
    </row>
    <row r="788" spans="1:15">
      <c r="A788" s="66" t="s">
        <v>1008</v>
      </c>
      <c r="B788" s="66" t="s">
        <v>994</v>
      </c>
      <c r="C788" s="66">
        <v>5</v>
      </c>
      <c r="D788" s="66" t="s">
        <v>13</v>
      </c>
      <c r="E788" s="66" t="s">
        <v>51</v>
      </c>
      <c r="F788" s="66">
        <v>4</v>
      </c>
      <c r="G788" s="66">
        <v>0</v>
      </c>
      <c r="H788" s="66">
        <v>0</v>
      </c>
      <c r="I788" s="66">
        <v>0</v>
      </c>
      <c r="J788" s="66" t="s">
        <v>218</v>
      </c>
      <c r="K788" s="66" t="s">
        <v>218</v>
      </c>
      <c r="L788" s="66" t="s">
        <v>218</v>
      </c>
      <c r="M788" s="66">
        <f>IF(E788="P1",G788-F788*规则!$E$26,IF(E788="P2",G788-F788*规则!$E$27,IF(E788="P3",G788-F788*规则!$E$28,IF(E788="P4",G788-F788*规则!$E$29,G788-F788*规则!$E$30))))</f>
        <v>-108</v>
      </c>
      <c r="N788" s="68">
        <f t="shared" si="12"/>
        <v>-27</v>
      </c>
      <c r="O788" s="69">
        <f>IF(E788="P1",N788/规则!$E$26,IF(E788="P2",N788/规则!$E$27,IF(E788="P3",N788/规则!$E$28,IF(E788="P4",N788/规则!$E$29,N788/规则!$E$30))))</f>
        <v>-1</v>
      </c>
    </row>
    <row r="789" spans="1:15">
      <c r="A789" s="66" t="s">
        <v>1009</v>
      </c>
      <c r="B789" s="66" t="s">
        <v>994</v>
      </c>
      <c r="C789" s="66">
        <v>5</v>
      </c>
      <c r="D789" s="66" t="s">
        <v>13</v>
      </c>
      <c r="E789" s="66" t="s">
        <v>57</v>
      </c>
      <c r="F789" s="66">
        <v>4</v>
      </c>
      <c r="G789" s="66">
        <v>0</v>
      </c>
      <c r="H789" s="66">
        <v>0</v>
      </c>
      <c r="I789" s="66">
        <v>0</v>
      </c>
      <c r="J789" s="66" t="s">
        <v>389</v>
      </c>
      <c r="K789" s="66" t="s">
        <v>218</v>
      </c>
      <c r="L789" s="66" t="s">
        <v>218</v>
      </c>
      <c r="M789" s="66">
        <f>IF(E789="P1",G789-F789*规则!$E$26,IF(E789="P2",G789-F789*规则!$E$27,IF(E789="P3",G789-F789*规则!$E$28,IF(E789="P4",G789-F789*规则!$E$29,G789-F789*规则!$E$30))))</f>
        <v>-224</v>
      </c>
      <c r="N789" s="68">
        <f t="shared" si="12"/>
        <v>-56</v>
      </c>
      <c r="O789" s="69">
        <f>IF(E789="P1",N789/规则!$E$26,IF(E789="P2",N789/规则!$E$27,IF(E789="P3",N789/规则!$E$28,IF(E789="P4",N789/规则!$E$29,N789/规则!$E$30))))</f>
        <v>-1</v>
      </c>
    </row>
    <row r="790" spans="1:15">
      <c r="A790" s="66" t="s">
        <v>1010</v>
      </c>
      <c r="B790" s="66" t="s">
        <v>994</v>
      </c>
      <c r="C790" s="66">
        <v>5</v>
      </c>
      <c r="D790" s="66" t="s">
        <v>13</v>
      </c>
      <c r="E790" s="66" t="s">
        <v>57</v>
      </c>
      <c r="F790" s="66">
        <v>4</v>
      </c>
      <c r="G790" s="66">
        <v>0</v>
      </c>
      <c r="H790" s="66">
        <v>0</v>
      </c>
      <c r="I790" s="66">
        <v>0</v>
      </c>
      <c r="J790" s="66" t="s">
        <v>389</v>
      </c>
      <c r="K790" s="66" t="s">
        <v>218</v>
      </c>
      <c r="L790" s="66" t="s">
        <v>218</v>
      </c>
      <c r="M790" s="66">
        <f>IF(E790="P1",G790-F790*规则!$E$26,IF(E790="P2",G790-F790*规则!$E$27,IF(E790="P3",G790-F790*规则!$E$28,IF(E790="P4",G790-F790*规则!$E$29,G790-F790*规则!$E$30))))</f>
        <v>-224</v>
      </c>
      <c r="N790" s="68">
        <f t="shared" si="12"/>
        <v>-56</v>
      </c>
      <c r="O790" s="69">
        <f>IF(E790="P1",N790/规则!$E$26,IF(E790="P2",N790/规则!$E$27,IF(E790="P3",N790/规则!$E$28,IF(E790="P4",N790/规则!$E$29,N790/规则!$E$30))))</f>
        <v>-1</v>
      </c>
    </row>
    <row r="791" spans="1:15">
      <c r="A791" s="66" t="s">
        <v>1011</v>
      </c>
      <c r="B791" s="66" t="s">
        <v>994</v>
      </c>
      <c r="C791" s="66">
        <v>5</v>
      </c>
      <c r="D791" s="66" t="s">
        <v>14</v>
      </c>
      <c r="E791" s="66" t="s">
        <v>53</v>
      </c>
      <c r="F791" s="66">
        <v>3</v>
      </c>
      <c r="G791" s="66">
        <v>0</v>
      </c>
      <c r="H791" s="66">
        <v>0</v>
      </c>
      <c r="I791" s="66">
        <v>0</v>
      </c>
      <c r="J791" s="66" t="s">
        <v>218</v>
      </c>
      <c r="K791" s="66" t="s">
        <v>218</v>
      </c>
      <c r="L791" s="66" t="s">
        <v>218</v>
      </c>
      <c r="M791" s="66">
        <f>IF(E791="P1",G791-F791*规则!$E$26,IF(E791="P2",G791-F791*规则!$E$27,IF(E791="P3",G791-F791*规则!$E$28,IF(E791="P4",G791-F791*规则!$E$29,G791-F791*规则!$E$30))))</f>
        <v>-108</v>
      </c>
      <c r="N791" s="68">
        <f t="shared" si="12"/>
        <v>-36</v>
      </c>
      <c r="O791" s="69">
        <f>IF(E791="P1",N791/规则!$E$26,IF(E791="P2",N791/规则!$E$27,IF(E791="P3",N791/规则!$E$28,IF(E791="P4",N791/规则!$E$29,N791/规则!$E$30))))</f>
        <v>-1</v>
      </c>
    </row>
    <row r="792" spans="1:15">
      <c r="A792" s="66" t="s">
        <v>1012</v>
      </c>
      <c r="B792" s="66" t="s">
        <v>994</v>
      </c>
      <c r="C792" s="66">
        <v>5</v>
      </c>
      <c r="D792" s="66" t="s">
        <v>14</v>
      </c>
      <c r="E792" s="66" t="s">
        <v>53</v>
      </c>
      <c r="F792" s="66">
        <v>3</v>
      </c>
      <c r="G792" s="66">
        <v>0</v>
      </c>
      <c r="H792" s="66">
        <v>0</v>
      </c>
      <c r="I792" s="66">
        <v>0</v>
      </c>
      <c r="J792" s="66" t="s">
        <v>218</v>
      </c>
      <c r="K792" s="66" t="s">
        <v>218</v>
      </c>
      <c r="L792" s="66" t="s">
        <v>218</v>
      </c>
      <c r="M792" s="66">
        <f>IF(E792="P1",G792-F792*规则!$E$26,IF(E792="P2",G792-F792*规则!$E$27,IF(E792="P3",G792-F792*规则!$E$28,IF(E792="P4",G792-F792*规则!$E$29,G792-F792*规则!$E$30))))</f>
        <v>-108</v>
      </c>
      <c r="N792" s="68">
        <f t="shared" si="12"/>
        <v>-36</v>
      </c>
      <c r="O792" s="69">
        <f>IF(E792="P1",N792/规则!$E$26,IF(E792="P2",N792/规则!$E$27,IF(E792="P3",N792/规则!$E$28,IF(E792="P4",N792/规则!$E$29,N792/规则!$E$30))))</f>
        <v>-1</v>
      </c>
    </row>
    <row r="793" spans="1:15">
      <c r="A793" s="66" t="s">
        <v>1013</v>
      </c>
      <c r="B793" s="66" t="s">
        <v>994</v>
      </c>
      <c r="C793" s="66">
        <v>5</v>
      </c>
      <c r="D793" s="66" t="s">
        <v>14</v>
      </c>
      <c r="E793" s="66" t="s">
        <v>55</v>
      </c>
      <c r="F793" s="66">
        <v>4</v>
      </c>
      <c r="G793" s="66">
        <v>0</v>
      </c>
      <c r="H793" s="66">
        <v>0</v>
      </c>
      <c r="I793" s="66">
        <v>0</v>
      </c>
      <c r="J793" s="66" t="s">
        <v>218</v>
      </c>
      <c r="K793" s="66" t="s">
        <v>218</v>
      </c>
      <c r="L793" s="66" t="s">
        <v>218</v>
      </c>
      <c r="M793" s="66">
        <f>IF(E793="P1",G793-F793*规则!$E$26,IF(E793="P2",G793-F793*规则!$E$27,IF(E793="P3",G793-F793*规则!$E$28,IF(E793="P4",G793-F793*规则!$E$29,G793-F793*规则!$E$30))))</f>
        <v>-192</v>
      </c>
      <c r="N793" s="68">
        <f t="shared" si="12"/>
        <v>-48</v>
      </c>
      <c r="O793" s="69">
        <f>IF(E793="P1",N793/规则!$E$26,IF(E793="P2",N793/规则!$E$27,IF(E793="P3",N793/规则!$E$28,IF(E793="P4",N793/规则!$E$29,N793/规则!$E$30))))</f>
        <v>-1</v>
      </c>
    </row>
    <row r="794" spans="1:15">
      <c r="A794" s="66" t="s">
        <v>1014</v>
      </c>
      <c r="B794" s="66" t="s">
        <v>994</v>
      </c>
      <c r="C794" s="66">
        <v>5</v>
      </c>
      <c r="D794" s="66" t="s">
        <v>16</v>
      </c>
      <c r="E794" s="66" t="s">
        <v>53</v>
      </c>
      <c r="F794" s="66">
        <v>3</v>
      </c>
      <c r="G794" s="66">
        <v>0</v>
      </c>
      <c r="H794" s="66">
        <v>0</v>
      </c>
      <c r="I794" s="66">
        <v>0</v>
      </c>
      <c r="J794" s="66" t="s">
        <v>218</v>
      </c>
      <c r="K794" s="66" t="s">
        <v>218</v>
      </c>
      <c r="L794" s="66" t="s">
        <v>218</v>
      </c>
      <c r="M794" s="66">
        <f>IF(E794="P1",G794-F794*规则!$E$26,IF(E794="P2",G794-F794*规则!$E$27,IF(E794="P3",G794-F794*规则!$E$28,IF(E794="P4",G794-F794*规则!$E$29,G794-F794*规则!$E$30))))</f>
        <v>-108</v>
      </c>
      <c r="N794" s="68">
        <f t="shared" si="12"/>
        <v>-36</v>
      </c>
      <c r="O794" s="69">
        <f>IF(E794="P1",N794/规则!$E$26,IF(E794="P2",N794/规则!$E$27,IF(E794="P3",N794/规则!$E$28,IF(E794="P4",N794/规则!$E$29,N794/规则!$E$30))))</f>
        <v>-1</v>
      </c>
    </row>
    <row r="795" spans="1:15">
      <c r="A795" s="66" t="s">
        <v>1015</v>
      </c>
      <c r="B795" s="66" t="s">
        <v>994</v>
      </c>
      <c r="C795" s="66">
        <v>5</v>
      </c>
      <c r="D795" s="66" t="s">
        <v>16</v>
      </c>
      <c r="E795" s="66" t="s">
        <v>55</v>
      </c>
      <c r="F795" s="66">
        <v>4</v>
      </c>
      <c r="G795" s="66">
        <v>0</v>
      </c>
      <c r="H795" s="66">
        <v>0</v>
      </c>
      <c r="I795" s="66">
        <v>0</v>
      </c>
      <c r="J795" s="66" t="s">
        <v>487</v>
      </c>
      <c r="K795" s="66" t="s">
        <v>218</v>
      </c>
      <c r="L795" s="66" t="s">
        <v>218</v>
      </c>
      <c r="M795" s="66">
        <f>IF(E795="P1",G795-F795*规则!$E$26,IF(E795="P2",G795-F795*规则!$E$27,IF(E795="P3",G795-F795*规则!$E$28,IF(E795="P4",G795-F795*规则!$E$29,G795-F795*规则!$E$30))))</f>
        <v>-192</v>
      </c>
      <c r="N795" s="68">
        <f t="shared" si="12"/>
        <v>-48</v>
      </c>
      <c r="O795" s="69">
        <f>IF(E795="P1",N795/规则!$E$26,IF(E795="P2",N795/规则!$E$27,IF(E795="P3",N795/规则!$E$28,IF(E795="P4",N795/规则!$E$29,N795/规则!$E$30))))</f>
        <v>-1</v>
      </c>
    </row>
    <row r="796" spans="1:15">
      <c r="A796" s="66" t="s">
        <v>1016</v>
      </c>
      <c r="B796" s="66" t="s">
        <v>994</v>
      </c>
      <c r="C796" s="66">
        <v>5</v>
      </c>
      <c r="D796" s="66" t="s">
        <v>16</v>
      </c>
      <c r="E796" s="66" t="s">
        <v>55</v>
      </c>
      <c r="F796" s="66">
        <v>2</v>
      </c>
      <c r="G796" s="66">
        <v>0</v>
      </c>
      <c r="H796" s="66">
        <v>0</v>
      </c>
      <c r="I796" s="66">
        <v>0</v>
      </c>
      <c r="J796" s="66" t="s">
        <v>218</v>
      </c>
      <c r="K796" s="66" t="s">
        <v>218</v>
      </c>
      <c r="L796" s="66" t="s">
        <v>218</v>
      </c>
      <c r="M796" s="66">
        <f>IF(E796="P1",G796-F796*规则!$E$26,IF(E796="P2",G796-F796*规则!$E$27,IF(E796="P3",G796-F796*规则!$E$28,IF(E796="P4",G796-F796*规则!$E$29,G796-F796*规则!$E$30))))</f>
        <v>-96</v>
      </c>
      <c r="N796" s="68">
        <f t="shared" si="12"/>
        <v>-48</v>
      </c>
      <c r="O796" s="69">
        <f>IF(E796="P1",N796/规则!$E$26,IF(E796="P2",N796/规则!$E$27,IF(E796="P3",N796/规则!$E$28,IF(E796="P4",N796/规则!$E$29,N796/规则!$E$30))))</f>
        <v>-1</v>
      </c>
    </row>
    <row r="797" spans="1:15">
      <c r="A797" s="66" t="s">
        <v>1017</v>
      </c>
      <c r="B797" s="66" t="s">
        <v>994</v>
      </c>
      <c r="C797" s="66">
        <v>5</v>
      </c>
      <c r="D797" s="66" t="s">
        <v>17</v>
      </c>
      <c r="E797" s="66" t="s">
        <v>57</v>
      </c>
      <c r="F797" s="66">
        <v>2</v>
      </c>
      <c r="G797" s="66">
        <v>0</v>
      </c>
      <c r="H797" s="66">
        <v>0</v>
      </c>
      <c r="I797" s="66">
        <v>0</v>
      </c>
      <c r="J797" s="66" t="s">
        <v>487</v>
      </c>
      <c r="K797" s="66" t="s">
        <v>218</v>
      </c>
      <c r="L797" s="66" t="s">
        <v>218</v>
      </c>
      <c r="M797" s="66">
        <f>IF(E797="P1",G797-F797*规则!$E$26,IF(E797="P2",G797-F797*规则!$E$27,IF(E797="P3",G797-F797*规则!$E$28,IF(E797="P4",G797-F797*规则!$E$29,G797-F797*规则!$E$30))))</f>
        <v>-112</v>
      </c>
      <c r="N797" s="68">
        <f t="shared" si="12"/>
        <v>-56</v>
      </c>
      <c r="O797" s="69">
        <f>IF(E797="P1",N797/规则!$E$26,IF(E797="P2",N797/规则!$E$27,IF(E797="P3",N797/规则!$E$28,IF(E797="P4",N797/规则!$E$29,N797/规则!$E$30))))</f>
        <v>-1</v>
      </c>
    </row>
  </sheetData>
  <autoFilter ref="E1:E797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9"/>
  <sheetViews>
    <sheetView topLeftCell="A25" workbookViewId="0">
      <selection activeCell="K32" sqref="K32"/>
    </sheetView>
  </sheetViews>
  <sheetFormatPr defaultRowHeight="15"/>
  <cols>
    <col min="1" max="1" width="31" style="75" customWidth="1"/>
    <col min="2" max="2" width="5.625" style="36" customWidth="1"/>
    <col min="3" max="5" width="5.625" style="48" customWidth="1"/>
    <col min="6" max="6" width="5.625" style="49" customWidth="1"/>
    <col min="7" max="9" width="5.625" style="48" customWidth="1"/>
    <col min="10" max="10" width="5.625" style="49" customWidth="1"/>
    <col min="11" max="13" width="5.625" style="48" customWidth="1"/>
    <col min="14" max="14" width="5.625" style="49" customWidth="1"/>
    <col min="15" max="17" width="5.625" style="48" customWidth="1"/>
    <col min="18" max="18" width="5.625" style="49" customWidth="1"/>
    <col min="19" max="20" width="5.625" style="48" customWidth="1"/>
    <col min="21" max="21" width="6" style="48" customWidth="1"/>
    <col min="22" max="22" width="6" style="50" customWidth="1"/>
    <col min="23" max="23" width="3.25" style="36" customWidth="1"/>
    <col min="24" max="256" width="9" style="32"/>
    <col min="257" max="257" width="16.75" style="32" bestFit="1" customWidth="1"/>
    <col min="258" max="258" width="5" style="32" bestFit="1" customWidth="1"/>
    <col min="259" max="259" width="5.125" style="32" customWidth="1"/>
    <col min="260" max="260" width="4.5" style="32" bestFit="1" customWidth="1"/>
    <col min="261" max="262" width="6.375" style="32" bestFit="1" customWidth="1"/>
    <col min="263" max="263" width="4.75" style="32" bestFit="1" customWidth="1"/>
    <col min="264" max="264" width="4.5" style="32" bestFit="1" customWidth="1"/>
    <col min="265" max="265" width="5.625" style="32" bestFit="1" customWidth="1"/>
    <col min="266" max="266" width="5" style="32" bestFit="1" customWidth="1"/>
    <col min="267" max="268" width="4.5" style="32" bestFit="1" customWidth="1"/>
    <col min="269" max="512" width="9" style="32"/>
    <col min="513" max="513" width="16.75" style="32" bestFit="1" customWidth="1"/>
    <col min="514" max="514" width="5" style="32" bestFit="1" customWidth="1"/>
    <col min="515" max="515" width="5.125" style="32" customWidth="1"/>
    <col min="516" max="516" width="4.5" style="32" bestFit="1" customWidth="1"/>
    <col min="517" max="518" width="6.375" style="32" bestFit="1" customWidth="1"/>
    <col min="519" max="519" width="4.75" style="32" bestFit="1" customWidth="1"/>
    <col min="520" max="520" width="4.5" style="32" bestFit="1" customWidth="1"/>
    <col min="521" max="521" width="5.625" style="32" bestFit="1" customWidth="1"/>
    <col min="522" max="522" width="5" style="32" bestFit="1" customWidth="1"/>
    <col min="523" max="524" width="4.5" style="32" bestFit="1" customWidth="1"/>
    <col min="525" max="768" width="9" style="32"/>
    <col min="769" max="769" width="16.75" style="32" bestFit="1" customWidth="1"/>
    <col min="770" max="770" width="5" style="32" bestFit="1" customWidth="1"/>
    <col min="771" max="771" width="5.125" style="32" customWidth="1"/>
    <col min="772" max="772" width="4.5" style="32" bestFit="1" customWidth="1"/>
    <col min="773" max="774" width="6.375" style="32" bestFit="1" customWidth="1"/>
    <col min="775" max="775" width="4.75" style="32" bestFit="1" customWidth="1"/>
    <col min="776" max="776" width="4.5" style="32" bestFit="1" customWidth="1"/>
    <col min="777" max="777" width="5.625" style="32" bestFit="1" customWidth="1"/>
    <col min="778" max="778" width="5" style="32" bestFit="1" customWidth="1"/>
    <col min="779" max="780" width="4.5" style="32" bestFit="1" customWidth="1"/>
    <col min="781" max="1024" width="9" style="32"/>
    <col min="1025" max="1025" width="16.75" style="32" bestFit="1" customWidth="1"/>
    <col min="1026" max="1026" width="5" style="32" bestFit="1" customWidth="1"/>
    <col min="1027" max="1027" width="5.125" style="32" customWidth="1"/>
    <col min="1028" max="1028" width="4.5" style="32" bestFit="1" customWidth="1"/>
    <col min="1029" max="1030" width="6.375" style="32" bestFit="1" customWidth="1"/>
    <col min="1031" max="1031" width="4.75" style="32" bestFit="1" customWidth="1"/>
    <col min="1032" max="1032" width="4.5" style="32" bestFit="1" customWidth="1"/>
    <col min="1033" max="1033" width="5.625" style="32" bestFit="1" customWidth="1"/>
    <col min="1034" max="1034" width="5" style="32" bestFit="1" customWidth="1"/>
    <col min="1035" max="1036" width="4.5" style="32" bestFit="1" customWidth="1"/>
    <col min="1037" max="1280" width="9" style="32"/>
    <col min="1281" max="1281" width="16.75" style="32" bestFit="1" customWidth="1"/>
    <col min="1282" max="1282" width="5" style="32" bestFit="1" customWidth="1"/>
    <col min="1283" max="1283" width="5.125" style="32" customWidth="1"/>
    <col min="1284" max="1284" width="4.5" style="32" bestFit="1" customWidth="1"/>
    <col min="1285" max="1286" width="6.375" style="32" bestFit="1" customWidth="1"/>
    <col min="1287" max="1287" width="4.75" style="32" bestFit="1" customWidth="1"/>
    <col min="1288" max="1288" width="4.5" style="32" bestFit="1" customWidth="1"/>
    <col min="1289" max="1289" width="5.625" style="32" bestFit="1" customWidth="1"/>
    <col min="1290" max="1290" width="5" style="32" bestFit="1" customWidth="1"/>
    <col min="1291" max="1292" width="4.5" style="32" bestFit="1" customWidth="1"/>
    <col min="1293" max="1536" width="9" style="32"/>
    <col min="1537" max="1537" width="16.75" style="32" bestFit="1" customWidth="1"/>
    <col min="1538" max="1538" width="5" style="32" bestFit="1" customWidth="1"/>
    <col min="1539" max="1539" width="5.125" style="32" customWidth="1"/>
    <col min="1540" max="1540" width="4.5" style="32" bestFit="1" customWidth="1"/>
    <col min="1541" max="1542" width="6.375" style="32" bestFit="1" customWidth="1"/>
    <col min="1543" max="1543" width="4.75" style="32" bestFit="1" customWidth="1"/>
    <col min="1544" max="1544" width="4.5" style="32" bestFit="1" customWidth="1"/>
    <col min="1545" max="1545" width="5.625" style="32" bestFit="1" customWidth="1"/>
    <col min="1546" max="1546" width="5" style="32" bestFit="1" customWidth="1"/>
    <col min="1547" max="1548" width="4.5" style="32" bestFit="1" customWidth="1"/>
    <col min="1549" max="1792" width="9" style="32"/>
    <col min="1793" max="1793" width="16.75" style="32" bestFit="1" customWidth="1"/>
    <col min="1794" max="1794" width="5" style="32" bestFit="1" customWidth="1"/>
    <col min="1795" max="1795" width="5.125" style="32" customWidth="1"/>
    <col min="1796" max="1796" width="4.5" style="32" bestFit="1" customWidth="1"/>
    <col min="1797" max="1798" width="6.375" style="32" bestFit="1" customWidth="1"/>
    <col min="1799" max="1799" width="4.75" style="32" bestFit="1" customWidth="1"/>
    <col min="1800" max="1800" width="4.5" style="32" bestFit="1" customWidth="1"/>
    <col min="1801" max="1801" width="5.625" style="32" bestFit="1" customWidth="1"/>
    <col min="1802" max="1802" width="5" style="32" bestFit="1" customWidth="1"/>
    <col min="1803" max="1804" width="4.5" style="32" bestFit="1" customWidth="1"/>
    <col min="1805" max="2048" width="9" style="32"/>
    <col min="2049" max="2049" width="16.75" style="32" bestFit="1" customWidth="1"/>
    <col min="2050" max="2050" width="5" style="32" bestFit="1" customWidth="1"/>
    <col min="2051" max="2051" width="5.125" style="32" customWidth="1"/>
    <col min="2052" max="2052" width="4.5" style="32" bestFit="1" customWidth="1"/>
    <col min="2053" max="2054" width="6.375" style="32" bestFit="1" customWidth="1"/>
    <col min="2055" max="2055" width="4.75" style="32" bestFit="1" customWidth="1"/>
    <col min="2056" max="2056" width="4.5" style="32" bestFit="1" customWidth="1"/>
    <col min="2057" max="2057" width="5.625" style="32" bestFit="1" customWidth="1"/>
    <col min="2058" max="2058" width="5" style="32" bestFit="1" customWidth="1"/>
    <col min="2059" max="2060" width="4.5" style="32" bestFit="1" customWidth="1"/>
    <col min="2061" max="2304" width="9" style="32"/>
    <col min="2305" max="2305" width="16.75" style="32" bestFit="1" customWidth="1"/>
    <col min="2306" max="2306" width="5" style="32" bestFit="1" customWidth="1"/>
    <col min="2307" max="2307" width="5.125" style="32" customWidth="1"/>
    <col min="2308" max="2308" width="4.5" style="32" bestFit="1" customWidth="1"/>
    <col min="2309" max="2310" width="6.375" style="32" bestFit="1" customWidth="1"/>
    <col min="2311" max="2311" width="4.75" style="32" bestFit="1" customWidth="1"/>
    <col min="2312" max="2312" width="4.5" style="32" bestFit="1" customWidth="1"/>
    <col min="2313" max="2313" width="5.625" style="32" bestFit="1" customWidth="1"/>
    <col min="2314" max="2314" width="5" style="32" bestFit="1" customWidth="1"/>
    <col min="2315" max="2316" width="4.5" style="32" bestFit="1" customWidth="1"/>
    <col min="2317" max="2560" width="9" style="32"/>
    <col min="2561" max="2561" width="16.75" style="32" bestFit="1" customWidth="1"/>
    <col min="2562" max="2562" width="5" style="32" bestFit="1" customWidth="1"/>
    <col min="2563" max="2563" width="5.125" style="32" customWidth="1"/>
    <col min="2564" max="2564" width="4.5" style="32" bestFit="1" customWidth="1"/>
    <col min="2565" max="2566" width="6.375" style="32" bestFit="1" customWidth="1"/>
    <col min="2567" max="2567" width="4.75" style="32" bestFit="1" customWidth="1"/>
    <col min="2568" max="2568" width="4.5" style="32" bestFit="1" customWidth="1"/>
    <col min="2569" max="2569" width="5.625" style="32" bestFit="1" customWidth="1"/>
    <col min="2570" max="2570" width="5" style="32" bestFit="1" customWidth="1"/>
    <col min="2571" max="2572" width="4.5" style="32" bestFit="1" customWidth="1"/>
    <col min="2573" max="2816" width="9" style="32"/>
    <col min="2817" max="2817" width="16.75" style="32" bestFit="1" customWidth="1"/>
    <col min="2818" max="2818" width="5" style="32" bestFit="1" customWidth="1"/>
    <col min="2819" max="2819" width="5.125" style="32" customWidth="1"/>
    <col min="2820" max="2820" width="4.5" style="32" bestFit="1" customWidth="1"/>
    <col min="2821" max="2822" width="6.375" style="32" bestFit="1" customWidth="1"/>
    <col min="2823" max="2823" width="4.75" style="32" bestFit="1" customWidth="1"/>
    <col min="2824" max="2824" width="4.5" style="32" bestFit="1" customWidth="1"/>
    <col min="2825" max="2825" width="5.625" style="32" bestFit="1" customWidth="1"/>
    <col min="2826" max="2826" width="5" style="32" bestFit="1" customWidth="1"/>
    <col min="2827" max="2828" width="4.5" style="32" bestFit="1" customWidth="1"/>
    <col min="2829" max="3072" width="9" style="32"/>
    <col min="3073" max="3073" width="16.75" style="32" bestFit="1" customWidth="1"/>
    <col min="3074" max="3074" width="5" style="32" bestFit="1" customWidth="1"/>
    <col min="3075" max="3075" width="5.125" style="32" customWidth="1"/>
    <col min="3076" max="3076" width="4.5" style="32" bestFit="1" customWidth="1"/>
    <col min="3077" max="3078" width="6.375" style="32" bestFit="1" customWidth="1"/>
    <col min="3079" max="3079" width="4.75" style="32" bestFit="1" customWidth="1"/>
    <col min="3080" max="3080" width="4.5" style="32" bestFit="1" customWidth="1"/>
    <col min="3081" max="3081" width="5.625" style="32" bestFit="1" customWidth="1"/>
    <col min="3082" max="3082" width="5" style="32" bestFit="1" customWidth="1"/>
    <col min="3083" max="3084" width="4.5" style="32" bestFit="1" customWidth="1"/>
    <col min="3085" max="3328" width="9" style="32"/>
    <col min="3329" max="3329" width="16.75" style="32" bestFit="1" customWidth="1"/>
    <col min="3330" max="3330" width="5" style="32" bestFit="1" customWidth="1"/>
    <col min="3331" max="3331" width="5.125" style="32" customWidth="1"/>
    <col min="3332" max="3332" width="4.5" style="32" bestFit="1" customWidth="1"/>
    <col min="3333" max="3334" width="6.375" style="32" bestFit="1" customWidth="1"/>
    <col min="3335" max="3335" width="4.75" style="32" bestFit="1" customWidth="1"/>
    <col min="3336" max="3336" width="4.5" style="32" bestFit="1" customWidth="1"/>
    <col min="3337" max="3337" width="5.625" style="32" bestFit="1" customWidth="1"/>
    <col min="3338" max="3338" width="5" style="32" bestFit="1" customWidth="1"/>
    <col min="3339" max="3340" width="4.5" style="32" bestFit="1" customWidth="1"/>
    <col min="3341" max="3584" width="9" style="32"/>
    <col min="3585" max="3585" width="16.75" style="32" bestFit="1" customWidth="1"/>
    <col min="3586" max="3586" width="5" style="32" bestFit="1" customWidth="1"/>
    <col min="3587" max="3587" width="5.125" style="32" customWidth="1"/>
    <col min="3588" max="3588" width="4.5" style="32" bestFit="1" customWidth="1"/>
    <col min="3589" max="3590" width="6.375" style="32" bestFit="1" customWidth="1"/>
    <col min="3591" max="3591" width="4.75" style="32" bestFit="1" customWidth="1"/>
    <col min="3592" max="3592" width="4.5" style="32" bestFit="1" customWidth="1"/>
    <col min="3593" max="3593" width="5.625" style="32" bestFit="1" customWidth="1"/>
    <col min="3594" max="3594" width="5" style="32" bestFit="1" customWidth="1"/>
    <col min="3595" max="3596" width="4.5" style="32" bestFit="1" customWidth="1"/>
    <col min="3597" max="3840" width="9" style="32"/>
    <col min="3841" max="3841" width="16.75" style="32" bestFit="1" customWidth="1"/>
    <col min="3842" max="3842" width="5" style="32" bestFit="1" customWidth="1"/>
    <col min="3843" max="3843" width="5.125" style="32" customWidth="1"/>
    <col min="3844" max="3844" width="4.5" style="32" bestFit="1" customWidth="1"/>
    <col min="3845" max="3846" width="6.375" style="32" bestFit="1" customWidth="1"/>
    <col min="3847" max="3847" width="4.75" style="32" bestFit="1" customWidth="1"/>
    <col min="3848" max="3848" width="4.5" style="32" bestFit="1" customWidth="1"/>
    <col min="3849" max="3849" width="5.625" style="32" bestFit="1" customWidth="1"/>
    <col min="3850" max="3850" width="5" style="32" bestFit="1" customWidth="1"/>
    <col min="3851" max="3852" width="4.5" style="32" bestFit="1" customWidth="1"/>
    <col min="3853" max="4096" width="9" style="32"/>
    <col min="4097" max="4097" width="16.75" style="32" bestFit="1" customWidth="1"/>
    <col min="4098" max="4098" width="5" style="32" bestFit="1" customWidth="1"/>
    <col min="4099" max="4099" width="5.125" style="32" customWidth="1"/>
    <col min="4100" max="4100" width="4.5" style="32" bestFit="1" customWidth="1"/>
    <col min="4101" max="4102" width="6.375" style="32" bestFit="1" customWidth="1"/>
    <col min="4103" max="4103" width="4.75" style="32" bestFit="1" customWidth="1"/>
    <col min="4104" max="4104" width="4.5" style="32" bestFit="1" customWidth="1"/>
    <col min="4105" max="4105" width="5.625" style="32" bestFit="1" customWidth="1"/>
    <col min="4106" max="4106" width="5" style="32" bestFit="1" customWidth="1"/>
    <col min="4107" max="4108" width="4.5" style="32" bestFit="1" customWidth="1"/>
    <col min="4109" max="4352" width="9" style="32"/>
    <col min="4353" max="4353" width="16.75" style="32" bestFit="1" customWidth="1"/>
    <col min="4354" max="4354" width="5" style="32" bestFit="1" customWidth="1"/>
    <col min="4355" max="4355" width="5.125" style="32" customWidth="1"/>
    <col min="4356" max="4356" width="4.5" style="32" bestFit="1" customWidth="1"/>
    <col min="4357" max="4358" width="6.375" style="32" bestFit="1" customWidth="1"/>
    <col min="4359" max="4359" width="4.75" style="32" bestFit="1" customWidth="1"/>
    <col min="4360" max="4360" width="4.5" style="32" bestFit="1" customWidth="1"/>
    <col min="4361" max="4361" width="5.625" style="32" bestFit="1" customWidth="1"/>
    <col min="4362" max="4362" width="5" style="32" bestFit="1" customWidth="1"/>
    <col min="4363" max="4364" width="4.5" style="32" bestFit="1" customWidth="1"/>
    <col min="4365" max="4608" width="9" style="32"/>
    <col min="4609" max="4609" width="16.75" style="32" bestFit="1" customWidth="1"/>
    <col min="4610" max="4610" width="5" style="32" bestFit="1" customWidth="1"/>
    <col min="4611" max="4611" width="5.125" style="32" customWidth="1"/>
    <col min="4612" max="4612" width="4.5" style="32" bestFit="1" customWidth="1"/>
    <col min="4613" max="4614" width="6.375" style="32" bestFit="1" customWidth="1"/>
    <col min="4615" max="4615" width="4.75" style="32" bestFit="1" customWidth="1"/>
    <col min="4616" max="4616" width="4.5" style="32" bestFit="1" customWidth="1"/>
    <col min="4617" max="4617" width="5.625" style="32" bestFit="1" customWidth="1"/>
    <col min="4618" max="4618" width="5" style="32" bestFit="1" customWidth="1"/>
    <col min="4619" max="4620" width="4.5" style="32" bestFit="1" customWidth="1"/>
    <col min="4621" max="4864" width="9" style="32"/>
    <col min="4865" max="4865" width="16.75" style="32" bestFit="1" customWidth="1"/>
    <col min="4866" max="4866" width="5" style="32" bestFit="1" customWidth="1"/>
    <col min="4867" max="4867" width="5.125" style="32" customWidth="1"/>
    <col min="4868" max="4868" width="4.5" style="32" bestFit="1" customWidth="1"/>
    <col min="4869" max="4870" width="6.375" style="32" bestFit="1" customWidth="1"/>
    <col min="4871" max="4871" width="4.75" style="32" bestFit="1" customWidth="1"/>
    <col min="4872" max="4872" width="4.5" style="32" bestFit="1" customWidth="1"/>
    <col min="4873" max="4873" width="5.625" style="32" bestFit="1" customWidth="1"/>
    <col min="4874" max="4874" width="5" style="32" bestFit="1" customWidth="1"/>
    <col min="4875" max="4876" width="4.5" style="32" bestFit="1" customWidth="1"/>
    <col min="4877" max="5120" width="9" style="32"/>
    <col min="5121" max="5121" width="16.75" style="32" bestFit="1" customWidth="1"/>
    <col min="5122" max="5122" width="5" style="32" bestFit="1" customWidth="1"/>
    <col min="5123" max="5123" width="5.125" style="32" customWidth="1"/>
    <col min="5124" max="5124" width="4.5" style="32" bestFit="1" customWidth="1"/>
    <col min="5125" max="5126" width="6.375" style="32" bestFit="1" customWidth="1"/>
    <col min="5127" max="5127" width="4.75" style="32" bestFit="1" customWidth="1"/>
    <col min="5128" max="5128" width="4.5" style="32" bestFit="1" customWidth="1"/>
    <col min="5129" max="5129" width="5.625" style="32" bestFit="1" customWidth="1"/>
    <col min="5130" max="5130" width="5" style="32" bestFit="1" customWidth="1"/>
    <col min="5131" max="5132" width="4.5" style="32" bestFit="1" customWidth="1"/>
    <col min="5133" max="5376" width="9" style="32"/>
    <col min="5377" max="5377" width="16.75" style="32" bestFit="1" customWidth="1"/>
    <col min="5378" max="5378" width="5" style="32" bestFit="1" customWidth="1"/>
    <col min="5379" max="5379" width="5.125" style="32" customWidth="1"/>
    <col min="5380" max="5380" width="4.5" style="32" bestFit="1" customWidth="1"/>
    <col min="5381" max="5382" width="6.375" style="32" bestFit="1" customWidth="1"/>
    <col min="5383" max="5383" width="4.75" style="32" bestFit="1" customWidth="1"/>
    <col min="5384" max="5384" width="4.5" style="32" bestFit="1" customWidth="1"/>
    <col min="5385" max="5385" width="5.625" style="32" bestFit="1" customWidth="1"/>
    <col min="5386" max="5386" width="5" style="32" bestFit="1" customWidth="1"/>
    <col min="5387" max="5388" width="4.5" style="32" bestFit="1" customWidth="1"/>
    <col min="5389" max="5632" width="9" style="32"/>
    <col min="5633" max="5633" width="16.75" style="32" bestFit="1" customWidth="1"/>
    <col min="5634" max="5634" width="5" style="32" bestFit="1" customWidth="1"/>
    <col min="5635" max="5635" width="5.125" style="32" customWidth="1"/>
    <col min="5636" max="5636" width="4.5" style="32" bestFit="1" customWidth="1"/>
    <col min="5637" max="5638" width="6.375" style="32" bestFit="1" customWidth="1"/>
    <col min="5639" max="5639" width="4.75" style="32" bestFit="1" customWidth="1"/>
    <col min="5640" max="5640" width="4.5" style="32" bestFit="1" customWidth="1"/>
    <col min="5641" max="5641" width="5.625" style="32" bestFit="1" customWidth="1"/>
    <col min="5642" max="5642" width="5" style="32" bestFit="1" customWidth="1"/>
    <col min="5643" max="5644" width="4.5" style="32" bestFit="1" customWidth="1"/>
    <col min="5645" max="5888" width="9" style="32"/>
    <col min="5889" max="5889" width="16.75" style="32" bestFit="1" customWidth="1"/>
    <col min="5890" max="5890" width="5" style="32" bestFit="1" customWidth="1"/>
    <col min="5891" max="5891" width="5.125" style="32" customWidth="1"/>
    <col min="5892" max="5892" width="4.5" style="32" bestFit="1" customWidth="1"/>
    <col min="5893" max="5894" width="6.375" style="32" bestFit="1" customWidth="1"/>
    <col min="5895" max="5895" width="4.75" style="32" bestFit="1" customWidth="1"/>
    <col min="5896" max="5896" width="4.5" style="32" bestFit="1" customWidth="1"/>
    <col min="5897" max="5897" width="5.625" style="32" bestFit="1" customWidth="1"/>
    <col min="5898" max="5898" width="5" style="32" bestFit="1" customWidth="1"/>
    <col min="5899" max="5900" width="4.5" style="32" bestFit="1" customWidth="1"/>
    <col min="5901" max="6144" width="9" style="32"/>
    <col min="6145" max="6145" width="16.75" style="32" bestFit="1" customWidth="1"/>
    <col min="6146" max="6146" width="5" style="32" bestFit="1" customWidth="1"/>
    <col min="6147" max="6147" width="5.125" style="32" customWidth="1"/>
    <col min="6148" max="6148" width="4.5" style="32" bestFit="1" customWidth="1"/>
    <col min="6149" max="6150" width="6.375" style="32" bestFit="1" customWidth="1"/>
    <col min="6151" max="6151" width="4.75" style="32" bestFit="1" customWidth="1"/>
    <col min="6152" max="6152" width="4.5" style="32" bestFit="1" customWidth="1"/>
    <col min="6153" max="6153" width="5.625" style="32" bestFit="1" customWidth="1"/>
    <col min="6154" max="6154" width="5" style="32" bestFit="1" customWidth="1"/>
    <col min="6155" max="6156" width="4.5" style="32" bestFit="1" customWidth="1"/>
    <col min="6157" max="6400" width="9" style="32"/>
    <col min="6401" max="6401" width="16.75" style="32" bestFit="1" customWidth="1"/>
    <col min="6402" max="6402" width="5" style="32" bestFit="1" customWidth="1"/>
    <col min="6403" max="6403" width="5.125" style="32" customWidth="1"/>
    <col min="6404" max="6404" width="4.5" style="32" bestFit="1" customWidth="1"/>
    <col min="6405" max="6406" width="6.375" style="32" bestFit="1" customWidth="1"/>
    <col min="6407" max="6407" width="4.75" style="32" bestFit="1" customWidth="1"/>
    <col min="6408" max="6408" width="4.5" style="32" bestFit="1" customWidth="1"/>
    <col min="6409" max="6409" width="5.625" style="32" bestFit="1" customWidth="1"/>
    <col min="6410" max="6410" width="5" style="32" bestFit="1" customWidth="1"/>
    <col min="6411" max="6412" width="4.5" style="32" bestFit="1" customWidth="1"/>
    <col min="6413" max="6656" width="9" style="32"/>
    <col min="6657" max="6657" width="16.75" style="32" bestFit="1" customWidth="1"/>
    <col min="6658" max="6658" width="5" style="32" bestFit="1" customWidth="1"/>
    <col min="6659" max="6659" width="5.125" style="32" customWidth="1"/>
    <col min="6660" max="6660" width="4.5" style="32" bestFit="1" customWidth="1"/>
    <col min="6661" max="6662" width="6.375" style="32" bestFit="1" customWidth="1"/>
    <col min="6663" max="6663" width="4.75" style="32" bestFit="1" customWidth="1"/>
    <col min="6664" max="6664" width="4.5" style="32" bestFit="1" customWidth="1"/>
    <col min="6665" max="6665" width="5.625" style="32" bestFit="1" customWidth="1"/>
    <col min="6666" max="6666" width="5" style="32" bestFit="1" customWidth="1"/>
    <col min="6667" max="6668" width="4.5" style="32" bestFit="1" customWidth="1"/>
    <col min="6669" max="6912" width="9" style="32"/>
    <col min="6913" max="6913" width="16.75" style="32" bestFit="1" customWidth="1"/>
    <col min="6914" max="6914" width="5" style="32" bestFit="1" customWidth="1"/>
    <col min="6915" max="6915" width="5.125" style="32" customWidth="1"/>
    <col min="6916" max="6916" width="4.5" style="32" bestFit="1" customWidth="1"/>
    <col min="6917" max="6918" width="6.375" style="32" bestFit="1" customWidth="1"/>
    <col min="6919" max="6919" width="4.75" style="32" bestFit="1" customWidth="1"/>
    <col min="6920" max="6920" width="4.5" style="32" bestFit="1" customWidth="1"/>
    <col min="6921" max="6921" width="5.625" style="32" bestFit="1" customWidth="1"/>
    <col min="6922" max="6922" width="5" style="32" bestFit="1" customWidth="1"/>
    <col min="6923" max="6924" width="4.5" style="32" bestFit="1" customWidth="1"/>
    <col min="6925" max="7168" width="9" style="32"/>
    <col min="7169" max="7169" width="16.75" style="32" bestFit="1" customWidth="1"/>
    <col min="7170" max="7170" width="5" style="32" bestFit="1" customWidth="1"/>
    <col min="7171" max="7171" width="5.125" style="32" customWidth="1"/>
    <col min="7172" max="7172" width="4.5" style="32" bestFit="1" customWidth="1"/>
    <col min="7173" max="7174" width="6.375" style="32" bestFit="1" customWidth="1"/>
    <col min="7175" max="7175" width="4.75" style="32" bestFit="1" customWidth="1"/>
    <col min="7176" max="7176" width="4.5" style="32" bestFit="1" customWidth="1"/>
    <col min="7177" max="7177" width="5.625" style="32" bestFit="1" customWidth="1"/>
    <col min="7178" max="7178" width="5" style="32" bestFit="1" customWidth="1"/>
    <col min="7179" max="7180" width="4.5" style="32" bestFit="1" customWidth="1"/>
    <col min="7181" max="7424" width="9" style="32"/>
    <col min="7425" max="7425" width="16.75" style="32" bestFit="1" customWidth="1"/>
    <col min="7426" max="7426" width="5" style="32" bestFit="1" customWidth="1"/>
    <col min="7427" max="7427" width="5.125" style="32" customWidth="1"/>
    <col min="7428" max="7428" width="4.5" style="32" bestFit="1" customWidth="1"/>
    <col min="7429" max="7430" width="6.375" style="32" bestFit="1" customWidth="1"/>
    <col min="7431" max="7431" width="4.75" style="32" bestFit="1" customWidth="1"/>
    <col min="7432" max="7432" width="4.5" style="32" bestFit="1" customWidth="1"/>
    <col min="7433" max="7433" width="5.625" style="32" bestFit="1" customWidth="1"/>
    <col min="7434" max="7434" width="5" style="32" bestFit="1" customWidth="1"/>
    <col min="7435" max="7436" width="4.5" style="32" bestFit="1" customWidth="1"/>
    <col min="7437" max="7680" width="9" style="32"/>
    <col min="7681" max="7681" width="16.75" style="32" bestFit="1" customWidth="1"/>
    <col min="7682" max="7682" width="5" style="32" bestFit="1" customWidth="1"/>
    <col min="7683" max="7683" width="5.125" style="32" customWidth="1"/>
    <col min="7684" max="7684" width="4.5" style="32" bestFit="1" customWidth="1"/>
    <col min="7685" max="7686" width="6.375" style="32" bestFit="1" customWidth="1"/>
    <col min="7687" max="7687" width="4.75" style="32" bestFit="1" customWidth="1"/>
    <col min="7688" max="7688" width="4.5" style="32" bestFit="1" customWidth="1"/>
    <col min="7689" max="7689" width="5.625" style="32" bestFit="1" customWidth="1"/>
    <col min="7690" max="7690" width="5" style="32" bestFit="1" customWidth="1"/>
    <col min="7691" max="7692" width="4.5" style="32" bestFit="1" customWidth="1"/>
    <col min="7693" max="7936" width="9" style="32"/>
    <col min="7937" max="7937" width="16.75" style="32" bestFit="1" customWidth="1"/>
    <col min="7938" max="7938" width="5" style="32" bestFit="1" customWidth="1"/>
    <col min="7939" max="7939" width="5.125" style="32" customWidth="1"/>
    <col min="7940" max="7940" width="4.5" style="32" bestFit="1" customWidth="1"/>
    <col min="7941" max="7942" width="6.375" style="32" bestFit="1" customWidth="1"/>
    <col min="7943" max="7943" width="4.75" style="32" bestFit="1" customWidth="1"/>
    <col min="7944" max="7944" width="4.5" style="32" bestFit="1" customWidth="1"/>
    <col min="7945" max="7945" width="5.625" style="32" bestFit="1" customWidth="1"/>
    <col min="7946" max="7946" width="5" style="32" bestFit="1" customWidth="1"/>
    <col min="7947" max="7948" width="4.5" style="32" bestFit="1" customWidth="1"/>
    <col min="7949" max="8192" width="9" style="32"/>
    <col min="8193" max="8193" width="16.75" style="32" bestFit="1" customWidth="1"/>
    <col min="8194" max="8194" width="5" style="32" bestFit="1" customWidth="1"/>
    <col min="8195" max="8195" width="5.125" style="32" customWidth="1"/>
    <col min="8196" max="8196" width="4.5" style="32" bestFit="1" customWidth="1"/>
    <col min="8197" max="8198" width="6.375" style="32" bestFit="1" customWidth="1"/>
    <col min="8199" max="8199" width="4.75" style="32" bestFit="1" customWidth="1"/>
    <col min="8200" max="8200" width="4.5" style="32" bestFit="1" customWidth="1"/>
    <col min="8201" max="8201" width="5.625" style="32" bestFit="1" customWidth="1"/>
    <col min="8202" max="8202" width="5" style="32" bestFit="1" customWidth="1"/>
    <col min="8203" max="8204" width="4.5" style="32" bestFit="1" customWidth="1"/>
    <col min="8205" max="8448" width="9" style="32"/>
    <col min="8449" max="8449" width="16.75" style="32" bestFit="1" customWidth="1"/>
    <col min="8450" max="8450" width="5" style="32" bestFit="1" customWidth="1"/>
    <col min="8451" max="8451" width="5.125" style="32" customWidth="1"/>
    <col min="8452" max="8452" width="4.5" style="32" bestFit="1" customWidth="1"/>
    <col min="8453" max="8454" width="6.375" style="32" bestFit="1" customWidth="1"/>
    <col min="8455" max="8455" width="4.75" style="32" bestFit="1" customWidth="1"/>
    <col min="8456" max="8456" width="4.5" style="32" bestFit="1" customWidth="1"/>
    <col min="8457" max="8457" width="5.625" style="32" bestFit="1" customWidth="1"/>
    <col min="8458" max="8458" width="5" style="32" bestFit="1" customWidth="1"/>
    <col min="8459" max="8460" width="4.5" style="32" bestFit="1" customWidth="1"/>
    <col min="8461" max="8704" width="9" style="32"/>
    <col min="8705" max="8705" width="16.75" style="32" bestFit="1" customWidth="1"/>
    <col min="8706" max="8706" width="5" style="32" bestFit="1" customWidth="1"/>
    <col min="8707" max="8707" width="5.125" style="32" customWidth="1"/>
    <col min="8708" max="8708" width="4.5" style="32" bestFit="1" customWidth="1"/>
    <col min="8709" max="8710" width="6.375" style="32" bestFit="1" customWidth="1"/>
    <col min="8711" max="8711" width="4.75" style="32" bestFit="1" customWidth="1"/>
    <col min="8712" max="8712" width="4.5" style="32" bestFit="1" customWidth="1"/>
    <col min="8713" max="8713" width="5.625" style="32" bestFit="1" customWidth="1"/>
    <col min="8714" max="8714" width="5" style="32" bestFit="1" customWidth="1"/>
    <col min="8715" max="8716" width="4.5" style="32" bestFit="1" customWidth="1"/>
    <col min="8717" max="8960" width="9" style="32"/>
    <col min="8961" max="8961" width="16.75" style="32" bestFit="1" customWidth="1"/>
    <col min="8962" max="8962" width="5" style="32" bestFit="1" customWidth="1"/>
    <col min="8963" max="8963" width="5.125" style="32" customWidth="1"/>
    <col min="8964" max="8964" width="4.5" style="32" bestFit="1" customWidth="1"/>
    <col min="8965" max="8966" width="6.375" style="32" bestFit="1" customWidth="1"/>
    <col min="8967" max="8967" width="4.75" style="32" bestFit="1" customWidth="1"/>
    <col min="8968" max="8968" width="4.5" style="32" bestFit="1" customWidth="1"/>
    <col min="8969" max="8969" width="5.625" style="32" bestFit="1" customWidth="1"/>
    <col min="8970" max="8970" width="5" style="32" bestFit="1" customWidth="1"/>
    <col min="8971" max="8972" width="4.5" style="32" bestFit="1" customWidth="1"/>
    <col min="8973" max="9216" width="9" style="32"/>
    <col min="9217" max="9217" width="16.75" style="32" bestFit="1" customWidth="1"/>
    <col min="9218" max="9218" width="5" style="32" bestFit="1" customWidth="1"/>
    <col min="9219" max="9219" width="5.125" style="32" customWidth="1"/>
    <col min="9220" max="9220" width="4.5" style="32" bestFit="1" customWidth="1"/>
    <col min="9221" max="9222" width="6.375" style="32" bestFit="1" customWidth="1"/>
    <col min="9223" max="9223" width="4.75" style="32" bestFit="1" customWidth="1"/>
    <col min="9224" max="9224" width="4.5" style="32" bestFit="1" customWidth="1"/>
    <col min="9225" max="9225" width="5.625" style="32" bestFit="1" customWidth="1"/>
    <col min="9226" max="9226" width="5" style="32" bestFit="1" customWidth="1"/>
    <col min="9227" max="9228" width="4.5" style="32" bestFit="1" customWidth="1"/>
    <col min="9229" max="9472" width="9" style="32"/>
    <col min="9473" max="9473" width="16.75" style="32" bestFit="1" customWidth="1"/>
    <col min="9474" max="9474" width="5" style="32" bestFit="1" customWidth="1"/>
    <col min="9475" max="9475" width="5.125" style="32" customWidth="1"/>
    <col min="9476" max="9476" width="4.5" style="32" bestFit="1" customWidth="1"/>
    <col min="9477" max="9478" width="6.375" style="32" bestFit="1" customWidth="1"/>
    <col min="9479" max="9479" width="4.75" style="32" bestFit="1" customWidth="1"/>
    <col min="9480" max="9480" width="4.5" style="32" bestFit="1" customWidth="1"/>
    <col min="9481" max="9481" width="5.625" style="32" bestFit="1" customWidth="1"/>
    <col min="9482" max="9482" width="5" style="32" bestFit="1" customWidth="1"/>
    <col min="9483" max="9484" width="4.5" style="32" bestFit="1" customWidth="1"/>
    <col min="9485" max="9728" width="9" style="32"/>
    <col min="9729" max="9729" width="16.75" style="32" bestFit="1" customWidth="1"/>
    <col min="9730" max="9730" width="5" style="32" bestFit="1" customWidth="1"/>
    <col min="9731" max="9731" width="5.125" style="32" customWidth="1"/>
    <col min="9732" max="9732" width="4.5" style="32" bestFit="1" customWidth="1"/>
    <col min="9733" max="9734" width="6.375" style="32" bestFit="1" customWidth="1"/>
    <col min="9735" max="9735" width="4.75" style="32" bestFit="1" customWidth="1"/>
    <col min="9736" max="9736" width="4.5" style="32" bestFit="1" customWidth="1"/>
    <col min="9737" max="9737" width="5.625" style="32" bestFit="1" customWidth="1"/>
    <col min="9738" max="9738" width="5" style="32" bestFit="1" customWidth="1"/>
    <col min="9739" max="9740" width="4.5" style="32" bestFit="1" customWidth="1"/>
    <col min="9741" max="9984" width="9" style="32"/>
    <col min="9985" max="9985" width="16.75" style="32" bestFit="1" customWidth="1"/>
    <col min="9986" max="9986" width="5" style="32" bestFit="1" customWidth="1"/>
    <col min="9987" max="9987" width="5.125" style="32" customWidth="1"/>
    <col min="9988" max="9988" width="4.5" style="32" bestFit="1" customWidth="1"/>
    <col min="9989" max="9990" width="6.375" style="32" bestFit="1" customWidth="1"/>
    <col min="9991" max="9991" width="4.75" style="32" bestFit="1" customWidth="1"/>
    <col min="9992" max="9992" width="4.5" style="32" bestFit="1" customWidth="1"/>
    <col min="9993" max="9993" width="5.625" style="32" bestFit="1" customWidth="1"/>
    <col min="9994" max="9994" width="5" style="32" bestFit="1" customWidth="1"/>
    <col min="9995" max="9996" width="4.5" style="32" bestFit="1" customWidth="1"/>
    <col min="9997" max="10240" width="9" style="32"/>
    <col min="10241" max="10241" width="16.75" style="32" bestFit="1" customWidth="1"/>
    <col min="10242" max="10242" width="5" style="32" bestFit="1" customWidth="1"/>
    <col min="10243" max="10243" width="5.125" style="32" customWidth="1"/>
    <col min="10244" max="10244" width="4.5" style="32" bestFit="1" customWidth="1"/>
    <col min="10245" max="10246" width="6.375" style="32" bestFit="1" customWidth="1"/>
    <col min="10247" max="10247" width="4.75" style="32" bestFit="1" customWidth="1"/>
    <col min="10248" max="10248" width="4.5" style="32" bestFit="1" customWidth="1"/>
    <col min="10249" max="10249" width="5.625" style="32" bestFit="1" customWidth="1"/>
    <col min="10250" max="10250" width="5" style="32" bestFit="1" customWidth="1"/>
    <col min="10251" max="10252" width="4.5" style="32" bestFit="1" customWidth="1"/>
    <col min="10253" max="10496" width="9" style="32"/>
    <col min="10497" max="10497" width="16.75" style="32" bestFit="1" customWidth="1"/>
    <col min="10498" max="10498" width="5" style="32" bestFit="1" customWidth="1"/>
    <col min="10499" max="10499" width="5.125" style="32" customWidth="1"/>
    <col min="10500" max="10500" width="4.5" style="32" bestFit="1" customWidth="1"/>
    <col min="10501" max="10502" width="6.375" style="32" bestFit="1" customWidth="1"/>
    <col min="10503" max="10503" width="4.75" style="32" bestFit="1" customWidth="1"/>
    <col min="10504" max="10504" width="4.5" style="32" bestFit="1" customWidth="1"/>
    <col min="10505" max="10505" width="5.625" style="32" bestFit="1" customWidth="1"/>
    <col min="10506" max="10506" width="5" style="32" bestFit="1" customWidth="1"/>
    <col min="10507" max="10508" width="4.5" style="32" bestFit="1" customWidth="1"/>
    <col min="10509" max="10752" width="9" style="32"/>
    <col min="10753" max="10753" width="16.75" style="32" bestFit="1" customWidth="1"/>
    <col min="10754" max="10754" width="5" style="32" bestFit="1" customWidth="1"/>
    <col min="10755" max="10755" width="5.125" style="32" customWidth="1"/>
    <col min="10756" max="10756" width="4.5" style="32" bestFit="1" customWidth="1"/>
    <col min="10757" max="10758" width="6.375" style="32" bestFit="1" customWidth="1"/>
    <col min="10759" max="10759" width="4.75" style="32" bestFit="1" customWidth="1"/>
    <col min="10760" max="10760" width="4.5" style="32" bestFit="1" customWidth="1"/>
    <col min="10761" max="10761" width="5.625" style="32" bestFit="1" customWidth="1"/>
    <col min="10762" max="10762" width="5" style="32" bestFit="1" customWidth="1"/>
    <col min="10763" max="10764" width="4.5" style="32" bestFit="1" customWidth="1"/>
    <col min="10765" max="11008" width="9" style="32"/>
    <col min="11009" max="11009" width="16.75" style="32" bestFit="1" customWidth="1"/>
    <col min="11010" max="11010" width="5" style="32" bestFit="1" customWidth="1"/>
    <col min="11011" max="11011" width="5.125" style="32" customWidth="1"/>
    <col min="11012" max="11012" width="4.5" style="32" bestFit="1" customWidth="1"/>
    <col min="11013" max="11014" width="6.375" style="32" bestFit="1" customWidth="1"/>
    <col min="11015" max="11015" width="4.75" style="32" bestFit="1" customWidth="1"/>
    <col min="11016" max="11016" width="4.5" style="32" bestFit="1" customWidth="1"/>
    <col min="11017" max="11017" width="5.625" style="32" bestFit="1" customWidth="1"/>
    <col min="11018" max="11018" width="5" style="32" bestFit="1" customWidth="1"/>
    <col min="11019" max="11020" width="4.5" style="32" bestFit="1" customWidth="1"/>
    <col min="11021" max="11264" width="9" style="32"/>
    <col min="11265" max="11265" width="16.75" style="32" bestFit="1" customWidth="1"/>
    <col min="11266" max="11266" width="5" style="32" bestFit="1" customWidth="1"/>
    <col min="11267" max="11267" width="5.125" style="32" customWidth="1"/>
    <col min="11268" max="11268" width="4.5" style="32" bestFit="1" customWidth="1"/>
    <col min="11269" max="11270" width="6.375" style="32" bestFit="1" customWidth="1"/>
    <col min="11271" max="11271" width="4.75" style="32" bestFit="1" customWidth="1"/>
    <col min="11272" max="11272" width="4.5" style="32" bestFit="1" customWidth="1"/>
    <col min="11273" max="11273" width="5.625" style="32" bestFit="1" customWidth="1"/>
    <col min="11274" max="11274" width="5" style="32" bestFit="1" customWidth="1"/>
    <col min="11275" max="11276" width="4.5" style="32" bestFit="1" customWidth="1"/>
    <col min="11277" max="11520" width="9" style="32"/>
    <col min="11521" max="11521" width="16.75" style="32" bestFit="1" customWidth="1"/>
    <col min="11522" max="11522" width="5" style="32" bestFit="1" customWidth="1"/>
    <col min="11523" max="11523" width="5.125" style="32" customWidth="1"/>
    <col min="11524" max="11524" width="4.5" style="32" bestFit="1" customWidth="1"/>
    <col min="11525" max="11526" width="6.375" style="32" bestFit="1" customWidth="1"/>
    <col min="11527" max="11527" width="4.75" style="32" bestFit="1" customWidth="1"/>
    <col min="11528" max="11528" width="4.5" style="32" bestFit="1" customWidth="1"/>
    <col min="11529" max="11529" width="5.625" style="32" bestFit="1" customWidth="1"/>
    <col min="11530" max="11530" width="5" style="32" bestFit="1" customWidth="1"/>
    <col min="11531" max="11532" width="4.5" style="32" bestFit="1" customWidth="1"/>
    <col min="11533" max="11776" width="9" style="32"/>
    <col min="11777" max="11777" width="16.75" style="32" bestFit="1" customWidth="1"/>
    <col min="11778" max="11778" width="5" style="32" bestFit="1" customWidth="1"/>
    <col min="11779" max="11779" width="5.125" style="32" customWidth="1"/>
    <col min="11780" max="11780" width="4.5" style="32" bestFit="1" customWidth="1"/>
    <col min="11781" max="11782" width="6.375" style="32" bestFit="1" customWidth="1"/>
    <col min="11783" max="11783" width="4.75" style="32" bestFit="1" customWidth="1"/>
    <col min="11784" max="11784" width="4.5" style="32" bestFit="1" customWidth="1"/>
    <col min="11785" max="11785" width="5.625" style="32" bestFit="1" customWidth="1"/>
    <col min="11786" max="11786" width="5" style="32" bestFit="1" customWidth="1"/>
    <col min="11787" max="11788" width="4.5" style="32" bestFit="1" customWidth="1"/>
    <col min="11789" max="12032" width="9" style="32"/>
    <col min="12033" max="12033" width="16.75" style="32" bestFit="1" customWidth="1"/>
    <col min="12034" max="12034" width="5" style="32" bestFit="1" customWidth="1"/>
    <col min="12035" max="12035" width="5.125" style="32" customWidth="1"/>
    <col min="12036" max="12036" width="4.5" style="32" bestFit="1" customWidth="1"/>
    <col min="12037" max="12038" width="6.375" style="32" bestFit="1" customWidth="1"/>
    <col min="12039" max="12039" width="4.75" style="32" bestFit="1" customWidth="1"/>
    <col min="12040" max="12040" width="4.5" style="32" bestFit="1" customWidth="1"/>
    <col min="12041" max="12041" width="5.625" style="32" bestFit="1" customWidth="1"/>
    <col min="12042" max="12042" width="5" style="32" bestFit="1" customWidth="1"/>
    <col min="12043" max="12044" width="4.5" style="32" bestFit="1" customWidth="1"/>
    <col min="12045" max="12288" width="9" style="32"/>
    <col min="12289" max="12289" width="16.75" style="32" bestFit="1" customWidth="1"/>
    <col min="12290" max="12290" width="5" style="32" bestFit="1" customWidth="1"/>
    <col min="12291" max="12291" width="5.125" style="32" customWidth="1"/>
    <col min="12292" max="12292" width="4.5" style="32" bestFit="1" customWidth="1"/>
    <col min="12293" max="12294" width="6.375" style="32" bestFit="1" customWidth="1"/>
    <col min="12295" max="12295" width="4.75" style="32" bestFit="1" customWidth="1"/>
    <col min="12296" max="12296" width="4.5" style="32" bestFit="1" customWidth="1"/>
    <col min="12297" max="12297" width="5.625" style="32" bestFit="1" customWidth="1"/>
    <col min="12298" max="12298" width="5" style="32" bestFit="1" customWidth="1"/>
    <col min="12299" max="12300" width="4.5" style="32" bestFit="1" customWidth="1"/>
    <col min="12301" max="12544" width="9" style="32"/>
    <col min="12545" max="12545" width="16.75" style="32" bestFit="1" customWidth="1"/>
    <col min="12546" max="12546" width="5" style="32" bestFit="1" customWidth="1"/>
    <col min="12547" max="12547" width="5.125" style="32" customWidth="1"/>
    <col min="12548" max="12548" width="4.5" style="32" bestFit="1" customWidth="1"/>
    <col min="12549" max="12550" width="6.375" style="32" bestFit="1" customWidth="1"/>
    <col min="12551" max="12551" width="4.75" style="32" bestFit="1" customWidth="1"/>
    <col min="12552" max="12552" width="4.5" style="32" bestFit="1" customWidth="1"/>
    <col min="12553" max="12553" width="5.625" style="32" bestFit="1" customWidth="1"/>
    <col min="12554" max="12554" width="5" style="32" bestFit="1" customWidth="1"/>
    <col min="12555" max="12556" width="4.5" style="32" bestFit="1" customWidth="1"/>
    <col min="12557" max="12800" width="9" style="32"/>
    <col min="12801" max="12801" width="16.75" style="32" bestFit="1" customWidth="1"/>
    <col min="12802" max="12802" width="5" style="32" bestFit="1" customWidth="1"/>
    <col min="12803" max="12803" width="5.125" style="32" customWidth="1"/>
    <col min="12804" max="12804" width="4.5" style="32" bestFit="1" customWidth="1"/>
    <col min="12805" max="12806" width="6.375" style="32" bestFit="1" customWidth="1"/>
    <col min="12807" max="12807" width="4.75" style="32" bestFit="1" customWidth="1"/>
    <col min="12808" max="12808" width="4.5" style="32" bestFit="1" customWidth="1"/>
    <col min="12809" max="12809" width="5.625" style="32" bestFit="1" customWidth="1"/>
    <col min="12810" max="12810" width="5" style="32" bestFit="1" customWidth="1"/>
    <col min="12811" max="12812" width="4.5" style="32" bestFit="1" customWidth="1"/>
    <col min="12813" max="13056" width="9" style="32"/>
    <col min="13057" max="13057" width="16.75" style="32" bestFit="1" customWidth="1"/>
    <col min="13058" max="13058" width="5" style="32" bestFit="1" customWidth="1"/>
    <col min="13059" max="13059" width="5.125" style="32" customWidth="1"/>
    <col min="13060" max="13060" width="4.5" style="32" bestFit="1" customWidth="1"/>
    <col min="13061" max="13062" width="6.375" style="32" bestFit="1" customWidth="1"/>
    <col min="13063" max="13063" width="4.75" style="32" bestFit="1" customWidth="1"/>
    <col min="13064" max="13064" width="4.5" style="32" bestFit="1" customWidth="1"/>
    <col min="13065" max="13065" width="5.625" style="32" bestFit="1" customWidth="1"/>
    <col min="13066" max="13066" width="5" style="32" bestFit="1" customWidth="1"/>
    <col min="13067" max="13068" width="4.5" style="32" bestFit="1" customWidth="1"/>
    <col min="13069" max="13312" width="9" style="32"/>
    <col min="13313" max="13313" width="16.75" style="32" bestFit="1" customWidth="1"/>
    <col min="13314" max="13314" width="5" style="32" bestFit="1" customWidth="1"/>
    <col min="13315" max="13315" width="5.125" style="32" customWidth="1"/>
    <col min="13316" max="13316" width="4.5" style="32" bestFit="1" customWidth="1"/>
    <col min="13317" max="13318" width="6.375" style="32" bestFit="1" customWidth="1"/>
    <col min="13319" max="13319" width="4.75" style="32" bestFit="1" customWidth="1"/>
    <col min="13320" max="13320" width="4.5" style="32" bestFit="1" customWidth="1"/>
    <col min="13321" max="13321" width="5.625" style="32" bestFit="1" customWidth="1"/>
    <col min="13322" max="13322" width="5" style="32" bestFit="1" customWidth="1"/>
    <col min="13323" max="13324" width="4.5" style="32" bestFit="1" customWidth="1"/>
    <col min="13325" max="13568" width="9" style="32"/>
    <col min="13569" max="13569" width="16.75" style="32" bestFit="1" customWidth="1"/>
    <col min="13570" max="13570" width="5" style="32" bestFit="1" customWidth="1"/>
    <col min="13571" max="13571" width="5.125" style="32" customWidth="1"/>
    <col min="13572" max="13572" width="4.5" style="32" bestFit="1" customWidth="1"/>
    <col min="13573" max="13574" width="6.375" style="32" bestFit="1" customWidth="1"/>
    <col min="13575" max="13575" width="4.75" style="32" bestFit="1" customWidth="1"/>
    <col min="13576" max="13576" width="4.5" style="32" bestFit="1" customWidth="1"/>
    <col min="13577" max="13577" width="5.625" style="32" bestFit="1" customWidth="1"/>
    <col min="13578" max="13578" width="5" style="32" bestFit="1" customWidth="1"/>
    <col min="13579" max="13580" width="4.5" style="32" bestFit="1" customWidth="1"/>
    <col min="13581" max="13824" width="9" style="32"/>
    <col min="13825" max="13825" width="16.75" style="32" bestFit="1" customWidth="1"/>
    <col min="13826" max="13826" width="5" style="32" bestFit="1" customWidth="1"/>
    <col min="13827" max="13827" width="5.125" style="32" customWidth="1"/>
    <col min="13828" max="13828" width="4.5" style="32" bestFit="1" customWidth="1"/>
    <col min="13829" max="13830" width="6.375" style="32" bestFit="1" customWidth="1"/>
    <col min="13831" max="13831" width="4.75" style="32" bestFit="1" customWidth="1"/>
    <col min="13832" max="13832" width="4.5" style="32" bestFit="1" customWidth="1"/>
    <col min="13833" max="13833" width="5.625" style="32" bestFit="1" customWidth="1"/>
    <col min="13834" max="13834" width="5" style="32" bestFit="1" customWidth="1"/>
    <col min="13835" max="13836" width="4.5" style="32" bestFit="1" customWidth="1"/>
    <col min="13837" max="14080" width="9" style="32"/>
    <col min="14081" max="14081" width="16.75" style="32" bestFit="1" customWidth="1"/>
    <col min="14082" max="14082" width="5" style="32" bestFit="1" customWidth="1"/>
    <col min="14083" max="14083" width="5.125" style="32" customWidth="1"/>
    <col min="14084" max="14084" width="4.5" style="32" bestFit="1" customWidth="1"/>
    <col min="14085" max="14086" width="6.375" style="32" bestFit="1" customWidth="1"/>
    <col min="14087" max="14087" width="4.75" style="32" bestFit="1" customWidth="1"/>
    <col min="14088" max="14088" width="4.5" style="32" bestFit="1" customWidth="1"/>
    <col min="14089" max="14089" width="5.625" style="32" bestFit="1" customWidth="1"/>
    <col min="14090" max="14090" width="5" style="32" bestFit="1" customWidth="1"/>
    <col min="14091" max="14092" width="4.5" style="32" bestFit="1" customWidth="1"/>
    <col min="14093" max="14336" width="9" style="32"/>
    <col min="14337" max="14337" width="16.75" style="32" bestFit="1" customWidth="1"/>
    <col min="14338" max="14338" width="5" style="32" bestFit="1" customWidth="1"/>
    <col min="14339" max="14339" width="5.125" style="32" customWidth="1"/>
    <col min="14340" max="14340" width="4.5" style="32" bestFit="1" customWidth="1"/>
    <col min="14341" max="14342" width="6.375" style="32" bestFit="1" customWidth="1"/>
    <col min="14343" max="14343" width="4.75" style="32" bestFit="1" customWidth="1"/>
    <col min="14344" max="14344" width="4.5" style="32" bestFit="1" customWidth="1"/>
    <col min="14345" max="14345" width="5.625" style="32" bestFit="1" customWidth="1"/>
    <col min="14346" max="14346" width="5" style="32" bestFit="1" customWidth="1"/>
    <col min="14347" max="14348" width="4.5" style="32" bestFit="1" customWidth="1"/>
    <col min="14349" max="14592" width="9" style="32"/>
    <col min="14593" max="14593" width="16.75" style="32" bestFit="1" customWidth="1"/>
    <col min="14594" max="14594" width="5" style="32" bestFit="1" customWidth="1"/>
    <col min="14595" max="14595" width="5.125" style="32" customWidth="1"/>
    <col min="14596" max="14596" width="4.5" style="32" bestFit="1" customWidth="1"/>
    <col min="14597" max="14598" width="6.375" style="32" bestFit="1" customWidth="1"/>
    <col min="14599" max="14599" width="4.75" style="32" bestFit="1" customWidth="1"/>
    <col min="14600" max="14600" width="4.5" style="32" bestFit="1" customWidth="1"/>
    <col min="14601" max="14601" width="5.625" style="32" bestFit="1" customWidth="1"/>
    <col min="14602" max="14602" width="5" style="32" bestFit="1" customWidth="1"/>
    <col min="14603" max="14604" width="4.5" style="32" bestFit="1" customWidth="1"/>
    <col min="14605" max="14848" width="9" style="32"/>
    <col min="14849" max="14849" width="16.75" style="32" bestFit="1" customWidth="1"/>
    <col min="14850" max="14850" width="5" style="32" bestFit="1" customWidth="1"/>
    <col min="14851" max="14851" width="5.125" style="32" customWidth="1"/>
    <col min="14852" max="14852" width="4.5" style="32" bestFit="1" customWidth="1"/>
    <col min="14853" max="14854" width="6.375" style="32" bestFit="1" customWidth="1"/>
    <col min="14855" max="14855" width="4.75" style="32" bestFit="1" customWidth="1"/>
    <col min="14856" max="14856" width="4.5" style="32" bestFit="1" customWidth="1"/>
    <col min="14857" max="14857" width="5.625" style="32" bestFit="1" customWidth="1"/>
    <col min="14858" max="14858" width="5" style="32" bestFit="1" customWidth="1"/>
    <col min="14859" max="14860" width="4.5" style="32" bestFit="1" customWidth="1"/>
    <col min="14861" max="15104" width="9" style="32"/>
    <col min="15105" max="15105" width="16.75" style="32" bestFit="1" customWidth="1"/>
    <col min="15106" max="15106" width="5" style="32" bestFit="1" customWidth="1"/>
    <col min="15107" max="15107" width="5.125" style="32" customWidth="1"/>
    <col min="15108" max="15108" width="4.5" style="32" bestFit="1" customWidth="1"/>
    <col min="15109" max="15110" width="6.375" style="32" bestFit="1" customWidth="1"/>
    <col min="15111" max="15111" width="4.75" style="32" bestFit="1" customWidth="1"/>
    <col min="15112" max="15112" width="4.5" style="32" bestFit="1" customWidth="1"/>
    <col min="15113" max="15113" width="5.625" style="32" bestFit="1" customWidth="1"/>
    <col min="15114" max="15114" width="5" style="32" bestFit="1" customWidth="1"/>
    <col min="15115" max="15116" width="4.5" style="32" bestFit="1" customWidth="1"/>
    <col min="15117" max="15360" width="9" style="32"/>
    <col min="15361" max="15361" width="16.75" style="32" bestFit="1" customWidth="1"/>
    <col min="15362" max="15362" width="5" style="32" bestFit="1" customWidth="1"/>
    <col min="15363" max="15363" width="5.125" style="32" customWidth="1"/>
    <col min="15364" max="15364" width="4.5" style="32" bestFit="1" customWidth="1"/>
    <col min="15365" max="15366" width="6.375" style="32" bestFit="1" customWidth="1"/>
    <col min="15367" max="15367" width="4.75" style="32" bestFit="1" customWidth="1"/>
    <col min="15368" max="15368" width="4.5" style="32" bestFit="1" customWidth="1"/>
    <col min="15369" max="15369" width="5.625" style="32" bestFit="1" customWidth="1"/>
    <col min="15370" max="15370" width="5" style="32" bestFit="1" customWidth="1"/>
    <col min="15371" max="15372" width="4.5" style="32" bestFit="1" customWidth="1"/>
    <col min="15373" max="15616" width="9" style="32"/>
    <col min="15617" max="15617" width="16.75" style="32" bestFit="1" customWidth="1"/>
    <col min="15618" max="15618" width="5" style="32" bestFit="1" customWidth="1"/>
    <col min="15619" max="15619" width="5.125" style="32" customWidth="1"/>
    <col min="15620" max="15620" width="4.5" style="32" bestFit="1" customWidth="1"/>
    <col min="15621" max="15622" width="6.375" style="32" bestFit="1" customWidth="1"/>
    <col min="15623" max="15623" width="4.75" style="32" bestFit="1" customWidth="1"/>
    <col min="15624" max="15624" width="4.5" style="32" bestFit="1" customWidth="1"/>
    <col min="15625" max="15625" width="5.625" style="32" bestFit="1" customWidth="1"/>
    <col min="15626" max="15626" width="5" style="32" bestFit="1" customWidth="1"/>
    <col min="15627" max="15628" width="4.5" style="32" bestFit="1" customWidth="1"/>
    <col min="15629" max="15872" width="9" style="32"/>
    <col min="15873" max="15873" width="16.75" style="32" bestFit="1" customWidth="1"/>
    <col min="15874" max="15874" width="5" style="32" bestFit="1" customWidth="1"/>
    <col min="15875" max="15875" width="5.125" style="32" customWidth="1"/>
    <col min="15876" max="15876" width="4.5" style="32" bestFit="1" customWidth="1"/>
    <col min="15877" max="15878" width="6.375" style="32" bestFit="1" customWidth="1"/>
    <col min="15879" max="15879" width="4.75" style="32" bestFit="1" customWidth="1"/>
    <col min="15880" max="15880" width="4.5" style="32" bestFit="1" customWidth="1"/>
    <col min="15881" max="15881" width="5.625" style="32" bestFit="1" customWidth="1"/>
    <col min="15882" max="15882" width="5" style="32" bestFit="1" customWidth="1"/>
    <col min="15883" max="15884" width="4.5" style="32" bestFit="1" customWidth="1"/>
    <col min="15885" max="16128" width="9" style="32"/>
    <col min="16129" max="16129" width="16.75" style="32" bestFit="1" customWidth="1"/>
    <col min="16130" max="16130" width="5" style="32" bestFit="1" customWidth="1"/>
    <col min="16131" max="16131" width="5.125" style="32" customWidth="1"/>
    <col min="16132" max="16132" width="4.5" style="32" bestFit="1" customWidth="1"/>
    <col min="16133" max="16134" width="6.375" style="32" bestFit="1" customWidth="1"/>
    <col min="16135" max="16135" width="4.75" style="32" bestFit="1" customWidth="1"/>
    <col min="16136" max="16136" width="4.5" style="32" bestFit="1" customWidth="1"/>
    <col min="16137" max="16137" width="5.625" style="32" bestFit="1" customWidth="1"/>
    <col min="16138" max="16138" width="5" style="32" bestFit="1" customWidth="1"/>
    <col min="16139" max="16140" width="4.5" style="32" bestFit="1" customWidth="1"/>
    <col min="16141" max="16384" width="9" style="32"/>
  </cols>
  <sheetData>
    <row r="1" spans="1:22">
      <c r="A1" s="71" t="s">
        <v>1071</v>
      </c>
      <c r="B1" s="31" t="s">
        <v>143</v>
      </c>
      <c r="C1" s="42">
        <v>1</v>
      </c>
      <c r="D1" s="42">
        <v>2</v>
      </c>
      <c r="E1" s="42">
        <v>3</v>
      </c>
      <c r="F1" s="43">
        <v>4</v>
      </c>
      <c r="G1" s="42">
        <v>5</v>
      </c>
      <c r="H1" s="42">
        <v>6</v>
      </c>
      <c r="I1" s="42">
        <v>7</v>
      </c>
      <c r="J1" s="43">
        <v>8</v>
      </c>
      <c r="K1" s="42">
        <v>9</v>
      </c>
      <c r="L1" s="42">
        <v>10</v>
      </c>
      <c r="M1" s="42">
        <v>11</v>
      </c>
      <c r="N1" s="43">
        <v>12</v>
      </c>
      <c r="O1" s="42">
        <v>13</v>
      </c>
      <c r="P1" s="42">
        <v>14</v>
      </c>
      <c r="Q1" s="42">
        <v>15</v>
      </c>
      <c r="R1" s="43">
        <v>16</v>
      </c>
      <c r="S1" s="42">
        <v>17</v>
      </c>
      <c r="T1" s="42">
        <v>18</v>
      </c>
      <c r="U1" s="42">
        <v>19</v>
      </c>
      <c r="V1" s="44">
        <v>20</v>
      </c>
    </row>
    <row r="2" spans="1:22" ht="15.75">
      <c r="A2" s="70" t="s">
        <v>1020</v>
      </c>
      <c r="B2" s="33"/>
      <c r="C2" s="45"/>
      <c r="D2" s="45"/>
      <c r="E2" s="45"/>
      <c r="F2" s="46"/>
      <c r="G2" s="41"/>
      <c r="H2" s="41">
        <v>2</v>
      </c>
      <c r="I2" s="41"/>
      <c r="J2" s="40">
        <v>4</v>
      </c>
      <c r="K2" s="41"/>
      <c r="L2" s="41"/>
      <c r="M2" s="47"/>
      <c r="N2" s="43"/>
      <c r="O2" s="47"/>
      <c r="P2" s="47"/>
      <c r="Q2" s="47">
        <v>4</v>
      </c>
      <c r="R2" s="43"/>
      <c r="S2" s="47"/>
      <c r="T2" s="47"/>
      <c r="U2" s="47"/>
      <c r="V2" s="44"/>
    </row>
    <row r="3" spans="1:22" ht="15.75">
      <c r="A3" s="70" t="s">
        <v>156</v>
      </c>
      <c r="B3" s="33"/>
      <c r="C3" s="45"/>
      <c r="D3" s="45"/>
      <c r="E3" s="45"/>
      <c r="F3" s="46"/>
      <c r="G3" s="41"/>
      <c r="H3" s="41">
        <v>2</v>
      </c>
      <c r="I3" s="41"/>
      <c r="J3" s="40">
        <v>2</v>
      </c>
      <c r="K3" s="41"/>
      <c r="L3" s="41"/>
      <c r="M3" s="47"/>
      <c r="N3" s="43"/>
      <c r="O3" s="47"/>
      <c r="P3" s="47"/>
      <c r="Q3" s="47">
        <v>3</v>
      </c>
      <c r="R3" s="43"/>
      <c r="S3" s="47"/>
      <c r="T3" s="47"/>
      <c r="U3" s="47"/>
      <c r="V3" s="44"/>
    </row>
    <row r="4" spans="1:22" ht="15.75">
      <c r="A4" s="70" t="s">
        <v>157</v>
      </c>
      <c r="B4" s="33"/>
      <c r="C4" s="45"/>
      <c r="D4" s="45"/>
      <c r="E4" s="45"/>
      <c r="F4" s="46"/>
      <c r="G4" s="41"/>
      <c r="H4" s="41"/>
      <c r="I4" s="41"/>
      <c r="J4" s="40">
        <v>2</v>
      </c>
      <c r="K4" s="41"/>
      <c r="L4" s="41"/>
      <c r="M4" s="47"/>
      <c r="N4" s="43"/>
      <c r="O4" s="47"/>
      <c r="P4" s="47"/>
      <c r="Q4" s="47">
        <v>2</v>
      </c>
      <c r="R4" s="43"/>
      <c r="S4" s="47"/>
      <c r="T4" s="47"/>
      <c r="U4" s="47"/>
      <c r="V4" s="44"/>
    </row>
    <row r="5" spans="1:22" ht="15.75">
      <c r="A5" s="70" t="s">
        <v>168</v>
      </c>
      <c r="B5" s="33"/>
      <c r="C5" s="45"/>
      <c r="D5" s="45"/>
      <c r="E5" s="45"/>
      <c r="F5" s="46"/>
      <c r="G5" s="41">
        <v>0</v>
      </c>
      <c r="H5" s="41">
        <v>2</v>
      </c>
      <c r="I5" s="41">
        <v>2</v>
      </c>
      <c r="J5" s="40">
        <v>2</v>
      </c>
      <c r="K5" s="41">
        <v>2</v>
      </c>
      <c r="L5" s="41">
        <v>2</v>
      </c>
      <c r="M5" s="47">
        <v>2</v>
      </c>
      <c r="N5" s="43">
        <v>2</v>
      </c>
      <c r="O5" s="47">
        <v>3</v>
      </c>
      <c r="P5" s="47">
        <v>3</v>
      </c>
      <c r="Q5" s="47">
        <v>3</v>
      </c>
      <c r="R5" s="43">
        <v>3</v>
      </c>
      <c r="S5" s="47">
        <v>4</v>
      </c>
      <c r="T5" s="47">
        <v>4</v>
      </c>
      <c r="U5" s="47">
        <v>4</v>
      </c>
      <c r="V5" s="44">
        <v>4</v>
      </c>
    </row>
    <row r="6" spans="1:22" ht="15.75">
      <c r="A6" s="70" t="s">
        <v>169</v>
      </c>
      <c r="B6" s="33"/>
      <c r="C6" s="45"/>
      <c r="D6" s="45"/>
      <c r="E6" s="45"/>
      <c r="F6" s="46"/>
      <c r="G6" s="41"/>
      <c r="H6" s="41"/>
      <c r="I6" s="41">
        <v>1</v>
      </c>
      <c r="J6" s="40"/>
      <c r="K6" s="41">
        <v>1</v>
      </c>
      <c r="L6" s="41"/>
      <c r="M6" s="47">
        <v>1</v>
      </c>
      <c r="N6" s="43"/>
      <c r="O6" s="47">
        <v>1</v>
      </c>
      <c r="P6" s="47"/>
      <c r="Q6" s="47">
        <v>1</v>
      </c>
      <c r="R6" s="43"/>
      <c r="S6" s="47">
        <v>1</v>
      </c>
      <c r="T6" s="47"/>
      <c r="U6" s="47">
        <v>1</v>
      </c>
      <c r="V6" s="44"/>
    </row>
    <row r="7" spans="1:22" ht="14.25" customHeight="1">
      <c r="A7" s="70" t="s">
        <v>1068</v>
      </c>
      <c r="B7" s="76"/>
      <c r="C7" s="47"/>
      <c r="D7" s="47"/>
      <c r="E7" s="47"/>
      <c r="F7" s="43"/>
      <c r="G7" s="47" t="str">
        <f>IF(G2&gt;=G3+G4,IF(G2&gt;G3+G4,"缺排",""),"超排")</f>
        <v/>
      </c>
      <c r="H7" s="47" t="str">
        <f t="shared" ref="H7:V7" si="0">IF(H2&gt;=H3+H4,IF(H2&gt;H3+H4,"缺排",""),"超排")</f>
        <v/>
      </c>
      <c r="I7" s="47" t="str">
        <f t="shared" si="0"/>
        <v/>
      </c>
      <c r="J7" s="44" t="str">
        <f t="shared" si="0"/>
        <v/>
      </c>
      <c r="K7" s="47" t="str">
        <f t="shared" si="0"/>
        <v/>
      </c>
      <c r="L7" s="47" t="str">
        <f t="shared" si="0"/>
        <v/>
      </c>
      <c r="M7" s="47" t="str">
        <f t="shared" si="0"/>
        <v/>
      </c>
      <c r="N7" s="44" t="str">
        <f t="shared" si="0"/>
        <v/>
      </c>
      <c r="O7" s="47" t="str">
        <f t="shared" si="0"/>
        <v/>
      </c>
      <c r="P7" s="47" t="str">
        <f t="shared" si="0"/>
        <v/>
      </c>
      <c r="Q7" s="47" t="str">
        <f t="shared" si="0"/>
        <v>超排</v>
      </c>
      <c r="R7" s="44" t="str">
        <f t="shared" si="0"/>
        <v/>
      </c>
      <c r="S7" s="47" t="str">
        <f t="shared" si="0"/>
        <v/>
      </c>
      <c r="T7" s="47" t="str">
        <f t="shared" si="0"/>
        <v/>
      </c>
      <c r="U7" s="47" t="str">
        <f t="shared" si="0"/>
        <v/>
      </c>
      <c r="V7" s="44" t="str">
        <f t="shared" si="0"/>
        <v/>
      </c>
    </row>
    <row r="8" spans="1:22" ht="12" customHeight="1">
      <c r="A8" s="72"/>
    </row>
    <row r="9" spans="1:22">
      <c r="A9" s="59" t="s">
        <v>1021</v>
      </c>
      <c r="B9" s="34" t="s">
        <v>142</v>
      </c>
      <c r="C9" s="51" t="s">
        <v>155</v>
      </c>
      <c r="D9" s="51">
        <v>0</v>
      </c>
      <c r="E9" s="51" t="s">
        <v>154</v>
      </c>
      <c r="F9" s="43">
        <v>0</v>
      </c>
      <c r="G9" s="51" t="s">
        <v>159</v>
      </c>
      <c r="H9" s="51">
        <v>0</v>
      </c>
      <c r="I9" s="51" t="s">
        <v>160</v>
      </c>
      <c r="J9" s="43">
        <f>SUM(C11:F11)</f>
        <v>0</v>
      </c>
      <c r="K9" s="51" t="s">
        <v>1047</v>
      </c>
      <c r="L9" s="51">
        <v>2</v>
      </c>
      <c r="M9" s="51" t="s">
        <v>158</v>
      </c>
      <c r="N9" s="43">
        <v>1</v>
      </c>
      <c r="O9" s="51" t="s">
        <v>1048</v>
      </c>
      <c r="P9" s="47">
        <v>3</v>
      </c>
      <c r="Q9" s="51" t="s">
        <v>161</v>
      </c>
      <c r="R9" s="43">
        <v>1</v>
      </c>
      <c r="S9" s="51" t="s">
        <v>1049</v>
      </c>
      <c r="T9" s="47">
        <v>4</v>
      </c>
      <c r="U9" s="51" t="s">
        <v>1045</v>
      </c>
      <c r="V9" s="43" t="s">
        <v>1046</v>
      </c>
    </row>
    <row r="10" spans="1:22" s="36" customFormat="1">
      <c r="A10" s="60" t="s">
        <v>181</v>
      </c>
      <c r="B10" s="35" t="s">
        <v>143</v>
      </c>
      <c r="C10" s="52">
        <v>1</v>
      </c>
      <c r="D10" s="52">
        <v>2</v>
      </c>
      <c r="E10" s="52">
        <v>3</v>
      </c>
      <c r="F10" s="43">
        <v>4</v>
      </c>
      <c r="G10" s="52">
        <v>5</v>
      </c>
      <c r="H10" s="52">
        <v>6</v>
      </c>
      <c r="I10" s="52">
        <v>7</v>
      </c>
      <c r="J10" s="43">
        <v>8</v>
      </c>
      <c r="K10" s="52">
        <v>9</v>
      </c>
      <c r="L10" s="52">
        <v>10</v>
      </c>
      <c r="M10" s="52">
        <v>11</v>
      </c>
      <c r="N10" s="43">
        <v>12</v>
      </c>
      <c r="O10" s="52">
        <v>13</v>
      </c>
      <c r="P10" s="52">
        <v>14</v>
      </c>
      <c r="Q10" s="52">
        <v>15</v>
      </c>
      <c r="R10" s="43">
        <v>16</v>
      </c>
      <c r="S10" s="52">
        <v>17</v>
      </c>
      <c r="T10" s="52">
        <v>18</v>
      </c>
      <c r="U10" s="52">
        <v>19</v>
      </c>
      <c r="V10" s="43">
        <v>20</v>
      </c>
    </row>
    <row r="11" spans="1:22" ht="15.75">
      <c r="A11" s="58" t="s">
        <v>144</v>
      </c>
      <c r="B11" s="37">
        <v>0</v>
      </c>
      <c r="C11" s="41">
        <f>C5</f>
        <v>0</v>
      </c>
      <c r="D11" s="41">
        <f t="shared" ref="D11:F11" si="1">D5</f>
        <v>0</v>
      </c>
      <c r="E11" s="41">
        <f t="shared" si="1"/>
        <v>0</v>
      </c>
      <c r="F11" s="53">
        <f t="shared" si="1"/>
        <v>0</v>
      </c>
      <c r="G11" s="41">
        <f>IF(G3&gt;G5,G3,G5)</f>
        <v>0</v>
      </c>
      <c r="H11" s="41">
        <f t="shared" ref="H11:V11" si="2">IF(H3&gt;H5,H3,H5)</f>
        <v>2</v>
      </c>
      <c r="I11" s="41">
        <f t="shared" si="2"/>
        <v>2</v>
      </c>
      <c r="J11" s="53">
        <f t="shared" si="2"/>
        <v>2</v>
      </c>
      <c r="K11" s="41">
        <f t="shared" si="2"/>
        <v>2</v>
      </c>
      <c r="L11" s="41">
        <f t="shared" si="2"/>
        <v>2</v>
      </c>
      <c r="M11" s="41">
        <f t="shared" si="2"/>
        <v>2</v>
      </c>
      <c r="N11" s="53">
        <f t="shared" si="2"/>
        <v>2</v>
      </c>
      <c r="O11" s="41">
        <f>IF(O3&gt;O5,O3,O5)</f>
        <v>3</v>
      </c>
      <c r="P11" s="41">
        <f t="shared" si="2"/>
        <v>3</v>
      </c>
      <c r="Q11" s="41">
        <f t="shared" si="2"/>
        <v>3</v>
      </c>
      <c r="R11" s="53">
        <f>IF(R3&gt;R5,R3,R5)</f>
        <v>3</v>
      </c>
      <c r="S11" s="41">
        <f t="shared" si="2"/>
        <v>4</v>
      </c>
      <c r="T11" s="41">
        <f t="shared" si="2"/>
        <v>4</v>
      </c>
      <c r="U11" s="41">
        <f t="shared" si="2"/>
        <v>4</v>
      </c>
      <c r="V11" s="53">
        <f t="shared" si="2"/>
        <v>4</v>
      </c>
    </row>
    <row r="12" spans="1:22" ht="15.75">
      <c r="A12" s="58" t="s">
        <v>145</v>
      </c>
      <c r="B12" s="37">
        <v>0</v>
      </c>
      <c r="C12" s="51">
        <v>0</v>
      </c>
      <c r="D12" s="51"/>
      <c r="E12" s="51"/>
      <c r="F12" s="43"/>
      <c r="G12" s="51"/>
      <c r="H12" s="51"/>
      <c r="I12" s="51"/>
      <c r="J12" s="43"/>
      <c r="K12" s="51"/>
      <c r="L12" s="51"/>
      <c r="M12" s="51"/>
      <c r="N12" s="43"/>
      <c r="O12" s="51"/>
      <c r="P12" s="51"/>
      <c r="Q12" s="51"/>
      <c r="R12" s="43"/>
      <c r="S12" s="51"/>
      <c r="T12" s="51"/>
      <c r="U12" s="51"/>
      <c r="V12" s="43"/>
    </row>
    <row r="13" spans="1:22" ht="15.75">
      <c r="A13" s="58" t="s">
        <v>146</v>
      </c>
      <c r="B13" s="37"/>
      <c r="C13" s="51">
        <f>F9+C12+B12-C11</f>
        <v>0</v>
      </c>
      <c r="D13" s="51">
        <f>C14+D12-D11</f>
        <v>0</v>
      </c>
      <c r="E13" s="51">
        <f>D14+E12-E11</f>
        <v>0</v>
      </c>
      <c r="F13" s="43">
        <f t="shared" ref="F13:J13" si="3">E14+F12-F11</f>
        <v>0</v>
      </c>
      <c r="G13" s="51">
        <f>J9+G12-G11</f>
        <v>0</v>
      </c>
      <c r="H13" s="51">
        <f t="shared" si="3"/>
        <v>-2</v>
      </c>
      <c r="I13" s="51">
        <f>H14+I12-I11</f>
        <v>-2</v>
      </c>
      <c r="J13" s="43">
        <f t="shared" si="3"/>
        <v>-2</v>
      </c>
      <c r="K13" s="51">
        <f>J14+K12-K11</f>
        <v>-2</v>
      </c>
      <c r="L13" s="51">
        <f>K14+L12-L11</f>
        <v>-1</v>
      </c>
      <c r="M13" s="51">
        <f t="shared" ref="M13:V13" si="4">L14+M12-M11</f>
        <v>0</v>
      </c>
      <c r="N13" s="43">
        <f t="shared" si="4"/>
        <v>-2</v>
      </c>
      <c r="O13" s="51">
        <f t="shared" si="4"/>
        <v>-2</v>
      </c>
      <c r="P13" s="51">
        <f t="shared" si="4"/>
        <v>-1</v>
      </c>
      <c r="Q13" s="51">
        <f t="shared" si="4"/>
        <v>0</v>
      </c>
      <c r="R13" s="43">
        <f t="shared" si="4"/>
        <v>1</v>
      </c>
      <c r="S13" s="51">
        <f t="shared" si="4"/>
        <v>-3</v>
      </c>
      <c r="T13" s="51">
        <f t="shared" si="4"/>
        <v>-3</v>
      </c>
      <c r="U13" s="51">
        <f t="shared" si="4"/>
        <v>-3</v>
      </c>
      <c r="V13" s="43">
        <f t="shared" si="4"/>
        <v>-3</v>
      </c>
    </row>
    <row r="14" spans="1:22" ht="15.75">
      <c r="A14" s="58" t="s">
        <v>147</v>
      </c>
      <c r="B14" s="37"/>
      <c r="C14" s="51">
        <f>C13+C16</f>
        <v>0</v>
      </c>
      <c r="D14" s="51">
        <f t="shared" ref="D14:J14" si="5">D13+D16</f>
        <v>0</v>
      </c>
      <c r="E14" s="51">
        <f t="shared" si="5"/>
        <v>0</v>
      </c>
      <c r="F14" s="43">
        <f>F13+F16</f>
        <v>0</v>
      </c>
      <c r="G14" s="51">
        <f t="shared" si="5"/>
        <v>0</v>
      </c>
      <c r="H14" s="51">
        <f t="shared" si="5"/>
        <v>0</v>
      </c>
      <c r="I14" s="51">
        <f t="shared" si="5"/>
        <v>0</v>
      </c>
      <c r="J14" s="43">
        <f t="shared" si="5"/>
        <v>0</v>
      </c>
      <c r="K14" s="51">
        <f>K13+K16</f>
        <v>1</v>
      </c>
      <c r="L14" s="51">
        <f>L13+L16</f>
        <v>2</v>
      </c>
      <c r="M14" s="51">
        <f t="shared" ref="M14:V14" si="6">M13+M16</f>
        <v>0</v>
      </c>
      <c r="N14" s="43">
        <f t="shared" si="6"/>
        <v>1</v>
      </c>
      <c r="O14" s="51">
        <f t="shared" si="6"/>
        <v>2</v>
      </c>
      <c r="P14" s="51">
        <f t="shared" si="6"/>
        <v>3</v>
      </c>
      <c r="Q14" s="51">
        <f t="shared" si="6"/>
        <v>4</v>
      </c>
      <c r="R14" s="43">
        <f t="shared" si="6"/>
        <v>1</v>
      </c>
      <c r="S14" s="51">
        <f t="shared" si="6"/>
        <v>1</v>
      </c>
      <c r="T14" s="51">
        <f t="shared" si="6"/>
        <v>1</v>
      </c>
      <c r="U14" s="51">
        <f t="shared" si="6"/>
        <v>1</v>
      </c>
      <c r="V14" s="43">
        <f t="shared" si="6"/>
        <v>1</v>
      </c>
    </row>
    <row r="15" spans="1:22" ht="15.75">
      <c r="A15" s="58" t="s">
        <v>148</v>
      </c>
      <c r="B15" s="37"/>
      <c r="C15" s="51">
        <f>IF(C13&gt;=$D9,0,$D9-C13)</f>
        <v>0</v>
      </c>
      <c r="D15" s="51">
        <f t="shared" ref="D15:F15" si="7">IF(D13&gt;=$D9,0,$D9-D13)</f>
        <v>0</v>
      </c>
      <c r="E15" s="51">
        <f>IF(E13&gt;=$D9,0,$D9-E13)</f>
        <v>0</v>
      </c>
      <c r="F15" s="43">
        <f t="shared" si="7"/>
        <v>0</v>
      </c>
      <c r="G15" s="51">
        <f t="shared" ref="G15:J15" si="8">IF(G13&gt;=$H9,0,$H9-G13)</f>
        <v>0</v>
      </c>
      <c r="H15" s="51">
        <f t="shared" si="8"/>
        <v>2</v>
      </c>
      <c r="I15" s="51">
        <f t="shared" si="8"/>
        <v>2</v>
      </c>
      <c r="J15" s="43">
        <f t="shared" si="8"/>
        <v>2</v>
      </c>
      <c r="K15" s="51">
        <f>IF(K13&gt;=$H9,0,$H9-K13)</f>
        <v>2</v>
      </c>
      <c r="L15" s="51">
        <f>IF(L13&gt;=$H9,0,$H9-L13)</f>
        <v>1</v>
      </c>
      <c r="M15" s="51">
        <f t="shared" ref="M15:N15" si="9">IF(M13&gt;=$H9,0,$H9-M13)</f>
        <v>0</v>
      </c>
      <c r="N15" s="43">
        <f t="shared" si="9"/>
        <v>2</v>
      </c>
      <c r="O15" s="51">
        <f>IF(O13&gt;=$N9,0,$N9-O13)</f>
        <v>3</v>
      </c>
      <c r="P15" s="51">
        <f t="shared" ref="P15:V15" si="10">IF(P13&gt;=$N9,0,$N9-P13)</f>
        <v>2</v>
      </c>
      <c r="Q15" s="51">
        <f t="shared" si="10"/>
        <v>1</v>
      </c>
      <c r="R15" s="43">
        <f t="shared" si="10"/>
        <v>0</v>
      </c>
      <c r="S15" s="51">
        <f>IF(S13&gt;=$N9,0,$N9-S13)</f>
        <v>4</v>
      </c>
      <c r="T15" s="51">
        <f t="shared" si="10"/>
        <v>4</v>
      </c>
      <c r="U15" s="51">
        <f t="shared" si="10"/>
        <v>4</v>
      </c>
      <c r="V15" s="43">
        <f t="shared" si="10"/>
        <v>4</v>
      </c>
    </row>
    <row r="16" spans="1:22" ht="15.75">
      <c r="A16" s="58" t="s">
        <v>149</v>
      </c>
      <c r="B16" s="37"/>
      <c r="C16" s="51">
        <f>IF(C15&gt;0,$L9,0)</f>
        <v>0</v>
      </c>
      <c r="D16" s="51">
        <f t="shared" ref="D16:I16" si="11">IF(D15&gt;0,$L9,0)</f>
        <v>0</v>
      </c>
      <c r="E16" s="51">
        <f t="shared" si="11"/>
        <v>0</v>
      </c>
      <c r="F16" s="43">
        <f t="shared" si="11"/>
        <v>0</v>
      </c>
      <c r="G16" s="51">
        <f>IF(G15&gt;0,$L9,0)</f>
        <v>0</v>
      </c>
      <c r="H16" s="51">
        <f>IF(H15&gt;0,$L9,0)</f>
        <v>2</v>
      </c>
      <c r="I16" s="51">
        <f t="shared" si="11"/>
        <v>2</v>
      </c>
      <c r="J16" s="43">
        <f>IF(J15&gt;0,$L9,0)</f>
        <v>2</v>
      </c>
      <c r="K16" s="51">
        <f>IF(K15&gt;0,$P9,0)</f>
        <v>3</v>
      </c>
      <c r="L16" s="51">
        <f t="shared" ref="L16:N16" si="12">IF(L15&gt;0,$P9,0)</f>
        <v>3</v>
      </c>
      <c r="M16" s="51">
        <f t="shared" si="12"/>
        <v>0</v>
      </c>
      <c r="N16" s="43">
        <f t="shared" si="12"/>
        <v>3</v>
      </c>
      <c r="O16" s="51">
        <f>IF(O15&gt;0,$T9,0)</f>
        <v>4</v>
      </c>
      <c r="P16" s="51">
        <f t="shared" ref="P16:V16" si="13">IF(P15&gt;0,$T9,0)</f>
        <v>4</v>
      </c>
      <c r="Q16" s="51">
        <f t="shared" si="13"/>
        <v>4</v>
      </c>
      <c r="R16" s="43">
        <f t="shared" si="13"/>
        <v>0</v>
      </c>
      <c r="S16" s="51">
        <f t="shared" si="13"/>
        <v>4</v>
      </c>
      <c r="T16" s="51">
        <f t="shared" si="13"/>
        <v>4</v>
      </c>
      <c r="U16" s="51">
        <f t="shared" si="13"/>
        <v>4</v>
      </c>
      <c r="V16" s="43">
        <f t="shared" si="13"/>
        <v>4</v>
      </c>
    </row>
    <row r="17" spans="1:22" ht="15.75">
      <c r="A17" s="58" t="s">
        <v>150</v>
      </c>
      <c r="B17" s="37">
        <f t="shared" ref="B17:J17" si="14">C16</f>
        <v>0</v>
      </c>
      <c r="C17" s="51">
        <f t="shared" si="14"/>
        <v>0</v>
      </c>
      <c r="D17" s="51">
        <f t="shared" si="14"/>
        <v>0</v>
      </c>
      <c r="E17" s="51">
        <f t="shared" si="14"/>
        <v>0</v>
      </c>
      <c r="F17" s="43">
        <f t="shared" si="14"/>
        <v>0</v>
      </c>
      <c r="G17" s="51">
        <f t="shared" si="14"/>
        <v>2</v>
      </c>
      <c r="H17" s="51">
        <f t="shared" si="14"/>
        <v>2</v>
      </c>
      <c r="I17" s="51">
        <f t="shared" si="14"/>
        <v>2</v>
      </c>
      <c r="J17" s="43">
        <f t="shared" si="14"/>
        <v>3</v>
      </c>
      <c r="K17" s="51">
        <f>L16</f>
        <v>3</v>
      </c>
      <c r="L17" s="51">
        <f>M16</f>
        <v>0</v>
      </c>
      <c r="M17" s="51">
        <f t="shared" ref="M17:V17" si="15">N16</f>
        <v>3</v>
      </c>
      <c r="N17" s="43">
        <f t="shared" si="15"/>
        <v>4</v>
      </c>
      <c r="O17" s="51">
        <f t="shared" si="15"/>
        <v>4</v>
      </c>
      <c r="P17" s="51">
        <f t="shared" si="15"/>
        <v>4</v>
      </c>
      <c r="Q17" s="51">
        <f t="shared" si="15"/>
        <v>0</v>
      </c>
      <c r="R17" s="43">
        <f t="shared" si="15"/>
        <v>4</v>
      </c>
      <c r="S17" s="51">
        <f t="shared" si="15"/>
        <v>4</v>
      </c>
      <c r="T17" s="51">
        <f t="shared" si="15"/>
        <v>4</v>
      </c>
      <c r="U17" s="51">
        <f t="shared" si="15"/>
        <v>4</v>
      </c>
      <c r="V17" s="43">
        <f t="shared" si="15"/>
        <v>0</v>
      </c>
    </row>
    <row r="18" spans="1:22" ht="15.75">
      <c r="A18" s="73" t="s">
        <v>1022</v>
      </c>
      <c r="B18" s="33"/>
      <c r="C18" s="41">
        <f>C3</f>
        <v>0</v>
      </c>
      <c r="D18" s="41">
        <f t="shared" ref="D18:V18" si="16">D3</f>
        <v>0</v>
      </c>
      <c r="E18" s="41">
        <f t="shared" si="16"/>
        <v>0</v>
      </c>
      <c r="F18" s="53">
        <f t="shared" si="16"/>
        <v>0</v>
      </c>
      <c r="G18" s="41">
        <f t="shared" si="16"/>
        <v>0</v>
      </c>
      <c r="H18" s="41">
        <f t="shared" si="16"/>
        <v>2</v>
      </c>
      <c r="I18" s="41">
        <f t="shared" si="16"/>
        <v>0</v>
      </c>
      <c r="J18" s="53">
        <f t="shared" si="16"/>
        <v>2</v>
      </c>
      <c r="K18" s="41">
        <f t="shared" si="16"/>
        <v>0</v>
      </c>
      <c r="L18" s="41">
        <f t="shared" si="16"/>
        <v>0</v>
      </c>
      <c r="M18" s="41">
        <f t="shared" si="16"/>
        <v>0</v>
      </c>
      <c r="N18" s="53">
        <f t="shared" si="16"/>
        <v>0</v>
      </c>
      <c r="O18" s="41">
        <f>O3</f>
        <v>0</v>
      </c>
      <c r="P18" s="41">
        <f t="shared" si="16"/>
        <v>0</v>
      </c>
      <c r="Q18" s="41">
        <f t="shared" si="16"/>
        <v>3</v>
      </c>
      <c r="R18" s="53">
        <f>R3</f>
        <v>0</v>
      </c>
      <c r="S18" s="41">
        <f t="shared" si="16"/>
        <v>0</v>
      </c>
      <c r="T18" s="41">
        <f t="shared" si="16"/>
        <v>0</v>
      </c>
      <c r="U18" s="41">
        <f t="shared" si="16"/>
        <v>0</v>
      </c>
      <c r="V18" s="53">
        <f t="shared" si="16"/>
        <v>0</v>
      </c>
    </row>
    <row r="19" spans="1:22" ht="15.75">
      <c r="A19" s="73" t="s">
        <v>1023</v>
      </c>
      <c r="B19" s="38"/>
      <c r="C19" s="41">
        <f t="shared" ref="C19:V19" si="17">C12+C16</f>
        <v>0</v>
      </c>
      <c r="D19" s="41">
        <f t="shared" si="17"/>
        <v>0</v>
      </c>
      <c r="E19" s="41">
        <f t="shared" si="17"/>
        <v>0</v>
      </c>
      <c r="F19" s="40">
        <f t="shared" si="17"/>
        <v>0</v>
      </c>
      <c r="G19" s="41">
        <f>G12+G16</f>
        <v>0</v>
      </c>
      <c r="H19" s="41">
        <f t="shared" si="17"/>
        <v>2</v>
      </c>
      <c r="I19" s="41">
        <f t="shared" si="17"/>
        <v>2</v>
      </c>
      <c r="J19" s="40">
        <f t="shared" si="17"/>
        <v>2</v>
      </c>
      <c r="K19" s="41">
        <f>K12+K16</f>
        <v>3</v>
      </c>
      <c r="L19" s="41">
        <f t="shared" si="17"/>
        <v>3</v>
      </c>
      <c r="M19" s="41">
        <f t="shared" si="17"/>
        <v>0</v>
      </c>
      <c r="N19" s="40">
        <f t="shared" si="17"/>
        <v>3</v>
      </c>
      <c r="O19" s="41">
        <f t="shared" si="17"/>
        <v>4</v>
      </c>
      <c r="P19" s="41">
        <f t="shared" si="17"/>
        <v>4</v>
      </c>
      <c r="Q19" s="41">
        <f t="shared" si="17"/>
        <v>4</v>
      </c>
      <c r="R19" s="40">
        <f t="shared" si="17"/>
        <v>0</v>
      </c>
      <c r="S19" s="41">
        <f>S12+S16</f>
        <v>4</v>
      </c>
      <c r="T19" s="41">
        <f t="shared" si="17"/>
        <v>4</v>
      </c>
      <c r="U19" s="41">
        <f t="shared" si="17"/>
        <v>4</v>
      </c>
      <c r="V19" s="53">
        <f t="shared" si="17"/>
        <v>4</v>
      </c>
    </row>
    <row r="20" spans="1:22" ht="15.75">
      <c r="A20" s="59" t="s">
        <v>151</v>
      </c>
      <c r="B20" s="38"/>
      <c r="C20" s="47">
        <f t="shared" ref="C20:V20" si="18">IF(C19=0,0,1)</f>
        <v>0</v>
      </c>
      <c r="D20" s="47">
        <f t="shared" si="18"/>
        <v>0</v>
      </c>
      <c r="E20" s="47">
        <f t="shared" si="18"/>
        <v>0</v>
      </c>
      <c r="F20" s="43">
        <f t="shared" si="18"/>
        <v>0</v>
      </c>
      <c r="G20" s="47">
        <f t="shared" si="18"/>
        <v>0</v>
      </c>
      <c r="H20" s="47">
        <f t="shared" si="18"/>
        <v>1</v>
      </c>
      <c r="I20" s="47">
        <f t="shared" si="18"/>
        <v>1</v>
      </c>
      <c r="J20" s="43">
        <f t="shared" si="18"/>
        <v>1</v>
      </c>
      <c r="K20" s="47">
        <f t="shared" si="18"/>
        <v>1</v>
      </c>
      <c r="L20" s="47">
        <f t="shared" si="18"/>
        <v>1</v>
      </c>
      <c r="M20" s="47">
        <f t="shared" si="18"/>
        <v>0</v>
      </c>
      <c r="N20" s="43">
        <f t="shared" si="18"/>
        <v>1</v>
      </c>
      <c r="O20" s="47">
        <f t="shared" si="18"/>
        <v>1</v>
      </c>
      <c r="P20" s="47">
        <f t="shared" si="18"/>
        <v>1</v>
      </c>
      <c r="Q20" s="47">
        <f t="shared" si="18"/>
        <v>1</v>
      </c>
      <c r="R20" s="43">
        <f t="shared" si="18"/>
        <v>0</v>
      </c>
      <c r="S20" s="47">
        <f t="shared" si="18"/>
        <v>1</v>
      </c>
      <c r="T20" s="47">
        <f t="shared" si="18"/>
        <v>1</v>
      </c>
      <c r="U20" s="47">
        <f t="shared" si="18"/>
        <v>1</v>
      </c>
      <c r="V20" s="44">
        <f t="shared" si="18"/>
        <v>1</v>
      </c>
    </row>
    <row r="21" spans="1:22" ht="15.75">
      <c r="A21" s="59" t="s">
        <v>152</v>
      </c>
      <c r="B21" s="38"/>
      <c r="C21" s="47">
        <f>B18+C18+D21*ABS(D20-1)+D22</f>
        <v>0</v>
      </c>
      <c r="D21" s="47">
        <f t="shared" ref="D21:T21" si="19">D18+E21*ABS(E20-1)+E22</f>
        <v>0</v>
      </c>
      <c r="E21" s="47">
        <f t="shared" si="19"/>
        <v>0</v>
      </c>
      <c r="F21" s="43">
        <f t="shared" si="19"/>
        <v>0</v>
      </c>
      <c r="G21" s="47">
        <f t="shared" si="19"/>
        <v>0</v>
      </c>
      <c r="H21" s="47">
        <f t="shared" si="19"/>
        <v>2</v>
      </c>
      <c r="I21" s="47">
        <f t="shared" si="19"/>
        <v>0</v>
      </c>
      <c r="J21" s="43">
        <f t="shared" si="19"/>
        <v>2</v>
      </c>
      <c r="K21" s="47">
        <f t="shared" si="19"/>
        <v>0</v>
      </c>
      <c r="L21" s="47">
        <f t="shared" si="19"/>
        <v>0</v>
      </c>
      <c r="M21" s="47">
        <f t="shared" si="19"/>
        <v>0</v>
      </c>
      <c r="N21" s="43">
        <f t="shared" si="19"/>
        <v>0</v>
      </c>
      <c r="O21" s="47">
        <f t="shared" si="19"/>
        <v>0</v>
      </c>
      <c r="P21" s="47">
        <f t="shared" si="19"/>
        <v>0</v>
      </c>
      <c r="Q21" s="47">
        <f t="shared" si="19"/>
        <v>3</v>
      </c>
      <c r="R21" s="43">
        <f t="shared" si="19"/>
        <v>0</v>
      </c>
      <c r="S21" s="47">
        <f t="shared" si="19"/>
        <v>0</v>
      </c>
      <c r="T21" s="47">
        <f t="shared" si="19"/>
        <v>0</v>
      </c>
      <c r="U21" s="47">
        <f>U18+V21*ABS(V20-1)+V22</f>
        <v>0</v>
      </c>
      <c r="V21" s="44">
        <f>V18</f>
        <v>0</v>
      </c>
    </row>
    <row r="22" spans="1:22" ht="15.75">
      <c r="A22" s="59" t="s">
        <v>153</v>
      </c>
      <c r="B22" s="38"/>
      <c r="C22" s="47">
        <f>IF(C20=0,0,MAX(C21-B19-C19-F9,0))</f>
        <v>0</v>
      </c>
      <c r="D22" s="47">
        <f>IF(D20=0,0,MAX(D21-D19,0))</f>
        <v>0</v>
      </c>
      <c r="E22" s="47">
        <f t="shared" ref="E22:V22" si="20">IF(E20=0,0,MAX(E21-E19,0))</f>
        <v>0</v>
      </c>
      <c r="F22" s="43">
        <f t="shared" si="20"/>
        <v>0</v>
      </c>
      <c r="G22" s="47">
        <f t="shared" si="20"/>
        <v>0</v>
      </c>
      <c r="H22" s="47">
        <f t="shared" si="20"/>
        <v>0</v>
      </c>
      <c r="I22" s="47">
        <f t="shared" si="20"/>
        <v>0</v>
      </c>
      <c r="J22" s="43">
        <f t="shared" si="20"/>
        <v>0</v>
      </c>
      <c r="K22" s="47">
        <f t="shared" si="20"/>
        <v>0</v>
      </c>
      <c r="L22" s="47">
        <f t="shared" si="20"/>
        <v>0</v>
      </c>
      <c r="M22" s="47">
        <f t="shared" si="20"/>
        <v>0</v>
      </c>
      <c r="N22" s="43">
        <f t="shared" si="20"/>
        <v>0</v>
      </c>
      <c r="O22" s="47">
        <f t="shared" si="20"/>
        <v>0</v>
      </c>
      <c r="P22" s="47">
        <f t="shared" si="20"/>
        <v>0</v>
      </c>
      <c r="Q22" s="47">
        <f t="shared" si="20"/>
        <v>0</v>
      </c>
      <c r="R22" s="43">
        <f t="shared" si="20"/>
        <v>0</v>
      </c>
      <c r="S22" s="47">
        <f t="shared" si="20"/>
        <v>0</v>
      </c>
      <c r="T22" s="47">
        <f t="shared" si="20"/>
        <v>0</v>
      </c>
      <c r="U22" s="47">
        <f t="shared" si="20"/>
        <v>0</v>
      </c>
      <c r="V22" s="44">
        <f t="shared" si="20"/>
        <v>0</v>
      </c>
    </row>
    <row r="23" spans="1:22" ht="15.75">
      <c r="A23" s="73" t="s">
        <v>1024</v>
      </c>
      <c r="B23" s="38"/>
      <c r="C23" s="77">
        <f>F9+B19+C19-C21</f>
        <v>0</v>
      </c>
      <c r="D23" s="47" t="str">
        <f>IF(D20=0,"",IF(D22=0,D19-D21,0))</f>
        <v/>
      </c>
      <c r="E23" s="47" t="str">
        <f t="shared" ref="E23:V23" si="21">IF(E20=0,"",IF(E22=0,E19-E21,0))</f>
        <v/>
      </c>
      <c r="F23" s="43" t="str">
        <f t="shared" si="21"/>
        <v/>
      </c>
      <c r="G23" s="47" t="str">
        <f t="shared" si="21"/>
        <v/>
      </c>
      <c r="H23" s="47">
        <f t="shared" si="21"/>
        <v>0</v>
      </c>
      <c r="I23" s="47">
        <f t="shared" si="21"/>
        <v>2</v>
      </c>
      <c r="J23" s="43">
        <f t="shared" si="21"/>
        <v>0</v>
      </c>
      <c r="K23" s="47">
        <f t="shared" si="21"/>
        <v>3</v>
      </c>
      <c r="L23" s="47">
        <f t="shared" si="21"/>
        <v>3</v>
      </c>
      <c r="M23" s="47" t="str">
        <f t="shared" si="21"/>
        <v/>
      </c>
      <c r="N23" s="43">
        <f t="shared" si="21"/>
        <v>3</v>
      </c>
      <c r="O23" s="47">
        <f t="shared" si="21"/>
        <v>4</v>
      </c>
      <c r="P23" s="47">
        <f>IF(P20=0,"",IF(P22=0,P19-P21,0))</f>
        <v>4</v>
      </c>
      <c r="Q23" s="47">
        <f t="shared" si="21"/>
        <v>1</v>
      </c>
      <c r="R23" s="43" t="str">
        <f t="shared" si="21"/>
        <v/>
      </c>
      <c r="S23" s="47">
        <f t="shared" si="21"/>
        <v>4</v>
      </c>
      <c r="T23" s="47">
        <f t="shared" si="21"/>
        <v>4</v>
      </c>
      <c r="U23" s="47">
        <f t="shared" si="21"/>
        <v>4</v>
      </c>
      <c r="V23" s="44">
        <f t="shared" si="21"/>
        <v>4</v>
      </c>
    </row>
    <row r="25" spans="1:22">
      <c r="A25" s="59" t="s">
        <v>1025</v>
      </c>
      <c r="B25" s="34" t="s">
        <v>142</v>
      </c>
      <c r="C25" s="51" t="s">
        <v>155</v>
      </c>
      <c r="D25" s="51">
        <v>0</v>
      </c>
      <c r="E25" s="51" t="s">
        <v>154</v>
      </c>
      <c r="F25" s="43">
        <v>0</v>
      </c>
      <c r="G25" s="51" t="s">
        <v>159</v>
      </c>
      <c r="H25" s="51">
        <v>0</v>
      </c>
      <c r="I25" s="51" t="s">
        <v>160</v>
      </c>
      <c r="J25" s="43">
        <f>SUM(C27:F27)</f>
        <v>0</v>
      </c>
      <c r="K25" s="51" t="s">
        <v>1047</v>
      </c>
      <c r="L25" s="51">
        <v>1</v>
      </c>
      <c r="M25" s="51" t="s">
        <v>158</v>
      </c>
      <c r="N25" s="43"/>
      <c r="O25" s="51" t="s">
        <v>1048</v>
      </c>
      <c r="P25" s="47"/>
      <c r="Q25" s="51" t="s">
        <v>161</v>
      </c>
      <c r="R25" s="43"/>
      <c r="S25" s="51" t="s">
        <v>1049</v>
      </c>
      <c r="T25" s="47"/>
      <c r="U25" s="51" t="s">
        <v>1045</v>
      </c>
      <c r="V25" s="43" t="s">
        <v>1046</v>
      </c>
    </row>
    <row r="26" spans="1:22" s="36" customFormat="1">
      <c r="A26" s="60" t="s">
        <v>181</v>
      </c>
      <c r="B26" s="35" t="s">
        <v>143</v>
      </c>
      <c r="C26" s="52">
        <v>1</v>
      </c>
      <c r="D26" s="52">
        <v>2</v>
      </c>
      <c r="E26" s="52">
        <v>3</v>
      </c>
      <c r="F26" s="43">
        <v>4</v>
      </c>
      <c r="G26" s="52">
        <v>5</v>
      </c>
      <c r="H26" s="52">
        <v>6</v>
      </c>
      <c r="I26" s="52">
        <v>7</v>
      </c>
      <c r="J26" s="43">
        <v>8</v>
      </c>
      <c r="K26" s="52">
        <v>9</v>
      </c>
      <c r="L26" s="52">
        <v>10</v>
      </c>
      <c r="M26" s="52">
        <v>11</v>
      </c>
      <c r="N26" s="43">
        <v>12</v>
      </c>
      <c r="O26" s="52">
        <v>13</v>
      </c>
      <c r="P26" s="52">
        <v>14</v>
      </c>
      <c r="Q26" s="52">
        <v>15</v>
      </c>
      <c r="R26" s="43">
        <v>16</v>
      </c>
      <c r="S26" s="52">
        <v>17</v>
      </c>
      <c r="T26" s="52">
        <v>18</v>
      </c>
      <c r="U26" s="52">
        <v>19</v>
      </c>
      <c r="V26" s="43">
        <v>20</v>
      </c>
    </row>
    <row r="27" spans="1:22" ht="15.75">
      <c r="A27" s="58" t="s">
        <v>144</v>
      </c>
      <c r="B27" s="37">
        <v>0</v>
      </c>
      <c r="C27" s="45">
        <f>C6</f>
        <v>0</v>
      </c>
      <c r="D27" s="45">
        <f t="shared" ref="D27:F27" si="22">D6</f>
        <v>0</v>
      </c>
      <c r="E27" s="45">
        <f t="shared" si="22"/>
        <v>0</v>
      </c>
      <c r="F27" s="46">
        <f t="shared" si="22"/>
        <v>0</v>
      </c>
      <c r="G27" s="41">
        <f>IF(G4&gt;G6,G4,G6)</f>
        <v>0</v>
      </c>
      <c r="H27" s="41">
        <f t="shared" ref="H27:V27" si="23">IF(H4&gt;H6,H4,H6)</f>
        <v>0</v>
      </c>
      <c r="I27" s="41">
        <f t="shared" si="23"/>
        <v>1</v>
      </c>
      <c r="J27" s="53">
        <f t="shared" si="23"/>
        <v>2</v>
      </c>
      <c r="K27" s="41">
        <f t="shared" si="23"/>
        <v>1</v>
      </c>
      <c r="L27" s="41">
        <f t="shared" si="23"/>
        <v>0</v>
      </c>
      <c r="M27" s="41">
        <f t="shared" si="23"/>
        <v>1</v>
      </c>
      <c r="N27" s="53">
        <f t="shared" si="23"/>
        <v>0</v>
      </c>
      <c r="O27" s="41">
        <f>IF(O4&gt;O6,O4,O6)</f>
        <v>1</v>
      </c>
      <c r="P27" s="41">
        <f t="shared" si="23"/>
        <v>0</v>
      </c>
      <c r="Q27" s="41">
        <f t="shared" si="23"/>
        <v>2</v>
      </c>
      <c r="R27" s="53">
        <f>IF(R4&gt;R6,R4,R6)</f>
        <v>0</v>
      </c>
      <c r="S27" s="41">
        <f t="shared" si="23"/>
        <v>1</v>
      </c>
      <c r="T27" s="41">
        <f t="shared" si="23"/>
        <v>0</v>
      </c>
      <c r="U27" s="41">
        <f t="shared" si="23"/>
        <v>1</v>
      </c>
      <c r="V27" s="53">
        <f t="shared" si="23"/>
        <v>0</v>
      </c>
    </row>
    <row r="28" spans="1:22" ht="15.75">
      <c r="A28" s="58" t="s">
        <v>145</v>
      </c>
      <c r="B28" s="37">
        <v>0</v>
      </c>
      <c r="C28" s="51">
        <v>0</v>
      </c>
      <c r="D28" s="51"/>
      <c r="E28" s="51"/>
      <c r="F28" s="43"/>
      <c r="G28" s="51"/>
      <c r="H28" s="51"/>
      <c r="I28" s="51"/>
      <c r="J28" s="43"/>
      <c r="K28" s="51"/>
      <c r="L28" s="51"/>
      <c r="M28" s="51"/>
      <c r="N28" s="43"/>
      <c r="O28" s="51"/>
      <c r="P28" s="51"/>
      <c r="Q28" s="51"/>
      <c r="R28" s="43"/>
      <c r="S28" s="51"/>
      <c r="T28" s="51"/>
      <c r="U28" s="51"/>
      <c r="V28" s="43"/>
    </row>
    <row r="29" spans="1:22" ht="15.75">
      <c r="A29" s="58" t="s">
        <v>146</v>
      </c>
      <c r="B29" s="37"/>
      <c r="C29" s="51">
        <f>F25+C28+B28-C27</f>
        <v>0</v>
      </c>
      <c r="D29" s="51">
        <f>C30+D28-D27</f>
        <v>0</v>
      </c>
      <c r="E29" s="51">
        <f>D30+E28-E27</f>
        <v>0</v>
      </c>
      <c r="F29" s="43">
        <f t="shared" ref="F29" si="24">E30+F28-F27</f>
        <v>0</v>
      </c>
      <c r="G29" s="51">
        <f>J25+G28-G27</f>
        <v>0</v>
      </c>
      <c r="H29" s="51">
        <f>G30+H28-H27</f>
        <v>0</v>
      </c>
      <c r="I29" s="51">
        <f>H30+I28-I27</f>
        <v>-1</v>
      </c>
      <c r="J29" s="43">
        <f t="shared" ref="J29" si="25">I30+J28-J27</f>
        <v>-2</v>
      </c>
      <c r="K29" s="51">
        <f>J30+K28-K27</f>
        <v>-3</v>
      </c>
      <c r="L29" s="51">
        <f>K30+L28-L27</f>
        <v>-2</v>
      </c>
      <c r="M29" s="51">
        <f t="shared" ref="M29:V29" si="26">L30+M28-M27</f>
        <v>-3</v>
      </c>
      <c r="N29" s="43">
        <f t="shared" si="26"/>
        <v>-2</v>
      </c>
      <c r="O29" s="51">
        <f t="shared" si="26"/>
        <v>-3</v>
      </c>
      <c r="P29" s="51">
        <f t="shared" si="26"/>
        <v>-2</v>
      </c>
      <c r="Q29" s="51">
        <f t="shared" si="26"/>
        <v>-4</v>
      </c>
      <c r="R29" s="43">
        <f t="shared" si="26"/>
        <v>-3</v>
      </c>
      <c r="S29" s="51">
        <f t="shared" si="26"/>
        <v>-4</v>
      </c>
      <c r="T29" s="51">
        <f t="shared" si="26"/>
        <v>-3</v>
      </c>
      <c r="U29" s="51">
        <f t="shared" si="26"/>
        <v>-4</v>
      </c>
      <c r="V29" s="43">
        <f t="shared" si="26"/>
        <v>-3</v>
      </c>
    </row>
    <row r="30" spans="1:22" ht="15.75">
      <c r="A30" s="58" t="s">
        <v>147</v>
      </c>
      <c r="B30" s="37"/>
      <c r="C30" s="51">
        <f>C29+C32</f>
        <v>0</v>
      </c>
      <c r="D30" s="51">
        <f t="shared" ref="D30:E30" si="27">D29+D32</f>
        <v>0</v>
      </c>
      <c r="E30" s="51">
        <f t="shared" si="27"/>
        <v>0</v>
      </c>
      <c r="F30" s="43">
        <f>F29+F32</f>
        <v>0</v>
      </c>
      <c r="G30" s="51">
        <f>G29+G32</f>
        <v>0</v>
      </c>
      <c r="H30" s="51">
        <f t="shared" ref="H30:J30" si="28">H29+H32</f>
        <v>0</v>
      </c>
      <c r="I30" s="51">
        <f t="shared" si="28"/>
        <v>0</v>
      </c>
      <c r="J30" s="43">
        <f t="shared" si="28"/>
        <v>-2</v>
      </c>
      <c r="K30" s="51">
        <f>K29+K32</f>
        <v>-2</v>
      </c>
      <c r="L30" s="51">
        <f>L29+L32</f>
        <v>-2</v>
      </c>
      <c r="M30" s="51">
        <f t="shared" ref="M30:V30" si="29">M29+M32</f>
        <v>-2</v>
      </c>
      <c r="N30" s="43">
        <f t="shared" si="29"/>
        <v>-2</v>
      </c>
      <c r="O30" s="51">
        <f t="shared" si="29"/>
        <v>-2</v>
      </c>
      <c r="P30" s="51">
        <f t="shared" si="29"/>
        <v>-2</v>
      </c>
      <c r="Q30" s="51">
        <f t="shared" si="29"/>
        <v>-3</v>
      </c>
      <c r="R30" s="43">
        <f t="shared" si="29"/>
        <v>-3</v>
      </c>
      <c r="S30" s="51">
        <f t="shared" si="29"/>
        <v>-3</v>
      </c>
      <c r="T30" s="51">
        <f t="shared" si="29"/>
        <v>-3</v>
      </c>
      <c r="U30" s="51">
        <f t="shared" si="29"/>
        <v>-3</v>
      </c>
      <c r="V30" s="43">
        <f t="shared" si="29"/>
        <v>-3</v>
      </c>
    </row>
    <row r="31" spans="1:22" ht="15.75">
      <c r="A31" s="58" t="s">
        <v>148</v>
      </c>
      <c r="B31" s="37"/>
      <c r="C31" s="51">
        <f>IF(C29&gt;=$D25,0,$D25-C29)</f>
        <v>0</v>
      </c>
      <c r="D31" s="51">
        <f t="shared" ref="D31" si="30">IF(D29&gt;=$D25,0,$D25-D29)</f>
        <v>0</v>
      </c>
      <c r="E31" s="51">
        <f>IF(E29&gt;=$D25,0,$D25-E29)</f>
        <v>0</v>
      </c>
      <c r="F31" s="43">
        <f t="shared" ref="F31" si="31">IF(F29&gt;=$D25,0,$D25-F29)</f>
        <v>0</v>
      </c>
      <c r="G31" s="51">
        <f>IF(G29&gt;=$H25,0,$H25-G29)</f>
        <v>0</v>
      </c>
      <c r="H31" s="51">
        <f t="shared" ref="H31:J31" si="32">IF(H29&gt;=$H25,0,$H25-H29)</f>
        <v>0</v>
      </c>
      <c r="I31" s="51">
        <f t="shared" si="32"/>
        <v>1</v>
      </c>
      <c r="J31" s="43">
        <f t="shared" si="32"/>
        <v>2</v>
      </c>
      <c r="K31" s="51">
        <f>IF(K29&gt;=$H25,0,$H25-K29)</f>
        <v>3</v>
      </c>
      <c r="L31" s="51">
        <f>IF(L29&gt;=$H25,0,$H25-L29)</f>
        <v>2</v>
      </c>
      <c r="M31" s="51">
        <f t="shared" ref="M31:V31" si="33">IF(M29&gt;=$H25,0,$H25-M29)</f>
        <v>3</v>
      </c>
      <c r="N31" s="43">
        <f t="shared" si="33"/>
        <v>2</v>
      </c>
      <c r="O31" s="51">
        <f t="shared" si="33"/>
        <v>3</v>
      </c>
      <c r="P31" s="51">
        <f t="shared" si="33"/>
        <v>2</v>
      </c>
      <c r="Q31" s="51">
        <f t="shared" si="33"/>
        <v>4</v>
      </c>
      <c r="R31" s="43">
        <f t="shared" si="33"/>
        <v>3</v>
      </c>
      <c r="S31" s="51">
        <f t="shared" si="33"/>
        <v>4</v>
      </c>
      <c r="T31" s="51">
        <f t="shared" si="33"/>
        <v>3</v>
      </c>
      <c r="U31" s="51">
        <f t="shared" si="33"/>
        <v>4</v>
      </c>
      <c r="V31" s="43">
        <f t="shared" si="33"/>
        <v>3</v>
      </c>
    </row>
    <row r="32" spans="1:22" ht="15.75">
      <c r="A32" s="58" t="s">
        <v>149</v>
      </c>
      <c r="B32" s="37"/>
      <c r="C32" s="51">
        <f>IF(C31&gt;0,$L25,0)</f>
        <v>0</v>
      </c>
      <c r="D32" s="51">
        <f t="shared" ref="D32" si="34">IF(D31&gt;0,$L25,0)</f>
        <v>0</v>
      </c>
      <c r="E32" s="51">
        <f>IF(E31&gt;0,$L25,0)</f>
        <v>0</v>
      </c>
      <c r="F32" s="43">
        <f t="shared" ref="F32:H32" si="35">IF(F31&gt;0,$L25,0)</f>
        <v>0</v>
      </c>
      <c r="G32" s="51">
        <f t="shared" si="35"/>
        <v>0</v>
      </c>
      <c r="H32" s="51">
        <f t="shared" si="35"/>
        <v>0</v>
      </c>
      <c r="I32" s="51">
        <f>IF(I31&gt;0,$L25,0)</f>
        <v>1</v>
      </c>
      <c r="J32" s="43">
        <f>IF(I32&gt;0,0,IF(I28&gt;0,0,IF(J28&gt;0,0,$L25)))</f>
        <v>0</v>
      </c>
      <c r="K32" s="43">
        <f>IF(J32&gt;0,0,IF(J28&gt;0,0,IF(K28&gt;0,0,$L25)))</f>
        <v>1</v>
      </c>
      <c r="L32" s="43">
        <f t="shared" ref="L32:V32" si="36">IF(K32&gt;0,0,IF(K28&gt;0,0,IF(L28&gt;0,0,$L25)))</f>
        <v>0</v>
      </c>
      <c r="M32" s="43">
        <f t="shared" si="36"/>
        <v>1</v>
      </c>
      <c r="N32" s="43">
        <f t="shared" si="36"/>
        <v>0</v>
      </c>
      <c r="O32" s="43">
        <f t="shared" si="36"/>
        <v>1</v>
      </c>
      <c r="P32" s="43">
        <f t="shared" si="36"/>
        <v>0</v>
      </c>
      <c r="Q32" s="43">
        <f t="shared" si="36"/>
        <v>1</v>
      </c>
      <c r="R32" s="43">
        <f t="shared" si="36"/>
        <v>0</v>
      </c>
      <c r="S32" s="43">
        <f t="shared" si="36"/>
        <v>1</v>
      </c>
      <c r="T32" s="43">
        <f t="shared" si="36"/>
        <v>0</v>
      </c>
      <c r="U32" s="43">
        <f t="shared" si="36"/>
        <v>1</v>
      </c>
      <c r="V32" s="43">
        <f t="shared" si="36"/>
        <v>0</v>
      </c>
    </row>
    <row r="33" spans="1:22" ht="15.75">
      <c r="A33" s="58" t="s">
        <v>150</v>
      </c>
      <c r="B33" s="37">
        <f t="shared" ref="B33" si="37">C32</f>
        <v>0</v>
      </c>
      <c r="C33" s="51">
        <f>E32</f>
        <v>0</v>
      </c>
      <c r="D33" s="51">
        <f>F32</f>
        <v>0</v>
      </c>
      <c r="E33" s="51">
        <f>G32</f>
        <v>0</v>
      </c>
      <c r="F33" s="43">
        <f>H32</f>
        <v>0</v>
      </c>
      <c r="G33" s="51">
        <f>I32</f>
        <v>1</v>
      </c>
      <c r="H33" s="51">
        <f t="shared" ref="H33:V33" si="38">J32</f>
        <v>0</v>
      </c>
      <c r="I33" s="51">
        <f t="shared" si="38"/>
        <v>1</v>
      </c>
      <c r="J33" s="43">
        <f t="shared" si="38"/>
        <v>0</v>
      </c>
      <c r="K33" s="51">
        <f t="shared" si="38"/>
        <v>1</v>
      </c>
      <c r="L33" s="51">
        <f t="shared" si="38"/>
        <v>0</v>
      </c>
      <c r="M33" s="51">
        <f t="shared" si="38"/>
        <v>1</v>
      </c>
      <c r="N33" s="43">
        <f t="shared" si="38"/>
        <v>0</v>
      </c>
      <c r="O33" s="51">
        <f t="shared" si="38"/>
        <v>1</v>
      </c>
      <c r="P33" s="51">
        <f t="shared" si="38"/>
        <v>0</v>
      </c>
      <c r="Q33" s="51">
        <f t="shared" si="38"/>
        <v>1</v>
      </c>
      <c r="R33" s="43">
        <f t="shared" si="38"/>
        <v>0</v>
      </c>
      <c r="S33" s="51">
        <f t="shared" si="38"/>
        <v>1</v>
      </c>
      <c r="T33" s="51">
        <f t="shared" si="38"/>
        <v>0</v>
      </c>
      <c r="U33" s="51">
        <f t="shared" si="38"/>
        <v>0</v>
      </c>
      <c r="V33" s="43">
        <f t="shared" si="38"/>
        <v>0</v>
      </c>
    </row>
    <row r="34" spans="1:22" ht="15.75">
      <c r="A34" s="73" t="s">
        <v>1022</v>
      </c>
      <c r="B34" s="33"/>
      <c r="C34" s="41">
        <f>C4</f>
        <v>0</v>
      </c>
      <c r="D34" s="41">
        <f t="shared" ref="D34:V34" si="39">D4</f>
        <v>0</v>
      </c>
      <c r="E34" s="41">
        <f t="shared" si="39"/>
        <v>0</v>
      </c>
      <c r="F34" s="53">
        <f t="shared" si="39"/>
        <v>0</v>
      </c>
      <c r="G34" s="41">
        <f t="shared" si="39"/>
        <v>0</v>
      </c>
      <c r="H34" s="41">
        <f t="shared" si="39"/>
        <v>0</v>
      </c>
      <c r="I34" s="41">
        <f t="shared" si="39"/>
        <v>0</v>
      </c>
      <c r="J34" s="53">
        <f t="shared" si="39"/>
        <v>2</v>
      </c>
      <c r="K34" s="41">
        <f t="shared" si="39"/>
        <v>0</v>
      </c>
      <c r="L34" s="41">
        <f t="shared" si="39"/>
        <v>0</v>
      </c>
      <c r="M34" s="41">
        <f t="shared" si="39"/>
        <v>0</v>
      </c>
      <c r="N34" s="53">
        <f t="shared" si="39"/>
        <v>0</v>
      </c>
      <c r="O34" s="41">
        <f>O4</f>
        <v>0</v>
      </c>
      <c r="P34" s="41">
        <f t="shared" si="39"/>
        <v>0</v>
      </c>
      <c r="Q34" s="41">
        <f t="shared" si="39"/>
        <v>2</v>
      </c>
      <c r="R34" s="53">
        <f>R4</f>
        <v>0</v>
      </c>
      <c r="S34" s="41">
        <f t="shared" si="39"/>
        <v>0</v>
      </c>
      <c r="T34" s="41">
        <f t="shared" si="39"/>
        <v>0</v>
      </c>
      <c r="U34" s="41">
        <f t="shared" si="39"/>
        <v>0</v>
      </c>
      <c r="V34" s="53">
        <f t="shared" si="39"/>
        <v>0</v>
      </c>
    </row>
    <row r="35" spans="1:22" ht="15.75">
      <c r="A35" s="73" t="s">
        <v>1023</v>
      </c>
      <c r="B35" s="38"/>
      <c r="C35" s="41">
        <f>C28+C32</f>
        <v>0</v>
      </c>
      <c r="D35" s="41">
        <f t="shared" ref="D35:V35" si="40">D28+D32</f>
        <v>0</v>
      </c>
      <c r="E35" s="41">
        <f t="shared" si="40"/>
        <v>0</v>
      </c>
      <c r="F35" s="53">
        <f t="shared" si="40"/>
        <v>0</v>
      </c>
      <c r="G35" s="41">
        <f t="shared" si="40"/>
        <v>0</v>
      </c>
      <c r="H35" s="41">
        <f t="shared" si="40"/>
        <v>0</v>
      </c>
      <c r="I35" s="41">
        <f t="shared" si="40"/>
        <v>1</v>
      </c>
      <c r="J35" s="53">
        <f t="shared" si="40"/>
        <v>0</v>
      </c>
      <c r="K35" s="41">
        <f t="shared" si="40"/>
        <v>1</v>
      </c>
      <c r="L35" s="41">
        <f t="shared" si="40"/>
        <v>0</v>
      </c>
      <c r="M35" s="41">
        <f t="shared" si="40"/>
        <v>1</v>
      </c>
      <c r="N35" s="53">
        <f t="shared" si="40"/>
        <v>0</v>
      </c>
      <c r="O35" s="41">
        <f t="shared" si="40"/>
        <v>1</v>
      </c>
      <c r="P35" s="41">
        <f t="shared" si="40"/>
        <v>0</v>
      </c>
      <c r="Q35" s="41">
        <f t="shared" si="40"/>
        <v>1</v>
      </c>
      <c r="R35" s="53">
        <f t="shared" si="40"/>
        <v>0</v>
      </c>
      <c r="S35" s="41">
        <f t="shared" si="40"/>
        <v>1</v>
      </c>
      <c r="T35" s="41">
        <f t="shared" si="40"/>
        <v>0</v>
      </c>
      <c r="U35" s="41">
        <f t="shared" si="40"/>
        <v>1</v>
      </c>
      <c r="V35" s="53">
        <f t="shared" si="40"/>
        <v>0</v>
      </c>
    </row>
    <row r="36" spans="1:22" ht="15.75">
      <c r="A36" s="59" t="s">
        <v>151</v>
      </c>
      <c r="B36" s="38"/>
      <c r="C36" s="47">
        <f>IF(C35=0,0,1)</f>
        <v>0</v>
      </c>
      <c r="D36" s="47">
        <f t="shared" ref="D36:V36" si="41">IF(D35=0,0,1)</f>
        <v>0</v>
      </c>
      <c r="E36" s="47">
        <f t="shared" si="41"/>
        <v>0</v>
      </c>
      <c r="F36" s="43">
        <f t="shared" si="41"/>
        <v>0</v>
      </c>
      <c r="G36" s="47">
        <f t="shared" si="41"/>
        <v>0</v>
      </c>
      <c r="H36" s="47">
        <f t="shared" si="41"/>
        <v>0</v>
      </c>
      <c r="I36" s="47">
        <f t="shared" si="41"/>
        <v>1</v>
      </c>
      <c r="J36" s="43">
        <f t="shared" si="41"/>
        <v>0</v>
      </c>
      <c r="K36" s="47">
        <f t="shared" si="41"/>
        <v>1</v>
      </c>
      <c r="L36" s="47">
        <f t="shared" si="41"/>
        <v>0</v>
      </c>
      <c r="M36" s="47">
        <f t="shared" si="41"/>
        <v>1</v>
      </c>
      <c r="N36" s="43">
        <f t="shared" si="41"/>
        <v>0</v>
      </c>
      <c r="O36" s="47">
        <f t="shared" si="41"/>
        <v>1</v>
      </c>
      <c r="P36" s="47">
        <f t="shared" si="41"/>
        <v>0</v>
      </c>
      <c r="Q36" s="47">
        <f t="shared" si="41"/>
        <v>1</v>
      </c>
      <c r="R36" s="43">
        <f t="shared" si="41"/>
        <v>0</v>
      </c>
      <c r="S36" s="47">
        <f t="shared" si="41"/>
        <v>1</v>
      </c>
      <c r="T36" s="47">
        <f t="shared" si="41"/>
        <v>0</v>
      </c>
      <c r="U36" s="47">
        <f t="shared" si="41"/>
        <v>1</v>
      </c>
      <c r="V36" s="44">
        <f t="shared" si="41"/>
        <v>0</v>
      </c>
    </row>
    <row r="37" spans="1:22" ht="15.75">
      <c r="A37" s="59" t="s">
        <v>152</v>
      </c>
      <c r="B37" s="38"/>
      <c r="C37" s="47">
        <f>B34+C34+D37*ABS(D36-1)+D38</f>
        <v>1</v>
      </c>
      <c r="D37" s="47">
        <f t="shared" ref="D37:T37" si="42">D34+E37*ABS(E36-1)+E38</f>
        <v>1</v>
      </c>
      <c r="E37" s="47">
        <f t="shared" si="42"/>
        <v>1</v>
      </c>
      <c r="F37" s="43">
        <f t="shared" si="42"/>
        <v>1</v>
      </c>
      <c r="G37" s="47">
        <f t="shared" si="42"/>
        <v>1</v>
      </c>
      <c r="H37" s="47">
        <f t="shared" si="42"/>
        <v>1</v>
      </c>
      <c r="I37" s="47">
        <f t="shared" si="42"/>
        <v>2</v>
      </c>
      <c r="J37" s="43">
        <f t="shared" si="42"/>
        <v>2</v>
      </c>
      <c r="K37" s="47">
        <f t="shared" si="42"/>
        <v>0</v>
      </c>
      <c r="L37" s="47">
        <f t="shared" si="42"/>
        <v>0</v>
      </c>
      <c r="M37" s="47">
        <f t="shared" si="42"/>
        <v>0</v>
      </c>
      <c r="N37" s="43">
        <f t="shared" si="42"/>
        <v>0</v>
      </c>
      <c r="O37" s="47">
        <f t="shared" si="42"/>
        <v>1</v>
      </c>
      <c r="P37" s="47">
        <f t="shared" si="42"/>
        <v>1</v>
      </c>
      <c r="Q37" s="47">
        <f t="shared" si="42"/>
        <v>2</v>
      </c>
      <c r="R37" s="43">
        <f t="shared" si="42"/>
        <v>0</v>
      </c>
      <c r="S37" s="47">
        <f t="shared" si="42"/>
        <v>0</v>
      </c>
      <c r="T37" s="47">
        <f t="shared" si="42"/>
        <v>0</v>
      </c>
      <c r="U37" s="47">
        <f>U34+V37*ABS(V36-1)+V38</f>
        <v>0</v>
      </c>
      <c r="V37" s="44">
        <f>V34</f>
        <v>0</v>
      </c>
    </row>
    <row r="38" spans="1:22" ht="15.75">
      <c r="A38" s="59" t="s">
        <v>153</v>
      </c>
      <c r="B38" s="38"/>
      <c r="C38" s="47">
        <f>IF(C36=0,0,MAX(C37-B35-C35-F25,0))</f>
        <v>0</v>
      </c>
      <c r="D38" s="47">
        <f>IF(D36=0,0,MAX(D37-D35,0))</f>
        <v>0</v>
      </c>
      <c r="E38" s="47">
        <f t="shared" ref="E38:V38" si="43">IF(E36=0,0,MAX(E37-E35,0))</f>
        <v>0</v>
      </c>
      <c r="F38" s="43">
        <f t="shared" si="43"/>
        <v>0</v>
      </c>
      <c r="G38" s="47">
        <f t="shared" si="43"/>
        <v>0</v>
      </c>
      <c r="H38" s="47">
        <f t="shared" si="43"/>
        <v>0</v>
      </c>
      <c r="I38" s="47">
        <f t="shared" si="43"/>
        <v>1</v>
      </c>
      <c r="J38" s="43">
        <f t="shared" si="43"/>
        <v>0</v>
      </c>
      <c r="K38" s="47">
        <f t="shared" si="43"/>
        <v>0</v>
      </c>
      <c r="L38" s="47">
        <f t="shared" si="43"/>
        <v>0</v>
      </c>
      <c r="M38" s="47">
        <f t="shared" si="43"/>
        <v>0</v>
      </c>
      <c r="N38" s="43">
        <f t="shared" si="43"/>
        <v>0</v>
      </c>
      <c r="O38" s="47">
        <f t="shared" si="43"/>
        <v>0</v>
      </c>
      <c r="P38" s="47">
        <f t="shared" si="43"/>
        <v>0</v>
      </c>
      <c r="Q38" s="47">
        <f t="shared" si="43"/>
        <v>1</v>
      </c>
      <c r="R38" s="43">
        <f t="shared" si="43"/>
        <v>0</v>
      </c>
      <c r="S38" s="47">
        <f t="shared" si="43"/>
        <v>0</v>
      </c>
      <c r="T38" s="47">
        <f t="shared" si="43"/>
        <v>0</v>
      </c>
      <c r="U38" s="47">
        <f t="shared" si="43"/>
        <v>0</v>
      </c>
      <c r="V38" s="44">
        <f t="shared" si="43"/>
        <v>0</v>
      </c>
    </row>
    <row r="39" spans="1:22" ht="15.75">
      <c r="A39" s="73" t="s">
        <v>1024</v>
      </c>
      <c r="B39" s="38"/>
      <c r="C39" s="77">
        <f>F25+B35+C35-C37</f>
        <v>-1</v>
      </c>
      <c r="D39" s="47" t="str">
        <f>IF(D36=0,"",IF(D38=0,D35-D37,0))</f>
        <v/>
      </c>
      <c r="E39" s="47" t="str">
        <f t="shared" ref="E39:V39" si="44">IF(E36=0,"",IF(E38=0,E35-E37,0))</f>
        <v/>
      </c>
      <c r="F39" s="43" t="str">
        <f t="shared" si="44"/>
        <v/>
      </c>
      <c r="G39" s="47" t="str">
        <f t="shared" si="44"/>
        <v/>
      </c>
      <c r="H39" s="47" t="str">
        <f t="shared" si="44"/>
        <v/>
      </c>
      <c r="I39" s="47">
        <f t="shared" si="44"/>
        <v>0</v>
      </c>
      <c r="J39" s="43" t="str">
        <f t="shared" si="44"/>
        <v/>
      </c>
      <c r="K39" s="47">
        <f t="shared" si="44"/>
        <v>1</v>
      </c>
      <c r="L39" s="47" t="str">
        <f t="shared" si="44"/>
        <v/>
      </c>
      <c r="M39" s="47">
        <f t="shared" si="44"/>
        <v>1</v>
      </c>
      <c r="N39" s="43" t="str">
        <f t="shared" si="44"/>
        <v/>
      </c>
      <c r="O39" s="47">
        <f t="shared" si="44"/>
        <v>0</v>
      </c>
      <c r="P39" s="47" t="str">
        <f t="shared" si="44"/>
        <v/>
      </c>
      <c r="Q39" s="47">
        <f t="shared" si="44"/>
        <v>0</v>
      </c>
      <c r="R39" s="43" t="str">
        <f t="shared" si="44"/>
        <v/>
      </c>
      <c r="S39" s="47">
        <f t="shared" si="44"/>
        <v>1</v>
      </c>
      <c r="T39" s="47" t="str">
        <f t="shared" si="44"/>
        <v/>
      </c>
      <c r="U39" s="47">
        <f t="shared" si="44"/>
        <v>1</v>
      </c>
      <c r="V39" s="44" t="str">
        <f t="shared" si="44"/>
        <v/>
      </c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V39"/>
  <sheetViews>
    <sheetView workbookViewId="0">
      <selection activeCell="G12" sqref="G12"/>
    </sheetView>
  </sheetViews>
  <sheetFormatPr defaultRowHeight="15"/>
  <cols>
    <col min="1" max="1" width="31" style="74" customWidth="1"/>
    <col min="2" max="2" width="5.625" style="32" customWidth="1"/>
    <col min="3" max="5" width="5.625" style="48" customWidth="1"/>
    <col min="6" max="6" width="5.625" style="49" customWidth="1"/>
    <col min="7" max="9" width="5.625" style="48" customWidth="1"/>
    <col min="10" max="10" width="5.625" style="49" customWidth="1"/>
    <col min="11" max="13" width="5.625" style="48" customWidth="1"/>
    <col min="14" max="14" width="5.625" style="49" customWidth="1"/>
    <col min="15" max="17" width="5.625" style="48" customWidth="1"/>
    <col min="18" max="18" width="5.625" style="49" customWidth="1"/>
    <col min="19" max="20" width="5.625" style="48" customWidth="1"/>
    <col min="21" max="21" width="6" style="48" customWidth="1"/>
    <col min="22" max="22" width="6" style="50" customWidth="1"/>
    <col min="23" max="256" width="9" style="32"/>
    <col min="257" max="257" width="16.75" style="32" bestFit="1" customWidth="1"/>
    <col min="258" max="258" width="5" style="32" bestFit="1" customWidth="1"/>
    <col min="259" max="259" width="5.125" style="32" customWidth="1"/>
    <col min="260" max="260" width="4.5" style="32" bestFit="1" customWidth="1"/>
    <col min="261" max="262" width="6.375" style="32" bestFit="1" customWidth="1"/>
    <col min="263" max="263" width="4.75" style="32" bestFit="1" customWidth="1"/>
    <col min="264" max="264" width="4.5" style="32" bestFit="1" customWidth="1"/>
    <col min="265" max="265" width="5.625" style="32" bestFit="1" customWidth="1"/>
    <col min="266" max="266" width="5" style="32" bestFit="1" customWidth="1"/>
    <col min="267" max="268" width="4.5" style="32" bestFit="1" customWidth="1"/>
    <col min="269" max="512" width="9" style="32"/>
    <col min="513" max="513" width="16.75" style="32" bestFit="1" customWidth="1"/>
    <col min="514" max="514" width="5" style="32" bestFit="1" customWidth="1"/>
    <col min="515" max="515" width="5.125" style="32" customWidth="1"/>
    <col min="516" max="516" width="4.5" style="32" bestFit="1" customWidth="1"/>
    <col min="517" max="518" width="6.375" style="32" bestFit="1" customWidth="1"/>
    <col min="519" max="519" width="4.75" style="32" bestFit="1" customWidth="1"/>
    <col min="520" max="520" width="4.5" style="32" bestFit="1" customWidth="1"/>
    <col min="521" max="521" width="5.625" style="32" bestFit="1" customWidth="1"/>
    <col min="522" max="522" width="5" style="32" bestFit="1" customWidth="1"/>
    <col min="523" max="524" width="4.5" style="32" bestFit="1" customWidth="1"/>
    <col min="525" max="768" width="9" style="32"/>
    <col min="769" max="769" width="16.75" style="32" bestFit="1" customWidth="1"/>
    <col min="770" max="770" width="5" style="32" bestFit="1" customWidth="1"/>
    <col min="771" max="771" width="5.125" style="32" customWidth="1"/>
    <col min="772" max="772" width="4.5" style="32" bestFit="1" customWidth="1"/>
    <col min="773" max="774" width="6.375" style="32" bestFit="1" customWidth="1"/>
    <col min="775" max="775" width="4.75" style="32" bestFit="1" customWidth="1"/>
    <col min="776" max="776" width="4.5" style="32" bestFit="1" customWidth="1"/>
    <col min="777" max="777" width="5.625" style="32" bestFit="1" customWidth="1"/>
    <col min="778" max="778" width="5" style="32" bestFit="1" customWidth="1"/>
    <col min="779" max="780" width="4.5" style="32" bestFit="1" customWidth="1"/>
    <col min="781" max="1024" width="9" style="32"/>
    <col min="1025" max="1025" width="16.75" style="32" bestFit="1" customWidth="1"/>
    <col min="1026" max="1026" width="5" style="32" bestFit="1" customWidth="1"/>
    <col min="1027" max="1027" width="5.125" style="32" customWidth="1"/>
    <col min="1028" max="1028" width="4.5" style="32" bestFit="1" customWidth="1"/>
    <col min="1029" max="1030" width="6.375" style="32" bestFit="1" customWidth="1"/>
    <col min="1031" max="1031" width="4.75" style="32" bestFit="1" customWidth="1"/>
    <col min="1032" max="1032" width="4.5" style="32" bestFit="1" customWidth="1"/>
    <col min="1033" max="1033" width="5.625" style="32" bestFit="1" customWidth="1"/>
    <col min="1034" max="1034" width="5" style="32" bestFit="1" customWidth="1"/>
    <col min="1035" max="1036" width="4.5" style="32" bestFit="1" customWidth="1"/>
    <col min="1037" max="1280" width="9" style="32"/>
    <col min="1281" max="1281" width="16.75" style="32" bestFit="1" customWidth="1"/>
    <col min="1282" max="1282" width="5" style="32" bestFit="1" customWidth="1"/>
    <col min="1283" max="1283" width="5.125" style="32" customWidth="1"/>
    <col min="1284" max="1284" width="4.5" style="32" bestFit="1" customWidth="1"/>
    <col min="1285" max="1286" width="6.375" style="32" bestFit="1" customWidth="1"/>
    <col min="1287" max="1287" width="4.75" style="32" bestFit="1" customWidth="1"/>
    <col min="1288" max="1288" width="4.5" style="32" bestFit="1" customWidth="1"/>
    <col min="1289" max="1289" width="5.625" style="32" bestFit="1" customWidth="1"/>
    <col min="1290" max="1290" width="5" style="32" bestFit="1" customWidth="1"/>
    <col min="1291" max="1292" width="4.5" style="32" bestFit="1" customWidth="1"/>
    <col min="1293" max="1536" width="9" style="32"/>
    <col min="1537" max="1537" width="16.75" style="32" bestFit="1" customWidth="1"/>
    <col min="1538" max="1538" width="5" style="32" bestFit="1" customWidth="1"/>
    <col min="1539" max="1539" width="5.125" style="32" customWidth="1"/>
    <col min="1540" max="1540" width="4.5" style="32" bestFit="1" customWidth="1"/>
    <col min="1541" max="1542" width="6.375" style="32" bestFit="1" customWidth="1"/>
    <col min="1543" max="1543" width="4.75" style="32" bestFit="1" customWidth="1"/>
    <col min="1544" max="1544" width="4.5" style="32" bestFit="1" customWidth="1"/>
    <col min="1545" max="1545" width="5.625" style="32" bestFit="1" customWidth="1"/>
    <col min="1546" max="1546" width="5" style="32" bestFit="1" customWidth="1"/>
    <col min="1547" max="1548" width="4.5" style="32" bestFit="1" customWidth="1"/>
    <col min="1549" max="1792" width="9" style="32"/>
    <col min="1793" max="1793" width="16.75" style="32" bestFit="1" customWidth="1"/>
    <col min="1794" max="1794" width="5" style="32" bestFit="1" customWidth="1"/>
    <col min="1795" max="1795" width="5.125" style="32" customWidth="1"/>
    <col min="1796" max="1796" width="4.5" style="32" bestFit="1" customWidth="1"/>
    <col min="1797" max="1798" width="6.375" style="32" bestFit="1" customWidth="1"/>
    <col min="1799" max="1799" width="4.75" style="32" bestFit="1" customWidth="1"/>
    <col min="1800" max="1800" width="4.5" style="32" bestFit="1" customWidth="1"/>
    <col min="1801" max="1801" width="5.625" style="32" bestFit="1" customWidth="1"/>
    <col min="1802" max="1802" width="5" style="32" bestFit="1" customWidth="1"/>
    <col min="1803" max="1804" width="4.5" style="32" bestFit="1" customWidth="1"/>
    <col min="1805" max="2048" width="9" style="32"/>
    <col min="2049" max="2049" width="16.75" style="32" bestFit="1" customWidth="1"/>
    <col min="2050" max="2050" width="5" style="32" bestFit="1" customWidth="1"/>
    <col min="2051" max="2051" width="5.125" style="32" customWidth="1"/>
    <col min="2052" max="2052" width="4.5" style="32" bestFit="1" customWidth="1"/>
    <col min="2053" max="2054" width="6.375" style="32" bestFit="1" customWidth="1"/>
    <col min="2055" max="2055" width="4.75" style="32" bestFit="1" customWidth="1"/>
    <col min="2056" max="2056" width="4.5" style="32" bestFit="1" customWidth="1"/>
    <col min="2057" max="2057" width="5.625" style="32" bestFit="1" customWidth="1"/>
    <col min="2058" max="2058" width="5" style="32" bestFit="1" customWidth="1"/>
    <col min="2059" max="2060" width="4.5" style="32" bestFit="1" customWidth="1"/>
    <col min="2061" max="2304" width="9" style="32"/>
    <col min="2305" max="2305" width="16.75" style="32" bestFit="1" customWidth="1"/>
    <col min="2306" max="2306" width="5" style="32" bestFit="1" customWidth="1"/>
    <col min="2307" max="2307" width="5.125" style="32" customWidth="1"/>
    <col min="2308" max="2308" width="4.5" style="32" bestFit="1" customWidth="1"/>
    <col min="2309" max="2310" width="6.375" style="32" bestFit="1" customWidth="1"/>
    <col min="2311" max="2311" width="4.75" style="32" bestFit="1" customWidth="1"/>
    <col min="2312" max="2312" width="4.5" style="32" bestFit="1" customWidth="1"/>
    <col min="2313" max="2313" width="5.625" style="32" bestFit="1" customWidth="1"/>
    <col min="2314" max="2314" width="5" style="32" bestFit="1" customWidth="1"/>
    <col min="2315" max="2316" width="4.5" style="32" bestFit="1" customWidth="1"/>
    <col min="2317" max="2560" width="9" style="32"/>
    <col min="2561" max="2561" width="16.75" style="32" bestFit="1" customWidth="1"/>
    <col min="2562" max="2562" width="5" style="32" bestFit="1" customWidth="1"/>
    <col min="2563" max="2563" width="5.125" style="32" customWidth="1"/>
    <col min="2564" max="2564" width="4.5" style="32" bestFit="1" customWidth="1"/>
    <col min="2565" max="2566" width="6.375" style="32" bestFit="1" customWidth="1"/>
    <col min="2567" max="2567" width="4.75" style="32" bestFit="1" customWidth="1"/>
    <col min="2568" max="2568" width="4.5" style="32" bestFit="1" customWidth="1"/>
    <col min="2569" max="2569" width="5.625" style="32" bestFit="1" customWidth="1"/>
    <col min="2570" max="2570" width="5" style="32" bestFit="1" customWidth="1"/>
    <col min="2571" max="2572" width="4.5" style="32" bestFit="1" customWidth="1"/>
    <col min="2573" max="2816" width="9" style="32"/>
    <col min="2817" max="2817" width="16.75" style="32" bestFit="1" customWidth="1"/>
    <col min="2818" max="2818" width="5" style="32" bestFit="1" customWidth="1"/>
    <col min="2819" max="2819" width="5.125" style="32" customWidth="1"/>
    <col min="2820" max="2820" width="4.5" style="32" bestFit="1" customWidth="1"/>
    <col min="2821" max="2822" width="6.375" style="32" bestFit="1" customWidth="1"/>
    <col min="2823" max="2823" width="4.75" style="32" bestFit="1" customWidth="1"/>
    <col min="2824" max="2824" width="4.5" style="32" bestFit="1" customWidth="1"/>
    <col min="2825" max="2825" width="5.625" style="32" bestFit="1" customWidth="1"/>
    <col min="2826" max="2826" width="5" style="32" bestFit="1" customWidth="1"/>
    <col min="2827" max="2828" width="4.5" style="32" bestFit="1" customWidth="1"/>
    <col min="2829" max="3072" width="9" style="32"/>
    <col min="3073" max="3073" width="16.75" style="32" bestFit="1" customWidth="1"/>
    <col min="3074" max="3074" width="5" style="32" bestFit="1" customWidth="1"/>
    <col min="3075" max="3075" width="5.125" style="32" customWidth="1"/>
    <col min="3076" max="3076" width="4.5" style="32" bestFit="1" customWidth="1"/>
    <col min="3077" max="3078" width="6.375" style="32" bestFit="1" customWidth="1"/>
    <col min="3079" max="3079" width="4.75" style="32" bestFit="1" customWidth="1"/>
    <col min="3080" max="3080" width="4.5" style="32" bestFit="1" customWidth="1"/>
    <col min="3081" max="3081" width="5.625" style="32" bestFit="1" customWidth="1"/>
    <col min="3082" max="3082" width="5" style="32" bestFit="1" customWidth="1"/>
    <col min="3083" max="3084" width="4.5" style="32" bestFit="1" customWidth="1"/>
    <col min="3085" max="3328" width="9" style="32"/>
    <col min="3329" max="3329" width="16.75" style="32" bestFit="1" customWidth="1"/>
    <col min="3330" max="3330" width="5" style="32" bestFit="1" customWidth="1"/>
    <col min="3331" max="3331" width="5.125" style="32" customWidth="1"/>
    <col min="3332" max="3332" width="4.5" style="32" bestFit="1" customWidth="1"/>
    <col min="3333" max="3334" width="6.375" style="32" bestFit="1" customWidth="1"/>
    <col min="3335" max="3335" width="4.75" style="32" bestFit="1" customWidth="1"/>
    <col min="3336" max="3336" width="4.5" style="32" bestFit="1" customWidth="1"/>
    <col min="3337" max="3337" width="5.625" style="32" bestFit="1" customWidth="1"/>
    <col min="3338" max="3338" width="5" style="32" bestFit="1" customWidth="1"/>
    <col min="3339" max="3340" width="4.5" style="32" bestFit="1" customWidth="1"/>
    <col min="3341" max="3584" width="9" style="32"/>
    <col min="3585" max="3585" width="16.75" style="32" bestFit="1" customWidth="1"/>
    <col min="3586" max="3586" width="5" style="32" bestFit="1" customWidth="1"/>
    <col min="3587" max="3587" width="5.125" style="32" customWidth="1"/>
    <col min="3588" max="3588" width="4.5" style="32" bestFit="1" customWidth="1"/>
    <col min="3589" max="3590" width="6.375" style="32" bestFit="1" customWidth="1"/>
    <col min="3591" max="3591" width="4.75" style="32" bestFit="1" customWidth="1"/>
    <col min="3592" max="3592" width="4.5" style="32" bestFit="1" customWidth="1"/>
    <col min="3593" max="3593" width="5.625" style="32" bestFit="1" customWidth="1"/>
    <col min="3594" max="3594" width="5" style="32" bestFit="1" customWidth="1"/>
    <col min="3595" max="3596" width="4.5" style="32" bestFit="1" customWidth="1"/>
    <col min="3597" max="3840" width="9" style="32"/>
    <col min="3841" max="3841" width="16.75" style="32" bestFit="1" customWidth="1"/>
    <col min="3842" max="3842" width="5" style="32" bestFit="1" customWidth="1"/>
    <col min="3843" max="3843" width="5.125" style="32" customWidth="1"/>
    <col min="3844" max="3844" width="4.5" style="32" bestFit="1" customWidth="1"/>
    <col min="3845" max="3846" width="6.375" style="32" bestFit="1" customWidth="1"/>
    <col min="3847" max="3847" width="4.75" style="32" bestFit="1" customWidth="1"/>
    <col min="3848" max="3848" width="4.5" style="32" bestFit="1" customWidth="1"/>
    <col min="3849" max="3849" width="5.625" style="32" bestFit="1" customWidth="1"/>
    <col min="3850" max="3850" width="5" style="32" bestFit="1" customWidth="1"/>
    <col min="3851" max="3852" width="4.5" style="32" bestFit="1" customWidth="1"/>
    <col min="3853" max="4096" width="9" style="32"/>
    <col min="4097" max="4097" width="16.75" style="32" bestFit="1" customWidth="1"/>
    <col min="4098" max="4098" width="5" style="32" bestFit="1" customWidth="1"/>
    <col min="4099" max="4099" width="5.125" style="32" customWidth="1"/>
    <col min="4100" max="4100" width="4.5" style="32" bestFit="1" customWidth="1"/>
    <col min="4101" max="4102" width="6.375" style="32" bestFit="1" customWidth="1"/>
    <col min="4103" max="4103" width="4.75" style="32" bestFit="1" customWidth="1"/>
    <col min="4104" max="4104" width="4.5" style="32" bestFit="1" customWidth="1"/>
    <col min="4105" max="4105" width="5.625" style="32" bestFit="1" customWidth="1"/>
    <col min="4106" max="4106" width="5" style="32" bestFit="1" customWidth="1"/>
    <col min="4107" max="4108" width="4.5" style="32" bestFit="1" customWidth="1"/>
    <col min="4109" max="4352" width="9" style="32"/>
    <col min="4353" max="4353" width="16.75" style="32" bestFit="1" customWidth="1"/>
    <col min="4354" max="4354" width="5" style="32" bestFit="1" customWidth="1"/>
    <col min="4355" max="4355" width="5.125" style="32" customWidth="1"/>
    <col min="4356" max="4356" width="4.5" style="32" bestFit="1" customWidth="1"/>
    <col min="4357" max="4358" width="6.375" style="32" bestFit="1" customWidth="1"/>
    <col min="4359" max="4359" width="4.75" style="32" bestFit="1" customWidth="1"/>
    <col min="4360" max="4360" width="4.5" style="32" bestFit="1" customWidth="1"/>
    <col min="4361" max="4361" width="5.625" style="32" bestFit="1" customWidth="1"/>
    <col min="4362" max="4362" width="5" style="32" bestFit="1" customWidth="1"/>
    <col min="4363" max="4364" width="4.5" style="32" bestFit="1" customWidth="1"/>
    <col min="4365" max="4608" width="9" style="32"/>
    <col min="4609" max="4609" width="16.75" style="32" bestFit="1" customWidth="1"/>
    <col min="4610" max="4610" width="5" style="32" bestFit="1" customWidth="1"/>
    <col min="4611" max="4611" width="5.125" style="32" customWidth="1"/>
    <col min="4612" max="4612" width="4.5" style="32" bestFit="1" customWidth="1"/>
    <col min="4613" max="4614" width="6.375" style="32" bestFit="1" customWidth="1"/>
    <col min="4615" max="4615" width="4.75" style="32" bestFit="1" customWidth="1"/>
    <col min="4616" max="4616" width="4.5" style="32" bestFit="1" customWidth="1"/>
    <col min="4617" max="4617" width="5.625" style="32" bestFit="1" customWidth="1"/>
    <col min="4618" max="4618" width="5" style="32" bestFit="1" customWidth="1"/>
    <col min="4619" max="4620" width="4.5" style="32" bestFit="1" customWidth="1"/>
    <col min="4621" max="4864" width="9" style="32"/>
    <col min="4865" max="4865" width="16.75" style="32" bestFit="1" customWidth="1"/>
    <col min="4866" max="4866" width="5" style="32" bestFit="1" customWidth="1"/>
    <col min="4867" max="4867" width="5.125" style="32" customWidth="1"/>
    <col min="4868" max="4868" width="4.5" style="32" bestFit="1" customWidth="1"/>
    <col min="4869" max="4870" width="6.375" style="32" bestFit="1" customWidth="1"/>
    <col min="4871" max="4871" width="4.75" style="32" bestFit="1" customWidth="1"/>
    <col min="4872" max="4872" width="4.5" style="32" bestFit="1" customWidth="1"/>
    <col min="4873" max="4873" width="5.625" style="32" bestFit="1" customWidth="1"/>
    <col min="4874" max="4874" width="5" style="32" bestFit="1" customWidth="1"/>
    <col min="4875" max="4876" width="4.5" style="32" bestFit="1" customWidth="1"/>
    <col min="4877" max="5120" width="9" style="32"/>
    <col min="5121" max="5121" width="16.75" style="32" bestFit="1" customWidth="1"/>
    <col min="5122" max="5122" width="5" style="32" bestFit="1" customWidth="1"/>
    <col min="5123" max="5123" width="5.125" style="32" customWidth="1"/>
    <col min="5124" max="5124" width="4.5" style="32" bestFit="1" customWidth="1"/>
    <col min="5125" max="5126" width="6.375" style="32" bestFit="1" customWidth="1"/>
    <col min="5127" max="5127" width="4.75" style="32" bestFit="1" customWidth="1"/>
    <col min="5128" max="5128" width="4.5" style="32" bestFit="1" customWidth="1"/>
    <col min="5129" max="5129" width="5.625" style="32" bestFit="1" customWidth="1"/>
    <col min="5130" max="5130" width="5" style="32" bestFit="1" customWidth="1"/>
    <col min="5131" max="5132" width="4.5" style="32" bestFit="1" customWidth="1"/>
    <col min="5133" max="5376" width="9" style="32"/>
    <col min="5377" max="5377" width="16.75" style="32" bestFit="1" customWidth="1"/>
    <col min="5378" max="5378" width="5" style="32" bestFit="1" customWidth="1"/>
    <col min="5379" max="5379" width="5.125" style="32" customWidth="1"/>
    <col min="5380" max="5380" width="4.5" style="32" bestFit="1" customWidth="1"/>
    <col min="5381" max="5382" width="6.375" style="32" bestFit="1" customWidth="1"/>
    <col min="5383" max="5383" width="4.75" style="32" bestFit="1" customWidth="1"/>
    <col min="5384" max="5384" width="4.5" style="32" bestFit="1" customWidth="1"/>
    <col min="5385" max="5385" width="5.625" style="32" bestFit="1" customWidth="1"/>
    <col min="5386" max="5386" width="5" style="32" bestFit="1" customWidth="1"/>
    <col min="5387" max="5388" width="4.5" style="32" bestFit="1" customWidth="1"/>
    <col min="5389" max="5632" width="9" style="32"/>
    <col min="5633" max="5633" width="16.75" style="32" bestFit="1" customWidth="1"/>
    <col min="5634" max="5634" width="5" style="32" bestFit="1" customWidth="1"/>
    <col min="5635" max="5635" width="5.125" style="32" customWidth="1"/>
    <col min="5636" max="5636" width="4.5" style="32" bestFit="1" customWidth="1"/>
    <col min="5637" max="5638" width="6.375" style="32" bestFit="1" customWidth="1"/>
    <col min="5639" max="5639" width="4.75" style="32" bestFit="1" customWidth="1"/>
    <col min="5640" max="5640" width="4.5" style="32" bestFit="1" customWidth="1"/>
    <col min="5641" max="5641" width="5.625" style="32" bestFit="1" customWidth="1"/>
    <col min="5642" max="5642" width="5" style="32" bestFit="1" customWidth="1"/>
    <col min="5643" max="5644" width="4.5" style="32" bestFit="1" customWidth="1"/>
    <col min="5645" max="5888" width="9" style="32"/>
    <col min="5889" max="5889" width="16.75" style="32" bestFit="1" customWidth="1"/>
    <col min="5890" max="5890" width="5" style="32" bestFit="1" customWidth="1"/>
    <col min="5891" max="5891" width="5.125" style="32" customWidth="1"/>
    <col min="5892" max="5892" width="4.5" style="32" bestFit="1" customWidth="1"/>
    <col min="5893" max="5894" width="6.375" style="32" bestFit="1" customWidth="1"/>
    <col min="5895" max="5895" width="4.75" style="32" bestFit="1" customWidth="1"/>
    <col min="5896" max="5896" width="4.5" style="32" bestFit="1" customWidth="1"/>
    <col min="5897" max="5897" width="5.625" style="32" bestFit="1" customWidth="1"/>
    <col min="5898" max="5898" width="5" style="32" bestFit="1" customWidth="1"/>
    <col min="5899" max="5900" width="4.5" style="32" bestFit="1" customWidth="1"/>
    <col min="5901" max="6144" width="9" style="32"/>
    <col min="6145" max="6145" width="16.75" style="32" bestFit="1" customWidth="1"/>
    <col min="6146" max="6146" width="5" style="32" bestFit="1" customWidth="1"/>
    <col min="6147" max="6147" width="5.125" style="32" customWidth="1"/>
    <col min="6148" max="6148" width="4.5" style="32" bestFit="1" customWidth="1"/>
    <col min="6149" max="6150" width="6.375" style="32" bestFit="1" customWidth="1"/>
    <col min="6151" max="6151" width="4.75" style="32" bestFit="1" customWidth="1"/>
    <col min="6152" max="6152" width="4.5" style="32" bestFit="1" customWidth="1"/>
    <col min="6153" max="6153" width="5.625" style="32" bestFit="1" customWidth="1"/>
    <col min="6154" max="6154" width="5" style="32" bestFit="1" customWidth="1"/>
    <col min="6155" max="6156" width="4.5" style="32" bestFit="1" customWidth="1"/>
    <col min="6157" max="6400" width="9" style="32"/>
    <col min="6401" max="6401" width="16.75" style="32" bestFit="1" customWidth="1"/>
    <col min="6402" max="6402" width="5" style="32" bestFit="1" customWidth="1"/>
    <col min="6403" max="6403" width="5.125" style="32" customWidth="1"/>
    <col min="6404" max="6404" width="4.5" style="32" bestFit="1" customWidth="1"/>
    <col min="6405" max="6406" width="6.375" style="32" bestFit="1" customWidth="1"/>
    <col min="6407" max="6407" width="4.75" style="32" bestFit="1" customWidth="1"/>
    <col min="6408" max="6408" width="4.5" style="32" bestFit="1" customWidth="1"/>
    <col min="6409" max="6409" width="5.625" style="32" bestFit="1" customWidth="1"/>
    <col min="6410" max="6410" width="5" style="32" bestFit="1" customWidth="1"/>
    <col min="6411" max="6412" width="4.5" style="32" bestFit="1" customWidth="1"/>
    <col min="6413" max="6656" width="9" style="32"/>
    <col min="6657" max="6657" width="16.75" style="32" bestFit="1" customWidth="1"/>
    <col min="6658" max="6658" width="5" style="32" bestFit="1" customWidth="1"/>
    <col min="6659" max="6659" width="5.125" style="32" customWidth="1"/>
    <col min="6660" max="6660" width="4.5" style="32" bestFit="1" customWidth="1"/>
    <col min="6661" max="6662" width="6.375" style="32" bestFit="1" customWidth="1"/>
    <col min="6663" max="6663" width="4.75" style="32" bestFit="1" customWidth="1"/>
    <col min="6664" max="6664" width="4.5" style="32" bestFit="1" customWidth="1"/>
    <col min="6665" max="6665" width="5.625" style="32" bestFit="1" customWidth="1"/>
    <col min="6666" max="6666" width="5" style="32" bestFit="1" customWidth="1"/>
    <col min="6667" max="6668" width="4.5" style="32" bestFit="1" customWidth="1"/>
    <col min="6669" max="6912" width="9" style="32"/>
    <col min="6913" max="6913" width="16.75" style="32" bestFit="1" customWidth="1"/>
    <col min="6914" max="6914" width="5" style="32" bestFit="1" customWidth="1"/>
    <col min="6915" max="6915" width="5.125" style="32" customWidth="1"/>
    <col min="6916" max="6916" width="4.5" style="32" bestFit="1" customWidth="1"/>
    <col min="6917" max="6918" width="6.375" style="32" bestFit="1" customWidth="1"/>
    <col min="6919" max="6919" width="4.75" style="32" bestFit="1" customWidth="1"/>
    <col min="6920" max="6920" width="4.5" style="32" bestFit="1" customWidth="1"/>
    <col min="6921" max="6921" width="5.625" style="32" bestFit="1" customWidth="1"/>
    <col min="6922" max="6922" width="5" style="32" bestFit="1" customWidth="1"/>
    <col min="6923" max="6924" width="4.5" style="32" bestFit="1" customWidth="1"/>
    <col min="6925" max="7168" width="9" style="32"/>
    <col min="7169" max="7169" width="16.75" style="32" bestFit="1" customWidth="1"/>
    <col min="7170" max="7170" width="5" style="32" bestFit="1" customWidth="1"/>
    <col min="7171" max="7171" width="5.125" style="32" customWidth="1"/>
    <col min="7172" max="7172" width="4.5" style="32" bestFit="1" customWidth="1"/>
    <col min="7173" max="7174" width="6.375" style="32" bestFit="1" customWidth="1"/>
    <col min="7175" max="7175" width="4.75" style="32" bestFit="1" customWidth="1"/>
    <col min="7176" max="7176" width="4.5" style="32" bestFit="1" customWidth="1"/>
    <col min="7177" max="7177" width="5.625" style="32" bestFit="1" customWidth="1"/>
    <col min="7178" max="7178" width="5" style="32" bestFit="1" customWidth="1"/>
    <col min="7179" max="7180" width="4.5" style="32" bestFit="1" customWidth="1"/>
    <col min="7181" max="7424" width="9" style="32"/>
    <col min="7425" max="7425" width="16.75" style="32" bestFit="1" customWidth="1"/>
    <col min="7426" max="7426" width="5" style="32" bestFit="1" customWidth="1"/>
    <col min="7427" max="7427" width="5.125" style="32" customWidth="1"/>
    <col min="7428" max="7428" width="4.5" style="32" bestFit="1" customWidth="1"/>
    <col min="7429" max="7430" width="6.375" style="32" bestFit="1" customWidth="1"/>
    <col min="7431" max="7431" width="4.75" style="32" bestFit="1" customWidth="1"/>
    <col min="7432" max="7432" width="4.5" style="32" bestFit="1" customWidth="1"/>
    <col min="7433" max="7433" width="5.625" style="32" bestFit="1" customWidth="1"/>
    <col min="7434" max="7434" width="5" style="32" bestFit="1" customWidth="1"/>
    <col min="7435" max="7436" width="4.5" style="32" bestFit="1" customWidth="1"/>
    <col min="7437" max="7680" width="9" style="32"/>
    <col min="7681" max="7681" width="16.75" style="32" bestFit="1" customWidth="1"/>
    <col min="7682" max="7682" width="5" style="32" bestFit="1" customWidth="1"/>
    <col min="7683" max="7683" width="5.125" style="32" customWidth="1"/>
    <col min="7684" max="7684" width="4.5" style="32" bestFit="1" customWidth="1"/>
    <col min="7685" max="7686" width="6.375" style="32" bestFit="1" customWidth="1"/>
    <col min="7687" max="7687" width="4.75" style="32" bestFit="1" customWidth="1"/>
    <col min="7688" max="7688" width="4.5" style="32" bestFit="1" customWidth="1"/>
    <col min="7689" max="7689" width="5.625" style="32" bestFit="1" customWidth="1"/>
    <col min="7690" max="7690" width="5" style="32" bestFit="1" customWidth="1"/>
    <col min="7691" max="7692" width="4.5" style="32" bestFit="1" customWidth="1"/>
    <col min="7693" max="7936" width="9" style="32"/>
    <col min="7937" max="7937" width="16.75" style="32" bestFit="1" customWidth="1"/>
    <col min="7938" max="7938" width="5" style="32" bestFit="1" customWidth="1"/>
    <col min="7939" max="7939" width="5.125" style="32" customWidth="1"/>
    <col min="7940" max="7940" width="4.5" style="32" bestFit="1" customWidth="1"/>
    <col min="7941" max="7942" width="6.375" style="32" bestFit="1" customWidth="1"/>
    <col min="7943" max="7943" width="4.75" style="32" bestFit="1" customWidth="1"/>
    <col min="7944" max="7944" width="4.5" style="32" bestFit="1" customWidth="1"/>
    <col min="7945" max="7945" width="5.625" style="32" bestFit="1" customWidth="1"/>
    <col min="7946" max="7946" width="5" style="32" bestFit="1" customWidth="1"/>
    <col min="7947" max="7948" width="4.5" style="32" bestFit="1" customWidth="1"/>
    <col min="7949" max="8192" width="9" style="32"/>
    <col min="8193" max="8193" width="16.75" style="32" bestFit="1" customWidth="1"/>
    <col min="8194" max="8194" width="5" style="32" bestFit="1" customWidth="1"/>
    <col min="8195" max="8195" width="5.125" style="32" customWidth="1"/>
    <col min="8196" max="8196" width="4.5" style="32" bestFit="1" customWidth="1"/>
    <col min="8197" max="8198" width="6.375" style="32" bestFit="1" customWidth="1"/>
    <col min="8199" max="8199" width="4.75" style="32" bestFit="1" customWidth="1"/>
    <col min="8200" max="8200" width="4.5" style="32" bestFit="1" customWidth="1"/>
    <col min="8201" max="8201" width="5.625" style="32" bestFit="1" customWidth="1"/>
    <col min="8202" max="8202" width="5" style="32" bestFit="1" customWidth="1"/>
    <col min="8203" max="8204" width="4.5" style="32" bestFit="1" customWidth="1"/>
    <col min="8205" max="8448" width="9" style="32"/>
    <col min="8449" max="8449" width="16.75" style="32" bestFit="1" customWidth="1"/>
    <col min="8450" max="8450" width="5" style="32" bestFit="1" customWidth="1"/>
    <col min="8451" max="8451" width="5.125" style="32" customWidth="1"/>
    <col min="8452" max="8452" width="4.5" style="32" bestFit="1" customWidth="1"/>
    <col min="8453" max="8454" width="6.375" style="32" bestFit="1" customWidth="1"/>
    <col min="8455" max="8455" width="4.75" style="32" bestFit="1" customWidth="1"/>
    <col min="8456" max="8456" width="4.5" style="32" bestFit="1" customWidth="1"/>
    <col min="8457" max="8457" width="5.625" style="32" bestFit="1" customWidth="1"/>
    <col min="8458" max="8458" width="5" style="32" bestFit="1" customWidth="1"/>
    <col min="8459" max="8460" width="4.5" style="32" bestFit="1" customWidth="1"/>
    <col min="8461" max="8704" width="9" style="32"/>
    <col min="8705" max="8705" width="16.75" style="32" bestFit="1" customWidth="1"/>
    <col min="8706" max="8706" width="5" style="32" bestFit="1" customWidth="1"/>
    <col min="8707" max="8707" width="5.125" style="32" customWidth="1"/>
    <col min="8708" max="8708" width="4.5" style="32" bestFit="1" customWidth="1"/>
    <col min="8709" max="8710" width="6.375" style="32" bestFit="1" customWidth="1"/>
    <col min="8711" max="8711" width="4.75" style="32" bestFit="1" customWidth="1"/>
    <col min="8712" max="8712" width="4.5" style="32" bestFit="1" customWidth="1"/>
    <col min="8713" max="8713" width="5.625" style="32" bestFit="1" customWidth="1"/>
    <col min="8714" max="8714" width="5" style="32" bestFit="1" customWidth="1"/>
    <col min="8715" max="8716" width="4.5" style="32" bestFit="1" customWidth="1"/>
    <col min="8717" max="8960" width="9" style="32"/>
    <col min="8961" max="8961" width="16.75" style="32" bestFit="1" customWidth="1"/>
    <col min="8962" max="8962" width="5" style="32" bestFit="1" customWidth="1"/>
    <col min="8963" max="8963" width="5.125" style="32" customWidth="1"/>
    <col min="8964" max="8964" width="4.5" style="32" bestFit="1" customWidth="1"/>
    <col min="8965" max="8966" width="6.375" style="32" bestFit="1" customWidth="1"/>
    <col min="8967" max="8967" width="4.75" style="32" bestFit="1" customWidth="1"/>
    <col min="8968" max="8968" width="4.5" style="32" bestFit="1" customWidth="1"/>
    <col min="8969" max="8969" width="5.625" style="32" bestFit="1" customWidth="1"/>
    <col min="8970" max="8970" width="5" style="32" bestFit="1" customWidth="1"/>
    <col min="8971" max="8972" width="4.5" style="32" bestFit="1" customWidth="1"/>
    <col min="8973" max="9216" width="9" style="32"/>
    <col min="9217" max="9217" width="16.75" style="32" bestFit="1" customWidth="1"/>
    <col min="9218" max="9218" width="5" style="32" bestFit="1" customWidth="1"/>
    <col min="9219" max="9219" width="5.125" style="32" customWidth="1"/>
    <col min="9220" max="9220" width="4.5" style="32" bestFit="1" customWidth="1"/>
    <col min="9221" max="9222" width="6.375" style="32" bestFit="1" customWidth="1"/>
    <col min="9223" max="9223" width="4.75" style="32" bestFit="1" customWidth="1"/>
    <col min="9224" max="9224" width="4.5" style="32" bestFit="1" customWidth="1"/>
    <col min="9225" max="9225" width="5.625" style="32" bestFit="1" customWidth="1"/>
    <col min="9226" max="9226" width="5" style="32" bestFit="1" customWidth="1"/>
    <col min="9227" max="9228" width="4.5" style="32" bestFit="1" customWidth="1"/>
    <col min="9229" max="9472" width="9" style="32"/>
    <col min="9473" max="9473" width="16.75" style="32" bestFit="1" customWidth="1"/>
    <col min="9474" max="9474" width="5" style="32" bestFit="1" customWidth="1"/>
    <col min="9475" max="9475" width="5.125" style="32" customWidth="1"/>
    <col min="9476" max="9476" width="4.5" style="32" bestFit="1" customWidth="1"/>
    <col min="9477" max="9478" width="6.375" style="32" bestFit="1" customWidth="1"/>
    <col min="9479" max="9479" width="4.75" style="32" bestFit="1" customWidth="1"/>
    <col min="9480" max="9480" width="4.5" style="32" bestFit="1" customWidth="1"/>
    <col min="9481" max="9481" width="5.625" style="32" bestFit="1" customWidth="1"/>
    <col min="9482" max="9482" width="5" style="32" bestFit="1" customWidth="1"/>
    <col min="9483" max="9484" width="4.5" style="32" bestFit="1" customWidth="1"/>
    <col min="9485" max="9728" width="9" style="32"/>
    <col min="9729" max="9729" width="16.75" style="32" bestFit="1" customWidth="1"/>
    <col min="9730" max="9730" width="5" style="32" bestFit="1" customWidth="1"/>
    <col min="9731" max="9731" width="5.125" style="32" customWidth="1"/>
    <col min="9732" max="9732" width="4.5" style="32" bestFit="1" customWidth="1"/>
    <col min="9733" max="9734" width="6.375" style="32" bestFit="1" customWidth="1"/>
    <col min="9735" max="9735" width="4.75" style="32" bestFit="1" customWidth="1"/>
    <col min="9736" max="9736" width="4.5" style="32" bestFit="1" customWidth="1"/>
    <col min="9737" max="9737" width="5.625" style="32" bestFit="1" customWidth="1"/>
    <col min="9738" max="9738" width="5" style="32" bestFit="1" customWidth="1"/>
    <col min="9739" max="9740" width="4.5" style="32" bestFit="1" customWidth="1"/>
    <col min="9741" max="9984" width="9" style="32"/>
    <col min="9985" max="9985" width="16.75" style="32" bestFit="1" customWidth="1"/>
    <col min="9986" max="9986" width="5" style="32" bestFit="1" customWidth="1"/>
    <col min="9987" max="9987" width="5.125" style="32" customWidth="1"/>
    <col min="9988" max="9988" width="4.5" style="32" bestFit="1" customWidth="1"/>
    <col min="9989" max="9990" width="6.375" style="32" bestFit="1" customWidth="1"/>
    <col min="9991" max="9991" width="4.75" style="32" bestFit="1" customWidth="1"/>
    <col min="9992" max="9992" width="4.5" style="32" bestFit="1" customWidth="1"/>
    <col min="9993" max="9993" width="5.625" style="32" bestFit="1" customWidth="1"/>
    <col min="9994" max="9994" width="5" style="32" bestFit="1" customWidth="1"/>
    <col min="9995" max="9996" width="4.5" style="32" bestFit="1" customWidth="1"/>
    <col min="9997" max="10240" width="9" style="32"/>
    <col min="10241" max="10241" width="16.75" style="32" bestFit="1" customWidth="1"/>
    <col min="10242" max="10242" width="5" style="32" bestFit="1" customWidth="1"/>
    <col min="10243" max="10243" width="5.125" style="32" customWidth="1"/>
    <col min="10244" max="10244" width="4.5" style="32" bestFit="1" customWidth="1"/>
    <col min="10245" max="10246" width="6.375" style="32" bestFit="1" customWidth="1"/>
    <col min="10247" max="10247" width="4.75" style="32" bestFit="1" customWidth="1"/>
    <col min="10248" max="10248" width="4.5" style="32" bestFit="1" customWidth="1"/>
    <col min="10249" max="10249" width="5.625" style="32" bestFit="1" customWidth="1"/>
    <col min="10250" max="10250" width="5" style="32" bestFit="1" customWidth="1"/>
    <col min="10251" max="10252" width="4.5" style="32" bestFit="1" customWidth="1"/>
    <col min="10253" max="10496" width="9" style="32"/>
    <col min="10497" max="10497" width="16.75" style="32" bestFit="1" customWidth="1"/>
    <col min="10498" max="10498" width="5" style="32" bestFit="1" customWidth="1"/>
    <col min="10499" max="10499" width="5.125" style="32" customWidth="1"/>
    <col min="10500" max="10500" width="4.5" style="32" bestFit="1" customWidth="1"/>
    <col min="10501" max="10502" width="6.375" style="32" bestFit="1" customWidth="1"/>
    <col min="10503" max="10503" width="4.75" style="32" bestFit="1" customWidth="1"/>
    <col min="10504" max="10504" width="4.5" style="32" bestFit="1" customWidth="1"/>
    <col min="10505" max="10505" width="5.625" style="32" bestFit="1" customWidth="1"/>
    <col min="10506" max="10506" width="5" style="32" bestFit="1" customWidth="1"/>
    <col min="10507" max="10508" width="4.5" style="32" bestFit="1" customWidth="1"/>
    <col min="10509" max="10752" width="9" style="32"/>
    <col min="10753" max="10753" width="16.75" style="32" bestFit="1" customWidth="1"/>
    <col min="10754" max="10754" width="5" style="32" bestFit="1" customWidth="1"/>
    <col min="10755" max="10755" width="5.125" style="32" customWidth="1"/>
    <col min="10756" max="10756" width="4.5" style="32" bestFit="1" customWidth="1"/>
    <col min="10757" max="10758" width="6.375" style="32" bestFit="1" customWidth="1"/>
    <col min="10759" max="10759" width="4.75" style="32" bestFit="1" customWidth="1"/>
    <col min="10760" max="10760" width="4.5" style="32" bestFit="1" customWidth="1"/>
    <col min="10761" max="10761" width="5.625" style="32" bestFit="1" customWidth="1"/>
    <col min="10762" max="10762" width="5" style="32" bestFit="1" customWidth="1"/>
    <col min="10763" max="10764" width="4.5" style="32" bestFit="1" customWidth="1"/>
    <col min="10765" max="11008" width="9" style="32"/>
    <col min="11009" max="11009" width="16.75" style="32" bestFit="1" customWidth="1"/>
    <col min="11010" max="11010" width="5" style="32" bestFit="1" customWidth="1"/>
    <col min="11011" max="11011" width="5.125" style="32" customWidth="1"/>
    <col min="11012" max="11012" width="4.5" style="32" bestFit="1" customWidth="1"/>
    <col min="11013" max="11014" width="6.375" style="32" bestFit="1" customWidth="1"/>
    <col min="11015" max="11015" width="4.75" style="32" bestFit="1" customWidth="1"/>
    <col min="11016" max="11016" width="4.5" style="32" bestFit="1" customWidth="1"/>
    <col min="11017" max="11017" width="5.625" style="32" bestFit="1" customWidth="1"/>
    <col min="11018" max="11018" width="5" style="32" bestFit="1" customWidth="1"/>
    <col min="11019" max="11020" width="4.5" style="32" bestFit="1" customWidth="1"/>
    <col min="11021" max="11264" width="9" style="32"/>
    <col min="11265" max="11265" width="16.75" style="32" bestFit="1" customWidth="1"/>
    <col min="11266" max="11266" width="5" style="32" bestFit="1" customWidth="1"/>
    <col min="11267" max="11267" width="5.125" style="32" customWidth="1"/>
    <col min="11268" max="11268" width="4.5" style="32" bestFit="1" customWidth="1"/>
    <col min="11269" max="11270" width="6.375" style="32" bestFit="1" customWidth="1"/>
    <col min="11271" max="11271" width="4.75" style="32" bestFit="1" customWidth="1"/>
    <col min="11272" max="11272" width="4.5" style="32" bestFit="1" customWidth="1"/>
    <col min="11273" max="11273" width="5.625" style="32" bestFit="1" customWidth="1"/>
    <col min="11274" max="11274" width="5" style="32" bestFit="1" customWidth="1"/>
    <col min="11275" max="11276" width="4.5" style="32" bestFit="1" customWidth="1"/>
    <col min="11277" max="11520" width="9" style="32"/>
    <col min="11521" max="11521" width="16.75" style="32" bestFit="1" customWidth="1"/>
    <col min="11522" max="11522" width="5" style="32" bestFit="1" customWidth="1"/>
    <col min="11523" max="11523" width="5.125" style="32" customWidth="1"/>
    <col min="11524" max="11524" width="4.5" style="32" bestFit="1" customWidth="1"/>
    <col min="11525" max="11526" width="6.375" style="32" bestFit="1" customWidth="1"/>
    <col min="11527" max="11527" width="4.75" style="32" bestFit="1" customWidth="1"/>
    <col min="11528" max="11528" width="4.5" style="32" bestFit="1" customWidth="1"/>
    <col min="11529" max="11529" width="5.625" style="32" bestFit="1" customWidth="1"/>
    <col min="11530" max="11530" width="5" style="32" bestFit="1" customWidth="1"/>
    <col min="11531" max="11532" width="4.5" style="32" bestFit="1" customWidth="1"/>
    <col min="11533" max="11776" width="9" style="32"/>
    <col min="11777" max="11777" width="16.75" style="32" bestFit="1" customWidth="1"/>
    <col min="11778" max="11778" width="5" style="32" bestFit="1" customWidth="1"/>
    <col min="11779" max="11779" width="5.125" style="32" customWidth="1"/>
    <col min="11780" max="11780" width="4.5" style="32" bestFit="1" customWidth="1"/>
    <col min="11781" max="11782" width="6.375" style="32" bestFit="1" customWidth="1"/>
    <col min="11783" max="11783" width="4.75" style="32" bestFit="1" customWidth="1"/>
    <col min="11784" max="11784" width="4.5" style="32" bestFit="1" customWidth="1"/>
    <col min="11785" max="11785" width="5.625" style="32" bestFit="1" customWidth="1"/>
    <col min="11786" max="11786" width="5" style="32" bestFit="1" customWidth="1"/>
    <col min="11787" max="11788" width="4.5" style="32" bestFit="1" customWidth="1"/>
    <col min="11789" max="12032" width="9" style="32"/>
    <col min="12033" max="12033" width="16.75" style="32" bestFit="1" customWidth="1"/>
    <col min="12034" max="12034" width="5" style="32" bestFit="1" customWidth="1"/>
    <col min="12035" max="12035" width="5.125" style="32" customWidth="1"/>
    <col min="12036" max="12036" width="4.5" style="32" bestFit="1" customWidth="1"/>
    <col min="12037" max="12038" width="6.375" style="32" bestFit="1" customWidth="1"/>
    <col min="12039" max="12039" width="4.75" style="32" bestFit="1" customWidth="1"/>
    <col min="12040" max="12040" width="4.5" style="32" bestFit="1" customWidth="1"/>
    <col min="12041" max="12041" width="5.625" style="32" bestFit="1" customWidth="1"/>
    <col min="12042" max="12042" width="5" style="32" bestFit="1" customWidth="1"/>
    <col min="12043" max="12044" width="4.5" style="32" bestFit="1" customWidth="1"/>
    <col min="12045" max="12288" width="9" style="32"/>
    <col min="12289" max="12289" width="16.75" style="32" bestFit="1" customWidth="1"/>
    <col min="12290" max="12290" width="5" style="32" bestFit="1" customWidth="1"/>
    <col min="12291" max="12291" width="5.125" style="32" customWidth="1"/>
    <col min="12292" max="12292" width="4.5" style="32" bestFit="1" customWidth="1"/>
    <col min="12293" max="12294" width="6.375" style="32" bestFit="1" customWidth="1"/>
    <col min="12295" max="12295" width="4.75" style="32" bestFit="1" customWidth="1"/>
    <col min="12296" max="12296" width="4.5" style="32" bestFit="1" customWidth="1"/>
    <col min="12297" max="12297" width="5.625" style="32" bestFit="1" customWidth="1"/>
    <col min="12298" max="12298" width="5" style="32" bestFit="1" customWidth="1"/>
    <col min="12299" max="12300" width="4.5" style="32" bestFit="1" customWidth="1"/>
    <col min="12301" max="12544" width="9" style="32"/>
    <col min="12545" max="12545" width="16.75" style="32" bestFit="1" customWidth="1"/>
    <col min="12546" max="12546" width="5" style="32" bestFit="1" customWidth="1"/>
    <col min="12547" max="12547" width="5.125" style="32" customWidth="1"/>
    <col min="12548" max="12548" width="4.5" style="32" bestFit="1" customWidth="1"/>
    <col min="12549" max="12550" width="6.375" style="32" bestFit="1" customWidth="1"/>
    <col min="12551" max="12551" width="4.75" style="32" bestFit="1" customWidth="1"/>
    <col min="12552" max="12552" width="4.5" style="32" bestFit="1" customWidth="1"/>
    <col min="12553" max="12553" width="5.625" style="32" bestFit="1" customWidth="1"/>
    <col min="12554" max="12554" width="5" style="32" bestFit="1" customWidth="1"/>
    <col min="12555" max="12556" width="4.5" style="32" bestFit="1" customWidth="1"/>
    <col min="12557" max="12800" width="9" style="32"/>
    <col min="12801" max="12801" width="16.75" style="32" bestFit="1" customWidth="1"/>
    <col min="12802" max="12802" width="5" style="32" bestFit="1" customWidth="1"/>
    <col min="12803" max="12803" width="5.125" style="32" customWidth="1"/>
    <col min="12804" max="12804" width="4.5" style="32" bestFit="1" customWidth="1"/>
    <col min="12805" max="12806" width="6.375" style="32" bestFit="1" customWidth="1"/>
    <col min="12807" max="12807" width="4.75" style="32" bestFit="1" customWidth="1"/>
    <col min="12808" max="12808" width="4.5" style="32" bestFit="1" customWidth="1"/>
    <col min="12809" max="12809" width="5.625" style="32" bestFit="1" customWidth="1"/>
    <col min="12810" max="12810" width="5" style="32" bestFit="1" customWidth="1"/>
    <col min="12811" max="12812" width="4.5" style="32" bestFit="1" customWidth="1"/>
    <col min="12813" max="13056" width="9" style="32"/>
    <col min="13057" max="13057" width="16.75" style="32" bestFit="1" customWidth="1"/>
    <col min="13058" max="13058" width="5" style="32" bestFit="1" customWidth="1"/>
    <col min="13059" max="13059" width="5.125" style="32" customWidth="1"/>
    <col min="13060" max="13060" width="4.5" style="32" bestFit="1" customWidth="1"/>
    <col min="13061" max="13062" width="6.375" style="32" bestFit="1" customWidth="1"/>
    <col min="13063" max="13063" width="4.75" style="32" bestFit="1" customWidth="1"/>
    <col min="13064" max="13064" width="4.5" style="32" bestFit="1" customWidth="1"/>
    <col min="13065" max="13065" width="5.625" style="32" bestFit="1" customWidth="1"/>
    <col min="13066" max="13066" width="5" style="32" bestFit="1" customWidth="1"/>
    <col min="13067" max="13068" width="4.5" style="32" bestFit="1" customWidth="1"/>
    <col min="13069" max="13312" width="9" style="32"/>
    <col min="13313" max="13313" width="16.75" style="32" bestFit="1" customWidth="1"/>
    <col min="13314" max="13314" width="5" style="32" bestFit="1" customWidth="1"/>
    <col min="13315" max="13315" width="5.125" style="32" customWidth="1"/>
    <col min="13316" max="13316" width="4.5" style="32" bestFit="1" customWidth="1"/>
    <col min="13317" max="13318" width="6.375" style="32" bestFit="1" customWidth="1"/>
    <col min="13319" max="13319" width="4.75" style="32" bestFit="1" customWidth="1"/>
    <col min="13320" max="13320" width="4.5" style="32" bestFit="1" customWidth="1"/>
    <col min="13321" max="13321" width="5.625" style="32" bestFit="1" customWidth="1"/>
    <col min="13322" max="13322" width="5" style="32" bestFit="1" customWidth="1"/>
    <col min="13323" max="13324" width="4.5" style="32" bestFit="1" customWidth="1"/>
    <col min="13325" max="13568" width="9" style="32"/>
    <col min="13569" max="13569" width="16.75" style="32" bestFit="1" customWidth="1"/>
    <col min="13570" max="13570" width="5" style="32" bestFit="1" customWidth="1"/>
    <col min="13571" max="13571" width="5.125" style="32" customWidth="1"/>
    <col min="13572" max="13572" width="4.5" style="32" bestFit="1" customWidth="1"/>
    <col min="13573" max="13574" width="6.375" style="32" bestFit="1" customWidth="1"/>
    <col min="13575" max="13575" width="4.75" style="32" bestFit="1" customWidth="1"/>
    <col min="13576" max="13576" width="4.5" style="32" bestFit="1" customWidth="1"/>
    <col min="13577" max="13577" width="5.625" style="32" bestFit="1" customWidth="1"/>
    <col min="13578" max="13578" width="5" style="32" bestFit="1" customWidth="1"/>
    <col min="13579" max="13580" width="4.5" style="32" bestFit="1" customWidth="1"/>
    <col min="13581" max="13824" width="9" style="32"/>
    <col min="13825" max="13825" width="16.75" style="32" bestFit="1" customWidth="1"/>
    <col min="13826" max="13826" width="5" style="32" bestFit="1" customWidth="1"/>
    <col min="13827" max="13827" width="5.125" style="32" customWidth="1"/>
    <col min="13828" max="13828" width="4.5" style="32" bestFit="1" customWidth="1"/>
    <col min="13829" max="13830" width="6.375" style="32" bestFit="1" customWidth="1"/>
    <col min="13831" max="13831" width="4.75" style="32" bestFit="1" customWidth="1"/>
    <col min="13832" max="13832" width="4.5" style="32" bestFit="1" customWidth="1"/>
    <col min="13833" max="13833" width="5.625" style="32" bestFit="1" customWidth="1"/>
    <col min="13834" max="13834" width="5" style="32" bestFit="1" customWidth="1"/>
    <col min="13835" max="13836" width="4.5" style="32" bestFit="1" customWidth="1"/>
    <col min="13837" max="14080" width="9" style="32"/>
    <col min="14081" max="14081" width="16.75" style="32" bestFit="1" customWidth="1"/>
    <col min="14082" max="14082" width="5" style="32" bestFit="1" customWidth="1"/>
    <col min="14083" max="14083" width="5.125" style="32" customWidth="1"/>
    <col min="14084" max="14084" width="4.5" style="32" bestFit="1" customWidth="1"/>
    <col min="14085" max="14086" width="6.375" style="32" bestFit="1" customWidth="1"/>
    <col min="14087" max="14087" width="4.75" style="32" bestFit="1" customWidth="1"/>
    <col min="14088" max="14088" width="4.5" style="32" bestFit="1" customWidth="1"/>
    <col min="14089" max="14089" width="5.625" style="32" bestFit="1" customWidth="1"/>
    <col min="14090" max="14090" width="5" style="32" bestFit="1" customWidth="1"/>
    <col min="14091" max="14092" width="4.5" style="32" bestFit="1" customWidth="1"/>
    <col min="14093" max="14336" width="9" style="32"/>
    <col min="14337" max="14337" width="16.75" style="32" bestFit="1" customWidth="1"/>
    <col min="14338" max="14338" width="5" style="32" bestFit="1" customWidth="1"/>
    <col min="14339" max="14339" width="5.125" style="32" customWidth="1"/>
    <col min="14340" max="14340" width="4.5" style="32" bestFit="1" customWidth="1"/>
    <col min="14341" max="14342" width="6.375" style="32" bestFit="1" customWidth="1"/>
    <col min="14343" max="14343" width="4.75" style="32" bestFit="1" customWidth="1"/>
    <col min="14344" max="14344" width="4.5" style="32" bestFit="1" customWidth="1"/>
    <col min="14345" max="14345" width="5.625" style="32" bestFit="1" customWidth="1"/>
    <col min="14346" max="14346" width="5" style="32" bestFit="1" customWidth="1"/>
    <col min="14347" max="14348" width="4.5" style="32" bestFit="1" customWidth="1"/>
    <col min="14349" max="14592" width="9" style="32"/>
    <col min="14593" max="14593" width="16.75" style="32" bestFit="1" customWidth="1"/>
    <col min="14594" max="14594" width="5" style="32" bestFit="1" customWidth="1"/>
    <col min="14595" max="14595" width="5.125" style="32" customWidth="1"/>
    <col min="14596" max="14596" width="4.5" style="32" bestFit="1" customWidth="1"/>
    <col min="14597" max="14598" width="6.375" style="32" bestFit="1" customWidth="1"/>
    <col min="14599" max="14599" width="4.75" style="32" bestFit="1" customWidth="1"/>
    <col min="14600" max="14600" width="4.5" style="32" bestFit="1" customWidth="1"/>
    <col min="14601" max="14601" width="5.625" style="32" bestFit="1" customWidth="1"/>
    <col min="14602" max="14602" width="5" style="32" bestFit="1" customWidth="1"/>
    <col min="14603" max="14604" width="4.5" style="32" bestFit="1" customWidth="1"/>
    <col min="14605" max="14848" width="9" style="32"/>
    <col min="14849" max="14849" width="16.75" style="32" bestFit="1" customWidth="1"/>
    <col min="14850" max="14850" width="5" style="32" bestFit="1" customWidth="1"/>
    <col min="14851" max="14851" width="5.125" style="32" customWidth="1"/>
    <col min="14852" max="14852" width="4.5" style="32" bestFit="1" customWidth="1"/>
    <col min="14853" max="14854" width="6.375" style="32" bestFit="1" customWidth="1"/>
    <col min="14855" max="14855" width="4.75" style="32" bestFit="1" customWidth="1"/>
    <col min="14856" max="14856" width="4.5" style="32" bestFit="1" customWidth="1"/>
    <col min="14857" max="14857" width="5.625" style="32" bestFit="1" customWidth="1"/>
    <col min="14858" max="14858" width="5" style="32" bestFit="1" customWidth="1"/>
    <col min="14859" max="14860" width="4.5" style="32" bestFit="1" customWidth="1"/>
    <col min="14861" max="15104" width="9" style="32"/>
    <col min="15105" max="15105" width="16.75" style="32" bestFit="1" customWidth="1"/>
    <col min="15106" max="15106" width="5" style="32" bestFit="1" customWidth="1"/>
    <col min="15107" max="15107" width="5.125" style="32" customWidth="1"/>
    <col min="15108" max="15108" width="4.5" style="32" bestFit="1" customWidth="1"/>
    <col min="15109" max="15110" width="6.375" style="32" bestFit="1" customWidth="1"/>
    <col min="15111" max="15111" width="4.75" style="32" bestFit="1" customWidth="1"/>
    <col min="15112" max="15112" width="4.5" style="32" bestFit="1" customWidth="1"/>
    <col min="15113" max="15113" width="5.625" style="32" bestFit="1" customWidth="1"/>
    <col min="15114" max="15114" width="5" style="32" bestFit="1" customWidth="1"/>
    <col min="15115" max="15116" width="4.5" style="32" bestFit="1" customWidth="1"/>
    <col min="15117" max="15360" width="9" style="32"/>
    <col min="15361" max="15361" width="16.75" style="32" bestFit="1" customWidth="1"/>
    <col min="15362" max="15362" width="5" style="32" bestFit="1" customWidth="1"/>
    <col min="15363" max="15363" width="5.125" style="32" customWidth="1"/>
    <col min="15364" max="15364" width="4.5" style="32" bestFit="1" customWidth="1"/>
    <col min="15365" max="15366" width="6.375" style="32" bestFit="1" customWidth="1"/>
    <col min="15367" max="15367" width="4.75" style="32" bestFit="1" customWidth="1"/>
    <col min="15368" max="15368" width="4.5" style="32" bestFit="1" customWidth="1"/>
    <col min="15369" max="15369" width="5.625" style="32" bestFit="1" customWidth="1"/>
    <col min="15370" max="15370" width="5" style="32" bestFit="1" customWidth="1"/>
    <col min="15371" max="15372" width="4.5" style="32" bestFit="1" customWidth="1"/>
    <col min="15373" max="15616" width="9" style="32"/>
    <col min="15617" max="15617" width="16.75" style="32" bestFit="1" customWidth="1"/>
    <col min="15618" max="15618" width="5" style="32" bestFit="1" customWidth="1"/>
    <col min="15619" max="15619" width="5.125" style="32" customWidth="1"/>
    <col min="15620" max="15620" width="4.5" style="32" bestFit="1" customWidth="1"/>
    <col min="15621" max="15622" width="6.375" style="32" bestFit="1" customWidth="1"/>
    <col min="15623" max="15623" width="4.75" style="32" bestFit="1" customWidth="1"/>
    <col min="15624" max="15624" width="4.5" style="32" bestFit="1" customWidth="1"/>
    <col min="15625" max="15625" width="5.625" style="32" bestFit="1" customWidth="1"/>
    <col min="15626" max="15626" width="5" style="32" bestFit="1" customWidth="1"/>
    <col min="15627" max="15628" width="4.5" style="32" bestFit="1" customWidth="1"/>
    <col min="15629" max="15872" width="9" style="32"/>
    <col min="15873" max="15873" width="16.75" style="32" bestFit="1" customWidth="1"/>
    <col min="15874" max="15874" width="5" style="32" bestFit="1" customWidth="1"/>
    <col min="15875" max="15875" width="5.125" style="32" customWidth="1"/>
    <col min="15876" max="15876" width="4.5" style="32" bestFit="1" customWidth="1"/>
    <col min="15877" max="15878" width="6.375" style="32" bestFit="1" customWidth="1"/>
    <col min="15879" max="15879" width="4.75" style="32" bestFit="1" customWidth="1"/>
    <col min="15880" max="15880" width="4.5" style="32" bestFit="1" customWidth="1"/>
    <col min="15881" max="15881" width="5.625" style="32" bestFit="1" customWidth="1"/>
    <col min="15882" max="15882" width="5" style="32" bestFit="1" customWidth="1"/>
    <col min="15883" max="15884" width="4.5" style="32" bestFit="1" customWidth="1"/>
    <col min="15885" max="16128" width="9" style="32"/>
    <col min="16129" max="16129" width="16.75" style="32" bestFit="1" customWidth="1"/>
    <col min="16130" max="16130" width="5" style="32" bestFit="1" customWidth="1"/>
    <col min="16131" max="16131" width="5.125" style="32" customWidth="1"/>
    <col min="16132" max="16132" width="4.5" style="32" bestFit="1" customWidth="1"/>
    <col min="16133" max="16134" width="6.375" style="32" bestFit="1" customWidth="1"/>
    <col min="16135" max="16135" width="4.75" style="32" bestFit="1" customWidth="1"/>
    <col min="16136" max="16136" width="4.5" style="32" bestFit="1" customWidth="1"/>
    <col min="16137" max="16137" width="5.625" style="32" bestFit="1" customWidth="1"/>
    <col min="16138" max="16138" width="5" style="32" bestFit="1" customWidth="1"/>
    <col min="16139" max="16140" width="4.5" style="32" bestFit="1" customWidth="1"/>
    <col min="16141" max="16384" width="9" style="32"/>
  </cols>
  <sheetData>
    <row r="1" spans="1:22">
      <c r="A1" s="71" t="s">
        <v>1071</v>
      </c>
      <c r="B1" s="31" t="s">
        <v>143</v>
      </c>
      <c r="C1" s="42">
        <v>1</v>
      </c>
      <c r="D1" s="42">
        <v>2</v>
      </c>
      <c r="E1" s="42">
        <v>3</v>
      </c>
      <c r="F1" s="43">
        <v>4</v>
      </c>
      <c r="G1" s="42">
        <v>5</v>
      </c>
      <c r="H1" s="42">
        <v>6</v>
      </c>
      <c r="I1" s="42">
        <v>7</v>
      </c>
      <c r="J1" s="43">
        <v>8</v>
      </c>
      <c r="K1" s="42">
        <v>9</v>
      </c>
      <c r="L1" s="42">
        <v>10</v>
      </c>
      <c r="M1" s="42">
        <v>11</v>
      </c>
      <c r="N1" s="43">
        <v>12</v>
      </c>
      <c r="O1" s="42">
        <v>13</v>
      </c>
      <c r="P1" s="42">
        <v>14</v>
      </c>
      <c r="Q1" s="42">
        <v>15</v>
      </c>
      <c r="R1" s="43">
        <v>16</v>
      </c>
      <c r="S1" s="42">
        <v>17</v>
      </c>
      <c r="T1" s="42">
        <v>18</v>
      </c>
      <c r="U1" s="42">
        <v>19</v>
      </c>
      <c r="V1" s="44">
        <v>20</v>
      </c>
    </row>
    <row r="2" spans="1:22" ht="15.75">
      <c r="A2" s="70" t="s">
        <v>1026</v>
      </c>
      <c r="B2" s="33"/>
      <c r="C2" s="45"/>
      <c r="D2" s="45"/>
      <c r="E2" s="45"/>
      <c r="F2" s="46"/>
      <c r="G2" s="41">
        <v>4</v>
      </c>
      <c r="H2" s="41">
        <v>2</v>
      </c>
      <c r="I2" s="41">
        <v>4</v>
      </c>
      <c r="J2" s="40">
        <v>2</v>
      </c>
      <c r="K2" s="41"/>
      <c r="L2" s="41"/>
      <c r="M2" s="47"/>
      <c r="N2" s="43"/>
      <c r="O2" s="47"/>
      <c r="P2" s="47"/>
      <c r="Q2" s="47"/>
      <c r="R2" s="43"/>
      <c r="S2" s="47"/>
      <c r="T2" s="47"/>
      <c r="U2" s="47"/>
      <c r="V2" s="44"/>
    </row>
    <row r="3" spans="1:22" ht="15.75">
      <c r="A3" s="70" t="s">
        <v>164</v>
      </c>
      <c r="B3" s="33"/>
      <c r="C3" s="45"/>
      <c r="D3" s="45"/>
      <c r="E3" s="45"/>
      <c r="F3" s="46"/>
      <c r="G3" s="41">
        <v>4</v>
      </c>
      <c r="H3" s="41"/>
      <c r="I3" s="41">
        <v>4</v>
      </c>
      <c r="J3" s="40"/>
      <c r="K3" s="41"/>
      <c r="L3" s="41"/>
      <c r="M3" s="47"/>
      <c r="N3" s="43"/>
      <c r="O3" s="47"/>
      <c r="P3" s="47"/>
      <c r="Q3" s="47"/>
      <c r="R3" s="43"/>
      <c r="S3" s="47"/>
      <c r="T3" s="47"/>
      <c r="U3" s="47"/>
      <c r="V3" s="44"/>
    </row>
    <row r="4" spans="1:22" ht="15.75">
      <c r="A4" s="70" t="s">
        <v>165</v>
      </c>
      <c r="B4" s="33"/>
      <c r="C4" s="45"/>
      <c r="D4" s="45"/>
      <c r="E4" s="45"/>
      <c r="F4" s="46"/>
      <c r="G4" s="41"/>
      <c r="H4" s="41">
        <v>2</v>
      </c>
      <c r="I4" s="41"/>
      <c r="J4" s="40">
        <v>2</v>
      </c>
      <c r="K4" s="41"/>
      <c r="L4" s="41"/>
      <c r="M4" s="47"/>
      <c r="N4" s="43"/>
      <c r="O4" s="47"/>
      <c r="P4" s="47"/>
      <c r="Q4" s="47"/>
      <c r="R4" s="43"/>
      <c r="S4" s="47"/>
      <c r="T4" s="47"/>
      <c r="U4" s="47"/>
      <c r="V4" s="44"/>
    </row>
    <row r="5" spans="1:22" ht="15.75">
      <c r="A5" s="70" t="s">
        <v>1065</v>
      </c>
      <c r="B5" s="33"/>
      <c r="C5" s="45"/>
      <c r="D5" s="45"/>
      <c r="E5" s="41">
        <v>0</v>
      </c>
      <c r="F5" s="40">
        <v>2</v>
      </c>
      <c r="G5" s="41">
        <v>2</v>
      </c>
      <c r="H5" s="41">
        <v>2</v>
      </c>
      <c r="I5" s="41">
        <v>2</v>
      </c>
      <c r="J5" s="40">
        <v>2</v>
      </c>
      <c r="K5" s="41">
        <v>2</v>
      </c>
      <c r="L5" s="41">
        <v>2</v>
      </c>
      <c r="M5" s="47">
        <v>2</v>
      </c>
      <c r="N5" s="43">
        <v>2</v>
      </c>
      <c r="O5" s="47">
        <v>3</v>
      </c>
      <c r="P5" s="47">
        <v>3</v>
      </c>
      <c r="Q5" s="47">
        <v>3</v>
      </c>
      <c r="R5" s="43">
        <v>3</v>
      </c>
      <c r="S5" s="47">
        <v>4</v>
      </c>
      <c r="T5" s="47">
        <v>4</v>
      </c>
      <c r="U5" s="47">
        <v>4</v>
      </c>
      <c r="V5" s="44">
        <v>4</v>
      </c>
    </row>
    <row r="6" spans="1:22" ht="15.75">
      <c r="A6" s="70" t="s">
        <v>170</v>
      </c>
      <c r="B6" s="33"/>
      <c r="C6" s="45"/>
      <c r="D6" s="55"/>
      <c r="E6" s="41"/>
      <c r="F6" s="40">
        <v>1</v>
      </c>
      <c r="G6" s="41"/>
      <c r="H6" s="41">
        <v>1</v>
      </c>
      <c r="I6" s="41"/>
      <c r="J6" s="40">
        <v>1</v>
      </c>
      <c r="K6" s="41"/>
      <c r="L6" s="41">
        <v>1</v>
      </c>
      <c r="M6" s="47"/>
      <c r="N6" s="43">
        <v>1</v>
      </c>
      <c r="O6" s="47"/>
      <c r="P6" s="47">
        <v>1</v>
      </c>
      <c r="Q6" s="47"/>
      <c r="R6" s="43">
        <v>0</v>
      </c>
      <c r="S6" s="47"/>
      <c r="T6" s="47">
        <v>0</v>
      </c>
      <c r="U6" s="47"/>
      <c r="V6" s="44">
        <v>0</v>
      </c>
    </row>
    <row r="7" spans="1:22" ht="15" customHeight="1">
      <c r="A7" s="70" t="s">
        <v>1068</v>
      </c>
      <c r="B7" s="39"/>
      <c r="C7" s="47"/>
      <c r="D7" s="47"/>
      <c r="E7" s="47"/>
      <c r="F7" s="43"/>
      <c r="G7" s="47" t="str">
        <f>IF(G2&gt;=G3+G4,IF(G2&gt;G3+G4,"缺排",""),"超排")</f>
        <v/>
      </c>
      <c r="H7" s="47" t="str">
        <f t="shared" ref="H7:V7" si="0">IF(H2&gt;=H3+H4,IF(H2&gt;H3+H4,"缺排",""),"超排")</f>
        <v/>
      </c>
      <c r="I7" s="47" t="str">
        <f t="shared" si="0"/>
        <v/>
      </c>
      <c r="J7" s="44" t="str">
        <f t="shared" si="0"/>
        <v/>
      </c>
      <c r="K7" s="47" t="str">
        <f t="shared" si="0"/>
        <v/>
      </c>
      <c r="L7" s="47" t="str">
        <f t="shared" si="0"/>
        <v/>
      </c>
      <c r="M7" s="47" t="str">
        <f t="shared" si="0"/>
        <v/>
      </c>
      <c r="N7" s="44" t="str">
        <f t="shared" si="0"/>
        <v/>
      </c>
      <c r="O7" s="47" t="str">
        <f t="shared" si="0"/>
        <v/>
      </c>
      <c r="P7" s="47" t="str">
        <f t="shared" si="0"/>
        <v/>
      </c>
      <c r="Q7" s="47" t="str">
        <f t="shared" si="0"/>
        <v/>
      </c>
      <c r="R7" s="44" t="str">
        <f t="shared" si="0"/>
        <v/>
      </c>
      <c r="S7" s="47" t="str">
        <f t="shared" si="0"/>
        <v/>
      </c>
      <c r="T7" s="47" t="str">
        <f t="shared" si="0"/>
        <v/>
      </c>
      <c r="U7" s="47" t="str">
        <f t="shared" si="0"/>
        <v/>
      </c>
      <c r="V7" s="44" t="str">
        <f t="shared" si="0"/>
        <v/>
      </c>
    </row>
    <row r="8" spans="1:22" ht="12" customHeight="1">
      <c r="A8" s="72"/>
    </row>
    <row r="9" spans="1:22">
      <c r="A9" s="59" t="s">
        <v>1027</v>
      </c>
      <c r="B9" s="34" t="s">
        <v>142</v>
      </c>
      <c r="C9" s="51" t="s">
        <v>155</v>
      </c>
      <c r="D9" s="51">
        <v>0</v>
      </c>
      <c r="E9" s="51" t="s">
        <v>154</v>
      </c>
      <c r="F9" s="43">
        <v>0</v>
      </c>
      <c r="G9" s="51" t="s">
        <v>159</v>
      </c>
      <c r="H9" s="51">
        <v>0</v>
      </c>
      <c r="I9" s="51" t="s">
        <v>160</v>
      </c>
      <c r="J9" s="43">
        <f>SUM(C11:F11)</f>
        <v>2</v>
      </c>
      <c r="K9" s="51" t="s">
        <v>1050</v>
      </c>
      <c r="L9" s="51">
        <v>2</v>
      </c>
      <c r="M9" s="51" t="s">
        <v>158</v>
      </c>
      <c r="N9" s="43">
        <v>0</v>
      </c>
      <c r="O9" s="51" t="s">
        <v>1051</v>
      </c>
      <c r="P9" s="47">
        <v>3</v>
      </c>
      <c r="Q9" s="51" t="s">
        <v>161</v>
      </c>
      <c r="R9" s="43">
        <v>0</v>
      </c>
      <c r="S9" s="51" t="s">
        <v>1049</v>
      </c>
      <c r="T9" s="47">
        <v>4</v>
      </c>
      <c r="U9" s="51" t="s">
        <v>162</v>
      </c>
      <c r="V9" s="43" t="s">
        <v>163</v>
      </c>
    </row>
    <row r="10" spans="1:22" s="36" customFormat="1">
      <c r="A10" s="60" t="s">
        <v>181</v>
      </c>
      <c r="B10" s="35" t="s">
        <v>143</v>
      </c>
      <c r="C10" s="52">
        <v>1</v>
      </c>
      <c r="D10" s="52">
        <v>2</v>
      </c>
      <c r="E10" s="52">
        <v>3</v>
      </c>
      <c r="F10" s="43">
        <v>4</v>
      </c>
      <c r="G10" s="52">
        <v>5</v>
      </c>
      <c r="H10" s="52">
        <v>6</v>
      </c>
      <c r="I10" s="52">
        <v>7</v>
      </c>
      <c r="J10" s="43">
        <v>8</v>
      </c>
      <c r="K10" s="52">
        <v>9</v>
      </c>
      <c r="L10" s="52">
        <v>10</v>
      </c>
      <c r="M10" s="52">
        <v>11</v>
      </c>
      <c r="N10" s="43">
        <v>12</v>
      </c>
      <c r="O10" s="52">
        <v>13</v>
      </c>
      <c r="P10" s="52">
        <v>14</v>
      </c>
      <c r="Q10" s="52">
        <v>15</v>
      </c>
      <c r="R10" s="43">
        <v>16</v>
      </c>
      <c r="S10" s="52">
        <v>17</v>
      </c>
      <c r="T10" s="52">
        <v>18</v>
      </c>
      <c r="U10" s="52">
        <v>19</v>
      </c>
      <c r="V10" s="43">
        <v>20</v>
      </c>
    </row>
    <row r="11" spans="1:22" ht="15.75">
      <c r="A11" s="58" t="s">
        <v>144</v>
      </c>
      <c r="B11" s="37">
        <v>0</v>
      </c>
      <c r="C11" s="45">
        <f>C5</f>
        <v>0</v>
      </c>
      <c r="D11" s="45">
        <f>D5</f>
        <v>0</v>
      </c>
      <c r="E11" s="41">
        <f>E5</f>
        <v>0</v>
      </c>
      <c r="F11" s="40">
        <f>F5</f>
        <v>2</v>
      </c>
      <c r="G11" s="41">
        <f>IF(G3&gt;G5,G3,G5)</f>
        <v>4</v>
      </c>
      <c r="H11" s="41">
        <f t="shared" ref="H11:V11" si="1">IF(H3&gt;H5,H3,H5)</f>
        <v>2</v>
      </c>
      <c r="I11" s="41">
        <f t="shared" si="1"/>
        <v>4</v>
      </c>
      <c r="J11" s="53">
        <f t="shared" si="1"/>
        <v>2</v>
      </c>
      <c r="K11" s="41">
        <f t="shared" si="1"/>
        <v>2</v>
      </c>
      <c r="L11" s="41">
        <f t="shared" si="1"/>
        <v>2</v>
      </c>
      <c r="M11" s="41">
        <f t="shared" si="1"/>
        <v>2</v>
      </c>
      <c r="N11" s="53">
        <f t="shared" si="1"/>
        <v>2</v>
      </c>
      <c r="O11" s="41">
        <f>IF(O3&gt;O5,O3,O5)</f>
        <v>3</v>
      </c>
      <c r="P11" s="41">
        <f t="shared" si="1"/>
        <v>3</v>
      </c>
      <c r="Q11" s="41">
        <f t="shared" si="1"/>
        <v>3</v>
      </c>
      <c r="R11" s="53">
        <f>IF(R3&gt;R5,R3,R5)</f>
        <v>3</v>
      </c>
      <c r="S11" s="41">
        <f t="shared" si="1"/>
        <v>4</v>
      </c>
      <c r="T11" s="41">
        <f t="shared" si="1"/>
        <v>4</v>
      </c>
      <c r="U11" s="41">
        <f t="shared" si="1"/>
        <v>4</v>
      </c>
      <c r="V11" s="53">
        <f t="shared" si="1"/>
        <v>4</v>
      </c>
    </row>
    <row r="12" spans="1:22" ht="15.75">
      <c r="A12" s="58" t="s">
        <v>145</v>
      </c>
      <c r="B12" s="37">
        <v>0</v>
      </c>
      <c r="C12" s="51">
        <v>0</v>
      </c>
      <c r="D12" s="51"/>
      <c r="E12" s="51"/>
      <c r="F12" s="43"/>
      <c r="G12" s="56">
        <f>L9</f>
        <v>2</v>
      </c>
      <c r="H12" s="51"/>
      <c r="I12" s="51"/>
      <c r="J12" s="43"/>
      <c r="K12" s="51"/>
      <c r="L12" s="51"/>
      <c r="M12" s="51"/>
      <c r="N12" s="43"/>
      <c r="O12" s="51"/>
      <c r="P12" s="51"/>
      <c r="Q12" s="51"/>
      <c r="R12" s="43"/>
      <c r="S12" s="51"/>
      <c r="T12" s="51"/>
      <c r="U12" s="51"/>
      <c r="V12" s="43"/>
    </row>
    <row r="13" spans="1:22" ht="15.75">
      <c r="A13" s="58" t="s">
        <v>146</v>
      </c>
      <c r="B13" s="37"/>
      <c r="C13" s="51">
        <f>F9+C12+B12-C11</f>
        <v>0</v>
      </c>
      <c r="D13" s="51">
        <f>C14+D12-D11</f>
        <v>0</v>
      </c>
      <c r="E13" s="51">
        <f>D14+E12-E11</f>
        <v>0</v>
      </c>
      <c r="F13" s="43">
        <f t="shared" ref="F13:J13" si="2">E14+F12-F11</f>
        <v>-2</v>
      </c>
      <c r="G13" s="51">
        <f>J9+G12-G11</f>
        <v>0</v>
      </c>
      <c r="H13" s="51">
        <f t="shared" si="2"/>
        <v>-2</v>
      </c>
      <c r="I13" s="51">
        <f>H14+I12-I11</f>
        <v>-4</v>
      </c>
      <c r="J13" s="43">
        <f t="shared" si="2"/>
        <v>-4</v>
      </c>
      <c r="K13" s="51">
        <f>J14+K12-K11</f>
        <v>-4</v>
      </c>
      <c r="L13" s="51">
        <f>K14+L12-L11</f>
        <v>-4</v>
      </c>
      <c r="M13" s="51">
        <f t="shared" ref="M13:V13" si="3">L14+M12-M11</f>
        <v>-4</v>
      </c>
      <c r="N13" s="43">
        <f t="shared" si="3"/>
        <v>-4</v>
      </c>
      <c r="O13" s="51">
        <f t="shared" si="3"/>
        <v>-5</v>
      </c>
      <c r="P13" s="51">
        <f t="shared" si="3"/>
        <v>-5</v>
      </c>
      <c r="Q13" s="51">
        <f t="shared" si="3"/>
        <v>-5</v>
      </c>
      <c r="R13" s="43">
        <f t="shared" si="3"/>
        <v>-5</v>
      </c>
      <c r="S13" s="51">
        <f t="shared" si="3"/>
        <v>-6</v>
      </c>
      <c r="T13" s="51">
        <f t="shared" si="3"/>
        <v>-6</v>
      </c>
      <c r="U13" s="51">
        <f t="shared" si="3"/>
        <v>-6</v>
      </c>
      <c r="V13" s="43">
        <f t="shared" si="3"/>
        <v>-6</v>
      </c>
    </row>
    <row r="14" spans="1:22" ht="15.75">
      <c r="A14" s="58" t="s">
        <v>147</v>
      </c>
      <c r="B14" s="37"/>
      <c r="C14" s="51">
        <f>C13+C16</f>
        <v>0</v>
      </c>
      <c r="D14" s="51">
        <f t="shared" ref="D14:J14" si="4">D13+D16</f>
        <v>0</v>
      </c>
      <c r="E14" s="51">
        <f t="shared" si="4"/>
        <v>0</v>
      </c>
      <c r="F14" s="43">
        <f>F13+F16</f>
        <v>0</v>
      </c>
      <c r="G14" s="51">
        <f t="shared" si="4"/>
        <v>0</v>
      </c>
      <c r="H14" s="51">
        <f t="shared" si="4"/>
        <v>0</v>
      </c>
      <c r="I14" s="51">
        <f t="shared" si="4"/>
        <v>-2</v>
      </c>
      <c r="J14" s="43">
        <f t="shared" si="4"/>
        <v>-2</v>
      </c>
      <c r="K14" s="51">
        <f>K13+K16</f>
        <v>-2</v>
      </c>
      <c r="L14" s="51">
        <f>L13+L16</f>
        <v>-2</v>
      </c>
      <c r="M14" s="51">
        <f t="shared" ref="M14:V14" si="5">M13+M16</f>
        <v>-2</v>
      </c>
      <c r="N14" s="43">
        <f t="shared" si="5"/>
        <v>-2</v>
      </c>
      <c r="O14" s="51">
        <f t="shared" si="5"/>
        <v>-2</v>
      </c>
      <c r="P14" s="51">
        <f t="shared" si="5"/>
        <v>-2</v>
      </c>
      <c r="Q14" s="51">
        <f t="shared" si="5"/>
        <v>-2</v>
      </c>
      <c r="R14" s="43">
        <f t="shared" si="5"/>
        <v>-2</v>
      </c>
      <c r="S14" s="51">
        <f t="shared" si="5"/>
        <v>-2</v>
      </c>
      <c r="T14" s="51">
        <f t="shared" si="5"/>
        <v>-2</v>
      </c>
      <c r="U14" s="51">
        <f t="shared" si="5"/>
        <v>-2</v>
      </c>
      <c r="V14" s="43">
        <f t="shared" si="5"/>
        <v>-2</v>
      </c>
    </row>
    <row r="15" spans="1:22" ht="15.75">
      <c r="A15" s="58" t="s">
        <v>148</v>
      </c>
      <c r="B15" s="37"/>
      <c r="C15" s="51">
        <f>IF(C13&gt;=$D9,0,$D9-C13)</f>
        <v>0</v>
      </c>
      <c r="D15" s="51">
        <f t="shared" ref="D15:F15" si="6">IF(D13&gt;=$D9,0,$D9-D13)</f>
        <v>0</v>
      </c>
      <c r="E15" s="51">
        <f>IF(E13&gt;=$D9,0,$D9-E13)</f>
        <v>0</v>
      </c>
      <c r="F15" s="43">
        <f t="shared" si="6"/>
        <v>2</v>
      </c>
      <c r="G15" s="51">
        <f t="shared" ref="G15:J15" si="7">IF(G13&gt;=$H9,0,$H9-G13)</f>
        <v>0</v>
      </c>
      <c r="H15" s="51">
        <f t="shared" si="7"/>
        <v>2</v>
      </c>
      <c r="I15" s="51">
        <f t="shared" si="7"/>
        <v>4</v>
      </c>
      <c r="J15" s="43">
        <f t="shared" si="7"/>
        <v>4</v>
      </c>
      <c r="K15" s="51">
        <f>IF(K13&gt;=$H9,0,$H9-K13)</f>
        <v>4</v>
      </c>
      <c r="L15" s="51">
        <f>IF(L13&gt;=$H9,0,$H9-L13)</f>
        <v>4</v>
      </c>
      <c r="M15" s="51">
        <f t="shared" ref="M15:N15" si="8">IF(M13&gt;=$H9,0,$H9-M13)</f>
        <v>4</v>
      </c>
      <c r="N15" s="43">
        <f t="shared" si="8"/>
        <v>4</v>
      </c>
      <c r="O15" s="51">
        <f>IF(O13&gt;=$N9,0,$N9-O13)</f>
        <v>5</v>
      </c>
      <c r="P15" s="51">
        <f t="shared" ref="P15:Q15" si="9">IF(P13&gt;=$N9,0,$N9-P13)</f>
        <v>5</v>
      </c>
      <c r="Q15" s="51">
        <f t="shared" si="9"/>
        <v>5</v>
      </c>
      <c r="R15" s="43">
        <f>IF(R13&gt;=$N9,0,$N9-R13)</f>
        <v>5</v>
      </c>
      <c r="S15" s="51">
        <f>IF(S13&gt;=$R9,0,$R9-S13)</f>
        <v>6</v>
      </c>
      <c r="T15" s="51">
        <f t="shared" ref="T15:V15" si="10">IF(T13&gt;=$R9,0,$R9-T13)</f>
        <v>6</v>
      </c>
      <c r="U15" s="51">
        <f t="shared" si="10"/>
        <v>6</v>
      </c>
      <c r="V15" s="43">
        <f t="shared" si="10"/>
        <v>6</v>
      </c>
    </row>
    <row r="16" spans="1:22" ht="15.75">
      <c r="A16" s="58" t="s">
        <v>149</v>
      </c>
      <c r="B16" s="37"/>
      <c r="C16" s="51">
        <f>IF(C15&gt;0,$L9,0)</f>
        <v>0</v>
      </c>
      <c r="D16" s="51">
        <f t="shared" ref="D16:N16" si="11">IF(D15&gt;0,$L9,0)</f>
        <v>0</v>
      </c>
      <c r="E16" s="51">
        <f t="shared" si="11"/>
        <v>0</v>
      </c>
      <c r="F16" s="43">
        <f t="shared" si="11"/>
        <v>2</v>
      </c>
      <c r="G16" s="51">
        <f>IF(G15&gt;0,$L9,0)</f>
        <v>0</v>
      </c>
      <c r="H16" s="51">
        <f>IF(H15&gt;0,$L9,0)</f>
        <v>2</v>
      </c>
      <c r="I16" s="51">
        <f t="shared" si="11"/>
        <v>2</v>
      </c>
      <c r="J16" s="43">
        <f t="shared" si="11"/>
        <v>2</v>
      </c>
      <c r="K16" s="51">
        <f t="shared" si="11"/>
        <v>2</v>
      </c>
      <c r="L16" s="51">
        <f t="shared" si="11"/>
        <v>2</v>
      </c>
      <c r="M16" s="51">
        <f t="shared" si="11"/>
        <v>2</v>
      </c>
      <c r="N16" s="43">
        <f t="shared" si="11"/>
        <v>2</v>
      </c>
      <c r="O16" s="51">
        <f>IF(O15&gt;0,$P9,0)</f>
        <v>3</v>
      </c>
      <c r="P16" s="51">
        <f t="shared" ref="P16:R16" si="12">IF(P15&gt;0,$P9,0)</f>
        <v>3</v>
      </c>
      <c r="Q16" s="51">
        <f t="shared" si="12"/>
        <v>3</v>
      </c>
      <c r="R16" s="43">
        <f t="shared" si="12"/>
        <v>3</v>
      </c>
      <c r="S16" s="51">
        <f>IF(S15&gt;0,$T9,0)</f>
        <v>4</v>
      </c>
      <c r="T16" s="51">
        <f t="shared" ref="T16:V16" si="13">IF(T15&gt;0,$T9,0)</f>
        <v>4</v>
      </c>
      <c r="U16" s="51">
        <f t="shared" si="13"/>
        <v>4</v>
      </c>
      <c r="V16" s="43">
        <f t="shared" si="13"/>
        <v>4</v>
      </c>
    </row>
    <row r="17" spans="1:22" ht="15.75">
      <c r="A17" s="58" t="s">
        <v>150</v>
      </c>
      <c r="B17" s="37">
        <f t="shared" ref="B17:J17" si="14">C16</f>
        <v>0</v>
      </c>
      <c r="C17" s="51">
        <f t="shared" si="14"/>
        <v>0</v>
      </c>
      <c r="D17" s="51">
        <f t="shared" si="14"/>
        <v>0</v>
      </c>
      <c r="E17" s="51">
        <f>F16</f>
        <v>2</v>
      </c>
      <c r="F17" s="57">
        <f>G12</f>
        <v>2</v>
      </c>
      <c r="G17" s="51">
        <f t="shared" si="14"/>
        <v>2</v>
      </c>
      <c r="H17" s="51">
        <f t="shared" si="14"/>
        <v>2</v>
      </c>
      <c r="I17" s="51">
        <f t="shared" si="14"/>
        <v>2</v>
      </c>
      <c r="J17" s="43">
        <f t="shared" si="14"/>
        <v>2</v>
      </c>
      <c r="K17" s="51">
        <f>L16</f>
        <v>2</v>
      </c>
      <c r="L17" s="51">
        <f>M16</f>
        <v>2</v>
      </c>
      <c r="M17" s="51">
        <f t="shared" ref="M17:V17" si="15">N16</f>
        <v>2</v>
      </c>
      <c r="N17" s="43">
        <f t="shared" si="15"/>
        <v>3</v>
      </c>
      <c r="O17" s="51">
        <f t="shared" si="15"/>
        <v>3</v>
      </c>
      <c r="P17" s="51">
        <f t="shared" si="15"/>
        <v>3</v>
      </c>
      <c r="Q17" s="51">
        <f t="shared" si="15"/>
        <v>3</v>
      </c>
      <c r="R17" s="43">
        <f t="shared" si="15"/>
        <v>4</v>
      </c>
      <c r="S17" s="51">
        <f t="shared" si="15"/>
        <v>4</v>
      </c>
      <c r="T17" s="51">
        <f t="shared" si="15"/>
        <v>4</v>
      </c>
      <c r="U17" s="51">
        <f t="shared" si="15"/>
        <v>4</v>
      </c>
      <c r="V17" s="43">
        <f t="shared" si="15"/>
        <v>0</v>
      </c>
    </row>
    <row r="18" spans="1:22" ht="15.75">
      <c r="A18" s="73" t="s">
        <v>1022</v>
      </c>
      <c r="B18" s="33"/>
      <c r="C18" s="41">
        <f>C3</f>
        <v>0</v>
      </c>
      <c r="D18" s="41">
        <f t="shared" ref="D18:V18" si="16">D3</f>
        <v>0</v>
      </c>
      <c r="E18" s="41">
        <f t="shared" si="16"/>
        <v>0</v>
      </c>
      <c r="F18" s="53">
        <f t="shared" si="16"/>
        <v>0</v>
      </c>
      <c r="G18" s="41">
        <f t="shared" si="16"/>
        <v>4</v>
      </c>
      <c r="H18" s="41">
        <f t="shared" si="16"/>
        <v>0</v>
      </c>
      <c r="I18" s="41">
        <f t="shared" si="16"/>
        <v>4</v>
      </c>
      <c r="J18" s="53">
        <f t="shared" si="16"/>
        <v>0</v>
      </c>
      <c r="K18" s="41">
        <f t="shared" si="16"/>
        <v>0</v>
      </c>
      <c r="L18" s="41">
        <f t="shared" si="16"/>
        <v>0</v>
      </c>
      <c r="M18" s="41">
        <f t="shared" si="16"/>
        <v>0</v>
      </c>
      <c r="N18" s="53">
        <f t="shared" si="16"/>
        <v>0</v>
      </c>
      <c r="O18" s="41">
        <f>O3</f>
        <v>0</v>
      </c>
      <c r="P18" s="41">
        <f t="shared" si="16"/>
        <v>0</v>
      </c>
      <c r="Q18" s="41">
        <f t="shared" si="16"/>
        <v>0</v>
      </c>
      <c r="R18" s="53">
        <f>R3</f>
        <v>0</v>
      </c>
      <c r="S18" s="41">
        <f t="shared" si="16"/>
        <v>0</v>
      </c>
      <c r="T18" s="41">
        <f t="shared" si="16"/>
        <v>0</v>
      </c>
      <c r="U18" s="41">
        <f t="shared" si="16"/>
        <v>0</v>
      </c>
      <c r="V18" s="53">
        <f t="shared" si="16"/>
        <v>0</v>
      </c>
    </row>
    <row r="19" spans="1:22" ht="15.75">
      <c r="A19" s="73" t="s">
        <v>1023</v>
      </c>
      <c r="B19" s="38"/>
      <c r="C19" s="41">
        <f t="shared" ref="C19:V19" si="17">C12+C16</f>
        <v>0</v>
      </c>
      <c r="D19" s="41">
        <f t="shared" si="17"/>
        <v>0</v>
      </c>
      <c r="E19" s="41">
        <f t="shared" si="17"/>
        <v>0</v>
      </c>
      <c r="F19" s="40">
        <f t="shared" si="17"/>
        <v>2</v>
      </c>
      <c r="G19" s="41">
        <f>G12+G16</f>
        <v>2</v>
      </c>
      <c r="H19" s="41">
        <f t="shared" si="17"/>
        <v>2</v>
      </c>
      <c r="I19" s="41">
        <f t="shared" si="17"/>
        <v>2</v>
      </c>
      <c r="J19" s="40">
        <f t="shared" si="17"/>
        <v>2</v>
      </c>
      <c r="K19" s="41">
        <f>K12+K16</f>
        <v>2</v>
      </c>
      <c r="L19" s="41">
        <f t="shared" si="17"/>
        <v>2</v>
      </c>
      <c r="M19" s="41">
        <f t="shared" si="17"/>
        <v>2</v>
      </c>
      <c r="N19" s="40">
        <f t="shared" si="17"/>
        <v>2</v>
      </c>
      <c r="O19" s="41">
        <f t="shared" si="17"/>
        <v>3</v>
      </c>
      <c r="P19" s="41">
        <f t="shared" si="17"/>
        <v>3</v>
      </c>
      <c r="Q19" s="41">
        <f t="shared" si="17"/>
        <v>3</v>
      </c>
      <c r="R19" s="40">
        <f t="shared" si="17"/>
        <v>3</v>
      </c>
      <c r="S19" s="41">
        <f t="shared" si="17"/>
        <v>4</v>
      </c>
      <c r="T19" s="41">
        <f t="shared" si="17"/>
        <v>4</v>
      </c>
      <c r="U19" s="41">
        <f t="shared" si="17"/>
        <v>4</v>
      </c>
      <c r="V19" s="53">
        <f t="shared" si="17"/>
        <v>4</v>
      </c>
    </row>
    <row r="20" spans="1:22" ht="15.75">
      <c r="A20" s="59" t="s">
        <v>151</v>
      </c>
      <c r="B20" s="38"/>
      <c r="C20" s="47">
        <f t="shared" ref="C20:V20" si="18">IF(C19=0,0,1)</f>
        <v>0</v>
      </c>
      <c r="D20" s="47">
        <f t="shared" si="18"/>
        <v>0</v>
      </c>
      <c r="E20" s="47">
        <f t="shared" si="18"/>
        <v>0</v>
      </c>
      <c r="F20" s="43">
        <f t="shared" si="18"/>
        <v>1</v>
      </c>
      <c r="G20" s="47">
        <f t="shared" si="18"/>
        <v>1</v>
      </c>
      <c r="H20" s="47">
        <f t="shared" si="18"/>
        <v>1</v>
      </c>
      <c r="I20" s="47">
        <f t="shared" si="18"/>
        <v>1</v>
      </c>
      <c r="J20" s="43">
        <f t="shared" si="18"/>
        <v>1</v>
      </c>
      <c r="K20" s="47">
        <f t="shared" si="18"/>
        <v>1</v>
      </c>
      <c r="L20" s="47">
        <f t="shared" si="18"/>
        <v>1</v>
      </c>
      <c r="M20" s="47">
        <f t="shared" si="18"/>
        <v>1</v>
      </c>
      <c r="N20" s="43">
        <f t="shared" si="18"/>
        <v>1</v>
      </c>
      <c r="O20" s="47">
        <f t="shared" si="18"/>
        <v>1</v>
      </c>
      <c r="P20" s="47">
        <f t="shared" si="18"/>
        <v>1</v>
      </c>
      <c r="Q20" s="47">
        <f t="shared" si="18"/>
        <v>1</v>
      </c>
      <c r="R20" s="43">
        <f t="shared" si="18"/>
        <v>1</v>
      </c>
      <c r="S20" s="47">
        <f t="shared" si="18"/>
        <v>1</v>
      </c>
      <c r="T20" s="47">
        <f t="shared" si="18"/>
        <v>1</v>
      </c>
      <c r="U20" s="47">
        <f t="shared" si="18"/>
        <v>1</v>
      </c>
      <c r="V20" s="44">
        <f t="shared" si="18"/>
        <v>1</v>
      </c>
    </row>
    <row r="21" spans="1:22" ht="15.75">
      <c r="A21" s="59" t="s">
        <v>152</v>
      </c>
      <c r="B21" s="38"/>
      <c r="C21" s="47">
        <f>B18+C18+D21*ABS(D20-1)+D22</f>
        <v>0</v>
      </c>
      <c r="D21" s="47">
        <f t="shared" ref="D21:T21" si="19">D18+E21*ABS(E20-1)+E22</f>
        <v>0</v>
      </c>
      <c r="E21" s="47">
        <f t="shared" si="19"/>
        <v>0</v>
      </c>
      <c r="F21" s="43">
        <f t="shared" si="19"/>
        <v>2</v>
      </c>
      <c r="G21" s="47">
        <f t="shared" si="19"/>
        <v>4</v>
      </c>
      <c r="H21" s="47">
        <f t="shared" si="19"/>
        <v>2</v>
      </c>
      <c r="I21" s="47">
        <f t="shared" si="19"/>
        <v>4</v>
      </c>
      <c r="J21" s="43">
        <f t="shared" si="19"/>
        <v>0</v>
      </c>
      <c r="K21" s="47">
        <f t="shared" si="19"/>
        <v>0</v>
      </c>
      <c r="L21" s="47">
        <f t="shared" si="19"/>
        <v>0</v>
      </c>
      <c r="M21" s="47">
        <f t="shared" si="19"/>
        <v>0</v>
      </c>
      <c r="N21" s="43">
        <f t="shared" si="19"/>
        <v>0</v>
      </c>
      <c r="O21" s="47">
        <f t="shared" si="19"/>
        <v>0</v>
      </c>
      <c r="P21" s="47">
        <f t="shared" si="19"/>
        <v>0</v>
      </c>
      <c r="Q21" s="47">
        <f t="shared" si="19"/>
        <v>0</v>
      </c>
      <c r="R21" s="43">
        <f t="shared" si="19"/>
        <v>0</v>
      </c>
      <c r="S21" s="47">
        <f t="shared" si="19"/>
        <v>0</v>
      </c>
      <c r="T21" s="47">
        <f t="shared" si="19"/>
        <v>0</v>
      </c>
      <c r="U21" s="47">
        <f>U18+V21*ABS(V20-1)+V22</f>
        <v>0</v>
      </c>
      <c r="V21" s="44">
        <f>V18</f>
        <v>0</v>
      </c>
    </row>
    <row r="22" spans="1:22" ht="15.75">
      <c r="A22" s="59" t="s">
        <v>153</v>
      </c>
      <c r="B22" s="38"/>
      <c r="C22" s="47">
        <f>IF(C20=0,0,MAX(C21-B19-C19-F9,0))</f>
        <v>0</v>
      </c>
      <c r="D22" s="47">
        <f>IF(D20=0,0,MAX(D21-D19,0))</f>
        <v>0</v>
      </c>
      <c r="E22" s="47">
        <f t="shared" ref="E22:V22" si="20">IF(E20=0,0,MAX(E21-E19,0))</f>
        <v>0</v>
      </c>
      <c r="F22" s="43">
        <f t="shared" si="20"/>
        <v>0</v>
      </c>
      <c r="G22" s="47">
        <f t="shared" si="20"/>
        <v>2</v>
      </c>
      <c r="H22" s="47">
        <f t="shared" si="20"/>
        <v>0</v>
      </c>
      <c r="I22" s="47">
        <f t="shared" si="20"/>
        <v>2</v>
      </c>
      <c r="J22" s="43">
        <f t="shared" si="20"/>
        <v>0</v>
      </c>
      <c r="K22" s="47">
        <f t="shared" si="20"/>
        <v>0</v>
      </c>
      <c r="L22" s="47">
        <f t="shared" si="20"/>
        <v>0</v>
      </c>
      <c r="M22" s="47">
        <f t="shared" si="20"/>
        <v>0</v>
      </c>
      <c r="N22" s="43">
        <f t="shared" si="20"/>
        <v>0</v>
      </c>
      <c r="O22" s="47">
        <f t="shared" si="20"/>
        <v>0</v>
      </c>
      <c r="P22" s="47">
        <f t="shared" si="20"/>
        <v>0</v>
      </c>
      <c r="Q22" s="47">
        <f t="shared" si="20"/>
        <v>0</v>
      </c>
      <c r="R22" s="43">
        <f t="shared" si="20"/>
        <v>0</v>
      </c>
      <c r="S22" s="47">
        <f t="shared" si="20"/>
        <v>0</v>
      </c>
      <c r="T22" s="47">
        <f t="shared" si="20"/>
        <v>0</v>
      </c>
      <c r="U22" s="47">
        <f t="shared" si="20"/>
        <v>0</v>
      </c>
      <c r="V22" s="44">
        <f t="shared" si="20"/>
        <v>0</v>
      </c>
    </row>
    <row r="23" spans="1:22" ht="15.75">
      <c r="A23" s="73" t="s">
        <v>1024</v>
      </c>
      <c r="B23" s="38"/>
      <c r="C23" s="77">
        <f>F9+B19+C19-C21</f>
        <v>0</v>
      </c>
      <c r="D23" s="47" t="str">
        <f>IF(D20=0,"",IF(D22=0,D19-D21,0))</f>
        <v/>
      </c>
      <c r="E23" s="47" t="str">
        <f t="shared" ref="E23:V23" si="21">IF(E20=0,"",IF(E22=0,E19-E21,0))</f>
        <v/>
      </c>
      <c r="F23" s="43">
        <f t="shared" si="21"/>
        <v>0</v>
      </c>
      <c r="G23" s="47">
        <f t="shared" si="21"/>
        <v>0</v>
      </c>
      <c r="H23" s="47">
        <f t="shared" si="21"/>
        <v>0</v>
      </c>
      <c r="I23" s="47">
        <f t="shared" si="21"/>
        <v>0</v>
      </c>
      <c r="J23" s="43">
        <f t="shared" si="21"/>
        <v>2</v>
      </c>
      <c r="K23" s="47">
        <f t="shared" si="21"/>
        <v>2</v>
      </c>
      <c r="L23" s="47">
        <f t="shared" si="21"/>
        <v>2</v>
      </c>
      <c r="M23" s="47">
        <f t="shared" si="21"/>
        <v>2</v>
      </c>
      <c r="N23" s="43">
        <f t="shared" si="21"/>
        <v>2</v>
      </c>
      <c r="O23" s="47">
        <f t="shared" si="21"/>
        <v>3</v>
      </c>
      <c r="P23" s="47">
        <f t="shared" si="21"/>
        <v>3</v>
      </c>
      <c r="Q23" s="47">
        <f t="shared" si="21"/>
        <v>3</v>
      </c>
      <c r="R23" s="43">
        <f t="shared" si="21"/>
        <v>3</v>
      </c>
      <c r="S23" s="47">
        <f t="shared" si="21"/>
        <v>4</v>
      </c>
      <c r="T23" s="47">
        <f t="shared" si="21"/>
        <v>4</v>
      </c>
      <c r="U23" s="47">
        <f t="shared" si="21"/>
        <v>4</v>
      </c>
      <c r="V23" s="44">
        <f t="shared" si="21"/>
        <v>4</v>
      </c>
    </row>
    <row r="25" spans="1:22">
      <c r="A25" s="59" t="s">
        <v>1028</v>
      </c>
      <c r="B25" s="34" t="s">
        <v>142</v>
      </c>
      <c r="C25" s="51" t="s">
        <v>155</v>
      </c>
      <c r="D25" s="51">
        <v>0</v>
      </c>
      <c r="E25" s="51" t="s">
        <v>154</v>
      </c>
      <c r="F25" s="43">
        <v>0</v>
      </c>
      <c r="G25" s="51" t="s">
        <v>159</v>
      </c>
      <c r="H25" s="51">
        <v>0</v>
      </c>
      <c r="I25" s="51" t="s">
        <v>160</v>
      </c>
      <c r="J25" s="43">
        <f>SUM(C27:F27)</f>
        <v>1</v>
      </c>
      <c r="K25" s="51" t="s">
        <v>1052</v>
      </c>
      <c r="L25" s="51">
        <v>1</v>
      </c>
      <c r="M25" s="51" t="s">
        <v>158</v>
      </c>
      <c r="N25" s="43"/>
      <c r="O25" s="51" t="s">
        <v>1051</v>
      </c>
      <c r="P25" s="47"/>
      <c r="Q25" s="51" t="s">
        <v>161</v>
      </c>
      <c r="R25" s="43"/>
      <c r="S25" s="51" t="s">
        <v>1053</v>
      </c>
      <c r="T25" s="47"/>
      <c r="U25" s="51" t="s">
        <v>162</v>
      </c>
      <c r="V25" s="43" t="s">
        <v>163</v>
      </c>
    </row>
    <row r="26" spans="1:22" s="36" customFormat="1">
      <c r="A26" s="60" t="s">
        <v>181</v>
      </c>
      <c r="B26" s="35" t="s">
        <v>143</v>
      </c>
      <c r="C26" s="52">
        <v>1</v>
      </c>
      <c r="D26" s="52">
        <v>2</v>
      </c>
      <c r="E26" s="52">
        <v>3</v>
      </c>
      <c r="F26" s="43">
        <v>4</v>
      </c>
      <c r="G26" s="52">
        <v>5</v>
      </c>
      <c r="H26" s="52">
        <v>6</v>
      </c>
      <c r="I26" s="52">
        <v>7</v>
      </c>
      <c r="J26" s="43">
        <v>8</v>
      </c>
      <c r="K26" s="52">
        <v>9</v>
      </c>
      <c r="L26" s="52">
        <v>10</v>
      </c>
      <c r="M26" s="52">
        <v>11</v>
      </c>
      <c r="N26" s="43">
        <v>12</v>
      </c>
      <c r="O26" s="52">
        <v>13</v>
      </c>
      <c r="P26" s="52">
        <v>14</v>
      </c>
      <c r="Q26" s="52">
        <v>15</v>
      </c>
      <c r="R26" s="43">
        <v>16</v>
      </c>
      <c r="S26" s="52">
        <v>17</v>
      </c>
      <c r="T26" s="52">
        <v>18</v>
      </c>
      <c r="U26" s="52">
        <v>19</v>
      </c>
      <c r="V26" s="43">
        <v>20</v>
      </c>
    </row>
    <row r="27" spans="1:22" ht="15.75">
      <c r="A27" s="58" t="s">
        <v>144</v>
      </c>
      <c r="B27" s="37">
        <v>0</v>
      </c>
      <c r="C27" s="45">
        <f>C6</f>
        <v>0</v>
      </c>
      <c r="D27" s="55">
        <f>D6</f>
        <v>0</v>
      </c>
      <c r="E27" s="41">
        <f>E22</f>
        <v>0</v>
      </c>
      <c r="F27" s="40">
        <f>F6</f>
        <v>1</v>
      </c>
      <c r="G27" s="41">
        <f>IF(G4&gt;G6,G4,G6)</f>
        <v>0</v>
      </c>
      <c r="H27" s="41">
        <f>IF(H4&gt;H6,H4,H6)</f>
        <v>2</v>
      </c>
      <c r="I27" s="41">
        <f t="shared" ref="I27:V27" si="22">IF(I4&gt;I6,I4,I6)</f>
        <v>0</v>
      </c>
      <c r="J27" s="53">
        <f t="shared" si="22"/>
        <v>2</v>
      </c>
      <c r="K27" s="41">
        <f t="shared" si="22"/>
        <v>0</v>
      </c>
      <c r="L27" s="41">
        <f t="shared" si="22"/>
        <v>1</v>
      </c>
      <c r="M27" s="41">
        <f t="shared" si="22"/>
        <v>0</v>
      </c>
      <c r="N27" s="53">
        <f t="shared" si="22"/>
        <v>1</v>
      </c>
      <c r="O27" s="41">
        <f>IF(O4&gt;O6,O4,O6)</f>
        <v>0</v>
      </c>
      <c r="P27" s="41">
        <f t="shared" si="22"/>
        <v>1</v>
      </c>
      <c r="Q27" s="41">
        <f t="shared" si="22"/>
        <v>0</v>
      </c>
      <c r="R27" s="53">
        <f>IF(R4&gt;R6,R4,R6)</f>
        <v>0</v>
      </c>
      <c r="S27" s="41">
        <f t="shared" si="22"/>
        <v>0</v>
      </c>
      <c r="T27" s="41">
        <f t="shared" si="22"/>
        <v>0</v>
      </c>
      <c r="U27" s="41">
        <f t="shared" si="22"/>
        <v>0</v>
      </c>
      <c r="V27" s="53">
        <f t="shared" si="22"/>
        <v>0</v>
      </c>
    </row>
    <row r="28" spans="1:22" ht="15.75">
      <c r="A28" s="58" t="s">
        <v>145</v>
      </c>
      <c r="B28" s="37">
        <v>0</v>
      </c>
      <c r="C28" s="51">
        <v>0</v>
      </c>
      <c r="D28" s="51"/>
      <c r="E28" s="51"/>
      <c r="F28" s="43"/>
      <c r="G28" s="51"/>
      <c r="H28" s="56">
        <f>L25</f>
        <v>1</v>
      </c>
      <c r="I28" s="51"/>
      <c r="J28" s="43"/>
      <c r="K28" s="51"/>
      <c r="L28" s="51"/>
      <c r="M28" s="51"/>
      <c r="N28" s="43"/>
      <c r="O28" s="51"/>
      <c r="P28" s="51"/>
      <c r="Q28" s="51"/>
      <c r="R28" s="43"/>
      <c r="S28" s="51"/>
      <c r="T28" s="51"/>
      <c r="U28" s="51"/>
      <c r="V28" s="43"/>
    </row>
    <row r="29" spans="1:22" ht="15.75">
      <c r="A29" s="58" t="s">
        <v>146</v>
      </c>
      <c r="B29" s="37"/>
      <c r="C29" s="51">
        <f>F25+C28+B28-C27</f>
        <v>0</v>
      </c>
      <c r="D29" s="51">
        <f>C30+D28-D27</f>
        <v>0</v>
      </c>
      <c r="E29" s="51">
        <f>D30+E28-E27</f>
        <v>0</v>
      </c>
      <c r="F29" s="43">
        <f t="shared" ref="F29" si="23">E30+F28-F27</f>
        <v>-1</v>
      </c>
      <c r="G29" s="51">
        <f>J25+G28-G27</f>
        <v>1</v>
      </c>
      <c r="H29" s="51">
        <f t="shared" ref="H29" si="24">G30+H28-H27</f>
        <v>0</v>
      </c>
      <c r="I29" s="51">
        <f>H30+I28-I27</f>
        <v>0</v>
      </c>
      <c r="J29" s="43">
        <f t="shared" ref="J29" si="25">I30+J28-J27</f>
        <v>-2</v>
      </c>
      <c r="K29" s="51">
        <f>J30+K28-K27</f>
        <v>-1</v>
      </c>
      <c r="L29" s="51">
        <f>K30+L28-L27</f>
        <v>-2</v>
      </c>
      <c r="M29" s="51">
        <f t="shared" ref="M29:V29" si="26">L30+M28-M27</f>
        <v>-1</v>
      </c>
      <c r="N29" s="43">
        <f t="shared" si="26"/>
        <v>-2</v>
      </c>
      <c r="O29" s="51">
        <f t="shared" si="26"/>
        <v>-1</v>
      </c>
      <c r="P29" s="51">
        <f t="shared" si="26"/>
        <v>-2</v>
      </c>
      <c r="Q29" s="51">
        <f t="shared" si="26"/>
        <v>-1</v>
      </c>
      <c r="R29" s="43">
        <f t="shared" si="26"/>
        <v>-1</v>
      </c>
      <c r="S29" s="51">
        <f t="shared" si="26"/>
        <v>0</v>
      </c>
      <c r="T29" s="51">
        <f t="shared" si="26"/>
        <v>0</v>
      </c>
      <c r="U29" s="51">
        <f t="shared" si="26"/>
        <v>1</v>
      </c>
      <c r="V29" s="43">
        <f t="shared" si="26"/>
        <v>1</v>
      </c>
    </row>
    <row r="30" spans="1:22" ht="15.75">
      <c r="A30" s="58" t="s">
        <v>147</v>
      </c>
      <c r="B30" s="37"/>
      <c r="C30" s="51">
        <f>C29+C32</f>
        <v>0</v>
      </c>
      <c r="D30" s="51">
        <f t="shared" ref="D30:E30" si="27">D29+D32</f>
        <v>0</v>
      </c>
      <c r="E30" s="51">
        <f t="shared" si="27"/>
        <v>0</v>
      </c>
      <c r="F30" s="43">
        <f>F29+F32</f>
        <v>0</v>
      </c>
      <c r="G30" s="51">
        <f>G29+G32</f>
        <v>1</v>
      </c>
      <c r="H30" s="51">
        <f t="shared" ref="H30:J30" si="28">H29+H32</f>
        <v>0</v>
      </c>
      <c r="I30" s="51">
        <f t="shared" si="28"/>
        <v>0</v>
      </c>
      <c r="J30" s="43">
        <f t="shared" si="28"/>
        <v>-1</v>
      </c>
      <c r="K30" s="51">
        <f>K29+K32</f>
        <v>-1</v>
      </c>
      <c r="L30" s="51">
        <f>L29+L32</f>
        <v>-1</v>
      </c>
      <c r="M30" s="51">
        <f t="shared" ref="M30:V30" si="29">M29+M32</f>
        <v>-1</v>
      </c>
      <c r="N30" s="43">
        <f t="shared" si="29"/>
        <v>-1</v>
      </c>
      <c r="O30" s="51">
        <f t="shared" si="29"/>
        <v>-1</v>
      </c>
      <c r="P30" s="51">
        <f t="shared" si="29"/>
        <v>-1</v>
      </c>
      <c r="Q30" s="51">
        <f t="shared" si="29"/>
        <v>-1</v>
      </c>
      <c r="R30" s="43">
        <f t="shared" si="29"/>
        <v>0</v>
      </c>
      <c r="S30" s="51">
        <f t="shared" si="29"/>
        <v>0</v>
      </c>
      <c r="T30" s="51">
        <f t="shared" si="29"/>
        <v>1</v>
      </c>
      <c r="U30" s="51">
        <f t="shared" si="29"/>
        <v>1</v>
      </c>
      <c r="V30" s="43">
        <f t="shared" si="29"/>
        <v>2</v>
      </c>
    </row>
    <row r="31" spans="1:22" ht="15.75">
      <c r="A31" s="58" t="s">
        <v>148</v>
      </c>
      <c r="B31" s="37"/>
      <c r="C31" s="51">
        <f>IF(C29&gt;=$D25,0,$D25-C29)</f>
        <v>0</v>
      </c>
      <c r="D31" s="51">
        <f t="shared" ref="D31" si="30">IF(D29&gt;=$D25,0,$D25-D29)</f>
        <v>0</v>
      </c>
      <c r="E31" s="51">
        <f>IF(E29&gt;=$D25,0,$D25-E29)</f>
        <v>0</v>
      </c>
      <c r="F31" s="43">
        <f t="shared" ref="F31" si="31">IF(F29&gt;=$D25,0,$D25-F29)</f>
        <v>1</v>
      </c>
      <c r="G31" s="51">
        <f>IF(G29&gt;=$H25,0,$H25-G29)</f>
        <v>0</v>
      </c>
      <c r="H31" s="51">
        <f t="shared" ref="H31:J31" si="32">IF(H29&gt;=$H25,0,$H25-H29)</f>
        <v>0</v>
      </c>
      <c r="I31" s="51">
        <f t="shared" si="32"/>
        <v>0</v>
      </c>
      <c r="J31" s="43">
        <f t="shared" si="32"/>
        <v>2</v>
      </c>
      <c r="K31" s="51">
        <f>IF(K29&gt;=$H25,0,$H25-K29)</f>
        <v>1</v>
      </c>
      <c r="L31" s="51">
        <f>IF(L29&gt;=$H25,0,$H25-L29)</f>
        <v>2</v>
      </c>
      <c r="M31" s="51">
        <f t="shared" ref="M31:V31" si="33">IF(M29&gt;=$H25,0,$H25-M29)</f>
        <v>1</v>
      </c>
      <c r="N31" s="43">
        <f t="shared" si="33"/>
        <v>2</v>
      </c>
      <c r="O31" s="51">
        <f t="shared" si="33"/>
        <v>1</v>
      </c>
      <c r="P31" s="51">
        <f t="shared" si="33"/>
        <v>2</v>
      </c>
      <c r="Q31" s="51">
        <f t="shared" si="33"/>
        <v>1</v>
      </c>
      <c r="R31" s="43">
        <f t="shared" si="33"/>
        <v>1</v>
      </c>
      <c r="S31" s="51">
        <f t="shared" si="33"/>
        <v>0</v>
      </c>
      <c r="T31" s="51">
        <f t="shared" si="33"/>
        <v>0</v>
      </c>
      <c r="U31" s="51">
        <f t="shared" si="33"/>
        <v>0</v>
      </c>
      <c r="V31" s="43">
        <f t="shared" si="33"/>
        <v>0</v>
      </c>
    </row>
    <row r="32" spans="1:22" ht="15.75">
      <c r="A32" s="58" t="s">
        <v>149</v>
      </c>
      <c r="B32" s="37"/>
      <c r="C32" s="51">
        <f>IF(C31&gt;0,$L25,0)</f>
        <v>0</v>
      </c>
      <c r="D32" s="51">
        <f t="shared" ref="D32:E32" si="34">IF(D31&gt;0,$L25,0)</f>
        <v>0</v>
      </c>
      <c r="E32" s="51">
        <f t="shared" si="34"/>
        <v>0</v>
      </c>
      <c r="F32" s="43">
        <f>IF(F31&gt;0,$L25,0)</f>
        <v>1</v>
      </c>
      <c r="G32" s="43">
        <f>IF(F32&gt;0,0,IF(F28&gt;0,0,IF(G28&gt;0,0,$L25)))</f>
        <v>0</v>
      </c>
      <c r="H32" s="43">
        <f>IF(G32&gt;0,0,IF(G28&gt;0,0,IF(H28&gt;0,0,$L25)))</f>
        <v>0</v>
      </c>
      <c r="I32" s="43">
        <f t="shared" ref="I32:V32" si="35">IF(H32&gt;0,0,IF(H28&gt;0,0,IF(I28&gt;0,0,$L25)))</f>
        <v>0</v>
      </c>
      <c r="J32" s="43">
        <f t="shared" si="35"/>
        <v>1</v>
      </c>
      <c r="K32" s="43">
        <f t="shared" si="35"/>
        <v>0</v>
      </c>
      <c r="L32" s="43">
        <f t="shared" si="35"/>
        <v>1</v>
      </c>
      <c r="M32" s="43">
        <f t="shared" si="35"/>
        <v>0</v>
      </c>
      <c r="N32" s="43">
        <f t="shared" si="35"/>
        <v>1</v>
      </c>
      <c r="O32" s="43">
        <f t="shared" si="35"/>
        <v>0</v>
      </c>
      <c r="P32" s="43">
        <f t="shared" si="35"/>
        <v>1</v>
      </c>
      <c r="Q32" s="43">
        <f t="shared" si="35"/>
        <v>0</v>
      </c>
      <c r="R32" s="43">
        <f t="shared" si="35"/>
        <v>1</v>
      </c>
      <c r="S32" s="43">
        <f t="shared" si="35"/>
        <v>0</v>
      </c>
      <c r="T32" s="43">
        <f t="shared" si="35"/>
        <v>1</v>
      </c>
      <c r="U32" s="43">
        <f t="shared" si="35"/>
        <v>0</v>
      </c>
      <c r="V32" s="43">
        <f t="shared" si="35"/>
        <v>1</v>
      </c>
    </row>
    <row r="33" spans="1:22" ht="15.75">
      <c r="A33" s="58" t="s">
        <v>150</v>
      </c>
      <c r="B33" s="37">
        <f t="shared" ref="B33" si="36">C32</f>
        <v>0</v>
      </c>
      <c r="C33" s="51">
        <f>E32</f>
        <v>0</v>
      </c>
      <c r="D33" s="51">
        <f>F32</f>
        <v>1</v>
      </c>
      <c r="E33" s="51">
        <f>G32</f>
        <v>0</v>
      </c>
      <c r="F33" s="57">
        <f>H28</f>
        <v>1</v>
      </c>
      <c r="G33" s="51">
        <f>I32</f>
        <v>0</v>
      </c>
      <c r="H33" s="51">
        <f t="shared" ref="H33:V33" si="37">J32</f>
        <v>1</v>
      </c>
      <c r="I33" s="51">
        <f t="shared" si="37"/>
        <v>0</v>
      </c>
      <c r="J33" s="43">
        <f t="shared" si="37"/>
        <v>1</v>
      </c>
      <c r="K33" s="51">
        <f t="shared" si="37"/>
        <v>0</v>
      </c>
      <c r="L33" s="51">
        <f t="shared" si="37"/>
        <v>1</v>
      </c>
      <c r="M33" s="51">
        <f t="shared" si="37"/>
        <v>0</v>
      </c>
      <c r="N33" s="43">
        <f t="shared" si="37"/>
        <v>1</v>
      </c>
      <c r="O33" s="51">
        <f t="shared" si="37"/>
        <v>0</v>
      </c>
      <c r="P33" s="51">
        <f t="shared" si="37"/>
        <v>1</v>
      </c>
      <c r="Q33" s="51">
        <f t="shared" si="37"/>
        <v>0</v>
      </c>
      <c r="R33" s="43">
        <f t="shared" si="37"/>
        <v>1</v>
      </c>
      <c r="S33" s="51">
        <f t="shared" si="37"/>
        <v>0</v>
      </c>
      <c r="T33" s="51">
        <f t="shared" si="37"/>
        <v>1</v>
      </c>
      <c r="U33" s="51">
        <f t="shared" si="37"/>
        <v>0</v>
      </c>
      <c r="V33" s="43">
        <f t="shared" si="37"/>
        <v>0</v>
      </c>
    </row>
    <row r="34" spans="1:22" ht="15.75">
      <c r="A34" s="73" t="s">
        <v>1022</v>
      </c>
      <c r="B34" s="33"/>
      <c r="C34" s="41">
        <f>C4</f>
        <v>0</v>
      </c>
      <c r="D34" s="41">
        <f t="shared" ref="D34:V34" si="38">D4</f>
        <v>0</v>
      </c>
      <c r="E34" s="41">
        <f t="shared" si="38"/>
        <v>0</v>
      </c>
      <c r="F34" s="53">
        <f t="shared" si="38"/>
        <v>0</v>
      </c>
      <c r="G34" s="41">
        <f t="shared" si="38"/>
        <v>0</v>
      </c>
      <c r="H34" s="41">
        <f t="shared" si="38"/>
        <v>2</v>
      </c>
      <c r="I34" s="41">
        <f t="shared" si="38"/>
        <v>0</v>
      </c>
      <c r="J34" s="53">
        <f t="shared" si="38"/>
        <v>2</v>
      </c>
      <c r="K34" s="41">
        <f t="shared" si="38"/>
        <v>0</v>
      </c>
      <c r="L34" s="41">
        <f t="shared" si="38"/>
        <v>0</v>
      </c>
      <c r="M34" s="41">
        <f t="shared" si="38"/>
        <v>0</v>
      </c>
      <c r="N34" s="53">
        <f t="shared" si="38"/>
        <v>0</v>
      </c>
      <c r="O34" s="41">
        <f>O4</f>
        <v>0</v>
      </c>
      <c r="P34" s="41">
        <f t="shared" si="38"/>
        <v>0</v>
      </c>
      <c r="Q34" s="41">
        <f t="shared" si="38"/>
        <v>0</v>
      </c>
      <c r="R34" s="53">
        <f>R4</f>
        <v>0</v>
      </c>
      <c r="S34" s="41">
        <f t="shared" si="38"/>
        <v>0</v>
      </c>
      <c r="T34" s="41">
        <f t="shared" si="38"/>
        <v>0</v>
      </c>
      <c r="U34" s="41">
        <f t="shared" si="38"/>
        <v>0</v>
      </c>
      <c r="V34" s="53">
        <f t="shared" si="38"/>
        <v>0</v>
      </c>
    </row>
    <row r="35" spans="1:22" ht="15.75">
      <c r="A35" s="73" t="s">
        <v>1023</v>
      </c>
      <c r="B35" s="38"/>
      <c r="C35" s="41">
        <f>C28+C32</f>
        <v>0</v>
      </c>
      <c r="D35" s="41">
        <f t="shared" ref="D35:V35" si="39">D28+D32</f>
        <v>0</v>
      </c>
      <c r="E35" s="41">
        <f t="shared" si="39"/>
        <v>0</v>
      </c>
      <c r="F35" s="53">
        <f t="shared" si="39"/>
        <v>1</v>
      </c>
      <c r="G35" s="41">
        <f t="shared" si="39"/>
        <v>0</v>
      </c>
      <c r="H35" s="41">
        <f t="shared" si="39"/>
        <v>1</v>
      </c>
      <c r="I35" s="41">
        <f t="shared" si="39"/>
        <v>0</v>
      </c>
      <c r="J35" s="53">
        <f t="shared" si="39"/>
        <v>1</v>
      </c>
      <c r="K35" s="41">
        <f t="shared" si="39"/>
        <v>0</v>
      </c>
      <c r="L35" s="41">
        <f t="shared" si="39"/>
        <v>1</v>
      </c>
      <c r="M35" s="41">
        <f t="shared" si="39"/>
        <v>0</v>
      </c>
      <c r="N35" s="53">
        <f t="shared" si="39"/>
        <v>1</v>
      </c>
      <c r="O35" s="41">
        <f t="shared" si="39"/>
        <v>0</v>
      </c>
      <c r="P35" s="41">
        <f t="shared" si="39"/>
        <v>1</v>
      </c>
      <c r="Q35" s="41">
        <f t="shared" si="39"/>
        <v>0</v>
      </c>
      <c r="R35" s="53">
        <f t="shared" si="39"/>
        <v>1</v>
      </c>
      <c r="S35" s="41">
        <f t="shared" si="39"/>
        <v>0</v>
      </c>
      <c r="T35" s="41">
        <f t="shared" si="39"/>
        <v>1</v>
      </c>
      <c r="U35" s="41">
        <f t="shared" si="39"/>
        <v>0</v>
      </c>
      <c r="V35" s="53">
        <f t="shared" si="39"/>
        <v>1</v>
      </c>
    </row>
    <row r="36" spans="1:22" ht="15.75">
      <c r="A36" s="59" t="s">
        <v>151</v>
      </c>
      <c r="B36" s="38"/>
      <c r="C36" s="47">
        <f>IF(C35=0,0,1)</f>
        <v>0</v>
      </c>
      <c r="D36" s="47">
        <f t="shared" ref="D36:V36" si="40">IF(D35=0,0,1)</f>
        <v>0</v>
      </c>
      <c r="E36" s="47">
        <f t="shared" si="40"/>
        <v>0</v>
      </c>
      <c r="F36" s="43">
        <f t="shared" si="40"/>
        <v>1</v>
      </c>
      <c r="G36" s="47">
        <f t="shared" si="40"/>
        <v>0</v>
      </c>
      <c r="H36" s="47">
        <f t="shared" si="40"/>
        <v>1</v>
      </c>
      <c r="I36" s="47">
        <f t="shared" si="40"/>
        <v>0</v>
      </c>
      <c r="J36" s="43">
        <f t="shared" si="40"/>
        <v>1</v>
      </c>
      <c r="K36" s="47">
        <f t="shared" si="40"/>
        <v>0</v>
      </c>
      <c r="L36" s="47">
        <f t="shared" si="40"/>
        <v>1</v>
      </c>
      <c r="M36" s="47">
        <f t="shared" si="40"/>
        <v>0</v>
      </c>
      <c r="N36" s="43">
        <f t="shared" si="40"/>
        <v>1</v>
      </c>
      <c r="O36" s="47">
        <f t="shared" si="40"/>
        <v>0</v>
      </c>
      <c r="P36" s="47">
        <f t="shared" si="40"/>
        <v>1</v>
      </c>
      <c r="Q36" s="47">
        <f t="shared" si="40"/>
        <v>0</v>
      </c>
      <c r="R36" s="43">
        <f t="shared" si="40"/>
        <v>1</v>
      </c>
      <c r="S36" s="47">
        <f t="shared" si="40"/>
        <v>0</v>
      </c>
      <c r="T36" s="47">
        <f t="shared" si="40"/>
        <v>1</v>
      </c>
      <c r="U36" s="47">
        <f t="shared" si="40"/>
        <v>0</v>
      </c>
      <c r="V36" s="44">
        <f t="shared" si="40"/>
        <v>1</v>
      </c>
    </row>
    <row r="37" spans="1:22" ht="15.75">
      <c r="A37" s="59" t="s">
        <v>152</v>
      </c>
      <c r="B37" s="38"/>
      <c r="C37" s="47">
        <f>B34+C34+D37*ABS(D36-1)+D38</f>
        <v>1</v>
      </c>
      <c r="D37" s="47">
        <f t="shared" ref="D37:T37" si="41">D34+E37*ABS(E36-1)+E38</f>
        <v>1</v>
      </c>
      <c r="E37" s="47">
        <f t="shared" si="41"/>
        <v>1</v>
      </c>
      <c r="F37" s="43">
        <f t="shared" si="41"/>
        <v>2</v>
      </c>
      <c r="G37" s="47">
        <f t="shared" si="41"/>
        <v>2</v>
      </c>
      <c r="H37" s="47">
        <f t="shared" si="41"/>
        <v>3</v>
      </c>
      <c r="I37" s="47">
        <f t="shared" si="41"/>
        <v>1</v>
      </c>
      <c r="J37" s="43">
        <f t="shared" si="41"/>
        <v>2</v>
      </c>
      <c r="K37" s="47">
        <f t="shared" si="41"/>
        <v>0</v>
      </c>
      <c r="L37" s="47">
        <f t="shared" si="41"/>
        <v>0</v>
      </c>
      <c r="M37" s="47">
        <f t="shared" si="41"/>
        <v>0</v>
      </c>
      <c r="N37" s="43">
        <f t="shared" si="41"/>
        <v>0</v>
      </c>
      <c r="O37" s="47">
        <f t="shared" si="41"/>
        <v>0</v>
      </c>
      <c r="P37" s="47">
        <f t="shared" si="41"/>
        <v>0</v>
      </c>
      <c r="Q37" s="47">
        <f t="shared" si="41"/>
        <v>0</v>
      </c>
      <c r="R37" s="43">
        <f t="shared" si="41"/>
        <v>0</v>
      </c>
      <c r="S37" s="47">
        <f t="shared" si="41"/>
        <v>0</v>
      </c>
      <c r="T37" s="47">
        <f t="shared" si="41"/>
        <v>0</v>
      </c>
      <c r="U37" s="47">
        <f>U34+V37*ABS(V36-1)+V38</f>
        <v>0</v>
      </c>
      <c r="V37" s="44">
        <f>V34</f>
        <v>0</v>
      </c>
    </row>
    <row r="38" spans="1:22" ht="15.75">
      <c r="A38" s="59" t="s">
        <v>153</v>
      </c>
      <c r="B38" s="38"/>
      <c r="C38" s="47">
        <f>IF(C36=0,0,MAX(C37-B35-C35-F25,0))</f>
        <v>0</v>
      </c>
      <c r="D38" s="47">
        <f>IF(D36=0,0,MAX(D37-D35,0))</f>
        <v>0</v>
      </c>
      <c r="E38" s="47">
        <f t="shared" ref="E38:V38" si="42">IF(E36=0,0,MAX(E37-E35,0))</f>
        <v>0</v>
      </c>
      <c r="F38" s="43">
        <f t="shared" si="42"/>
        <v>1</v>
      </c>
      <c r="G38" s="47">
        <f t="shared" si="42"/>
        <v>0</v>
      </c>
      <c r="H38" s="47">
        <f t="shared" si="42"/>
        <v>2</v>
      </c>
      <c r="I38" s="47">
        <f t="shared" si="42"/>
        <v>0</v>
      </c>
      <c r="J38" s="43">
        <f t="shared" si="42"/>
        <v>1</v>
      </c>
      <c r="K38" s="47">
        <f t="shared" si="42"/>
        <v>0</v>
      </c>
      <c r="L38" s="47">
        <f t="shared" si="42"/>
        <v>0</v>
      </c>
      <c r="M38" s="47">
        <f t="shared" si="42"/>
        <v>0</v>
      </c>
      <c r="N38" s="43">
        <f t="shared" si="42"/>
        <v>0</v>
      </c>
      <c r="O38" s="47">
        <f t="shared" si="42"/>
        <v>0</v>
      </c>
      <c r="P38" s="47">
        <f t="shared" si="42"/>
        <v>0</v>
      </c>
      <c r="Q38" s="47">
        <f t="shared" si="42"/>
        <v>0</v>
      </c>
      <c r="R38" s="43">
        <f t="shared" si="42"/>
        <v>0</v>
      </c>
      <c r="S38" s="47">
        <f t="shared" si="42"/>
        <v>0</v>
      </c>
      <c r="T38" s="47">
        <f t="shared" si="42"/>
        <v>0</v>
      </c>
      <c r="U38" s="47">
        <f t="shared" si="42"/>
        <v>0</v>
      </c>
      <c r="V38" s="44">
        <f t="shared" si="42"/>
        <v>0</v>
      </c>
    </row>
    <row r="39" spans="1:22" ht="15.75">
      <c r="A39" s="73" t="s">
        <v>1024</v>
      </c>
      <c r="B39" s="38"/>
      <c r="C39" s="77">
        <f>F25+B35+C35-C37</f>
        <v>-1</v>
      </c>
      <c r="D39" s="47" t="str">
        <f>IF(D36=0,"",IF(D38=0,D35-D37,0))</f>
        <v/>
      </c>
      <c r="E39" s="47" t="str">
        <f t="shared" ref="E39:V39" si="43">IF(E36=0,"",IF(E38=0,E35-E37,0))</f>
        <v/>
      </c>
      <c r="F39" s="43">
        <f t="shared" si="43"/>
        <v>0</v>
      </c>
      <c r="G39" s="47" t="str">
        <f t="shared" si="43"/>
        <v/>
      </c>
      <c r="H39" s="47">
        <f t="shared" si="43"/>
        <v>0</v>
      </c>
      <c r="I39" s="47" t="str">
        <f t="shared" si="43"/>
        <v/>
      </c>
      <c r="J39" s="43">
        <f t="shared" si="43"/>
        <v>0</v>
      </c>
      <c r="K39" s="47" t="str">
        <f t="shared" si="43"/>
        <v/>
      </c>
      <c r="L39" s="47">
        <f t="shared" si="43"/>
        <v>1</v>
      </c>
      <c r="M39" s="47" t="str">
        <f t="shared" si="43"/>
        <v/>
      </c>
      <c r="N39" s="43">
        <f t="shared" si="43"/>
        <v>1</v>
      </c>
      <c r="O39" s="47" t="str">
        <f t="shared" si="43"/>
        <v/>
      </c>
      <c r="P39" s="47">
        <f t="shared" si="43"/>
        <v>1</v>
      </c>
      <c r="Q39" s="47" t="str">
        <f t="shared" si="43"/>
        <v/>
      </c>
      <c r="R39" s="43">
        <f t="shared" si="43"/>
        <v>1</v>
      </c>
      <c r="S39" s="47" t="str">
        <f t="shared" si="43"/>
        <v/>
      </c>
      <c r="T39" s="47">
        <f t="shared" si="43"/>
        <v>1</v>
      </c>
      <c r="U39" s="47" t="str">
        <f t="shared" si="43"/>
        <v/>
      </c>
      <c r="V39" s="44">
        <f t="shared" si="43"/>
        <v>1</v>
      </c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V57"/>
  <sheetViews>
    <sheetView workbookViewId="0">
      <selection activeCell="F13" sqref="F13"/>
    </sheetView>
  </sheetViews>
  <sheetFormatPr defaultRowHeight="15"/>
  <cols>
    <col min="1" max="1" width="31" style="74" customWidth="1"/>
    <col min="2" max="2" width="5.625" style="32" customWidth="1"/>
    <col min="3" max="5" width="5.625" style="48" customWidth="1"/>
    <col min="6" max="6" width="5.625" style="49" customWidth="1"/>
    <col min="7" max="9" width="5.625" style="48" customWidth="1"/>
    <col min="10" max="10" width="5.625" style="49" customWidth="1"/>
    <col min="11" max="13" width="5.625" style="48" customWidth="1"/>
    <col min="14" max="14" width="5.625" style="49" customWidth="1"/>
    <col min="15" max="17" width="5.625" style="48" customWidth="1"/>
    <col min="18" max="18" width="5.625" style="49" customWidth="1"/>
    <col min="19" max="20" width="5.625" style="48" customWidth="1"/>
    <col min="21" max="21" width="6" style="48" customWidth="1"/>
    <col min="22" max="22" width="6" style="50" customWidth="1"/>
    <col min="23" max="23" width="6.125" style="32" customWidth="1"/>
    <col min="24" max="256" width="9" style="32"/>
    <col min="257" max="257" width="16.75" style="32" bestFit="1" customWidth="1"/>
    <col min="258" max="258" width="5" style="32" bestFit="1" customWidth="1"/>
    <col min="259" max="259" width="5.125" style="32" customWidth="1"/>
    <col min="260" max="260" width="4.5" style="32" bestFit="1" customWidth="1"/>
    <col min="261" max="262" width="6.375" style="32" bestFit="1" customWidth="1"/>
    <col min="263" max="263" width="4.75" style="32" bestFit="1" customWidth="1"/>
    <col min="264" max="264" width="4.5" style="32" bestFit="1" customWidth="1"/>
    <col min="265" max="265" width="5.625" style="32" bestFit="1" customWidth="1"/>
    <col min="266" max="266" width="5" style="32" bestFit="1" customWidth="1"/>
    <col min="267" max="268" width="4.5" style="32" bestFit="1" customWidth="1"/>
    <col min="269" max="512" width="9" style="32"/>
    <col min="513" max="513" width="16.75" style="32" bestFit="1" customWidth="1"/>
    <col min="514" max="514" width="5" style="32" bestFit="1" customWidth="1"/>
    <col min="515" max="515" width="5.125" style="32" customWidth="1"/>
    <col min="516" max="516" width="4.5" style="32" bestFit="1" customWidth="1"/>
    <col min="517" max="518" width="6.375" style="32" bestFit="1" customWidth="1"/>
    <col min="519" max="519" width="4.75" style="32" bestFit="1" customWidth="1"/>
    <col min="520" max="520" width="4.5" style="32" bestFit="1" customWidth="1"/>
    <col min="521" max="521" width="5.625" style="32" bestFit="1" customWidth="1"/>
    <col min="522" max="522" width="5" style="32" bestFit="1" customWidth="1"/>
    <col min="523" max="524" width="4.5" style="32" bestFit="1" customWidth="1"/>
    <col min="525" max="768" width="9" style="32"/>
    <col min="769" max="769" width="16.75" style="32" bestFit="1" customWidth="1"/>
    <col min="770" max="770" width="5" style="32" bestFit="1" customWidth="1"/>
    <col min="771" max="771" width="5.125" style="32" customWidth="1"/>
    <col min="772" max="772" width="4.5" style="32" bestFit="1" customWidth="1"/>
    <col min="773" max="774" width="6.375" style="32" bestFit="1" customWidth="1"/>
    <col min="775" max="775" width="4.75" style="32" bestFit="1" customWidth="1"/>
    <col min="776" max="776" width="4.5" style="32" bestFit="1" customWidth="1"/>
    <col min="777" max="777" width="5.625" style="32" bestFit="1" customWidth="1"/>
    <col min="778" max="778" width="5" style="32" bestFit="1" customWidth="1"/>
    <col min="779" max="780" width="4.5" style="32" bestFit="1" customWidth="1"/>
    <col min="781" max="1024" width="9" style="32"/>
    <col min="1025" max="1025" width="16.75" style="32" bestFit="1" customWidth="1"/>
    <col min="1026" max="1026" width="5" style="32" bestFit="1" customWidth="1"/>
    <col min="1027" max="1027" width="5.125" style="32" customWidth="1"/>
    <col min="1028" max="1028" width="4.5" style="32" bestFit="1" customWidth="1"/>
    <col min="1029" max="1030" width="6.375" style="32" bestFit="1" customWidth="1"/>
    <col min="1031" max="1031" width="4.75" style="32" bestFit="1" customWidth="1"/>
    <col min="1032" max="1032" width="4.5" style="32" bestFit="1" customWidth="1"/>
    <col min="1033" max="1033" width="5.625" style="32" bestFit="1" customWidth="1"/>
    <col min="1034" max="1034" width="5" style="32" bestFit="1" customWidth="1"/>
    <col min="1035" max="1036" width="4.5" style="32" bestFit="1" customWidth="1"/>
    <col min="1037" max="1280" width="9" style="32"/>
    <col min="1281" max="1281" width="16.75" style="32" bestFit="1" customWidth="1"/>
    <col min="1282" max="1282" width="5" style="32" bestFit="1" customWidth="1"/>
    <col min="1283" max="1283" width="5.125" style="32" customWidth="1"/>
    <col min="1284" max="1284" width="4.5" style="32" bestFit="1" customWidth="1"/>
    <col min="1285" max="1286" width="6.375" style="32" bestFit="1" customWidth="1"/>
    <col min="1287" max="1287" width="4.75" style="32" bestFit="1" customWidth="1"/>
    <col min="1288" max="1288" width="4.5" style="32" bestFit="1" customWidth="1"/>
    <col min="1289" max="1289" width="5.625" style="32" bestFit="1" customWidth="1"/>
    <col min="1290" max="1290" width="5" style="32" bestFit="1" customWidth="1"/>
    <col min="1291" max="1292" width="4.5" style="32" bestFit="1" customWidth="1"/>
    <col min="1293" max="1536" width="9" style="32"/>
    <col min="1537" max="1537" width="16.75" style="32" bestFit="1" customWidth="1"/>
    <col min="1538" max="1538" width="5" style="32" bestFit="1" customWidth="1"/>
    <col min="1539" max="1539" width="5.125" style="32" customWidth="1"/>
    <col min="1540" max="1540" width="4.5" style="32" bestFit="1" customWidth="1"/>
    <col min="1541" max="1542" width="6.375" style="32" bestFit="1" customWidth="1"/>
    <col min="1543" max="1543" width="4.75" style="32" bestFit="1" customWidth="1"/>
    <col min="1544" max="1544" width="4.5" style="32" bestFit="1" customWidth="1"/>
    <col min="1545" max="1545" width="5.625" style="32" bestFit="1" customWidth="1"/>
    <col min="1546" max="1546" width="5" style="32" bestFit="1" customWidth="1"/>
    <col min="1547" max="1548" width="4.5" style="32" bestFit="1" customWidth="1"/>
    <col min="1549" max="1792" width="9" style="32"/>
    <col min="1793" max="1793" width="16.75" style="32" bestFit="1" customWidth="1"/>
    <col min="1794" max="1794" width="5" style="32" bestFit="1" customWidth="1"/>
    <col min="1795" max="1795" width="5.125" style="32" customWidth="1"/>
    <col min="1796" max="1796" width="4.5" style="32" bestFit="1" customWidth="1"/>
    <col min="1797" max="1798" width="6.375" style="32" bestFit="1" customWidth="1"/>
    <col min="1799" max="1799" width="4.75" style="32" bestFit="1" customWidth="1"/>
    <col min="1800" max="1800" width="4.5" style="32" bestFit="1" customWidth="1"/>
    <col min="1801" max="1801" width="5.625" style="32" bestFit="1" customWidth="1"/>
    <col min="1802" max="1802" width="5" style="32" bestFit="1" customWidth="1"/>
    <col min="1803" max="1804" width="4.5" style="32" bestFit="1" customWidth="1"/>
    <col min="1805" max="2048" width="9" style="32"/>
    <col min="2049" max="2049" width="16.75" style="32" bestFit="1" customWidth="1"/>
    <col min="2050" max="2050" width="5" style="32" bestFit="1" customWidth="1"/>
    <col min="2051" max="2051" width="5.125" style="32" customWidth="1"/>
    <col min="2052" max="2052" width="4.5" style="32" bestFit="1" customWidth="1"/>
    <col min="2053" max="2054" width="6.375" style="32" bestFit="1" customWidth="1"/>
    <col min="2055" max="2055" width="4.75" style="32" bestFit="1" customWidth="1"/>
    <col min="2056" max="2056" width="4.5" style="32" bestFit="1" customWidth="1"/>
    <col min="2057" max="2057" width="5.625" style="32" bestFit="1" customWidth="1"/>
    <col min="2058" max="2058" width="5" style="32" bestFit="1" customWidth="1"/>
    <col min="2059" max="2060" width="4.5" style="32" bestFit="1" customWidth="1"/>
    <col min="2061" max="2304" width="9" style="32"/>
    <col min="2305" max="2305" width="16.75" style="32" bestFit="1" customWidth="1"/>
    <col min="2306" max="2306" width="5" style="32" bestFit="1" customWidth="1"/>
    <col min="2307" max="2307" width="5.125" style="32" customWidth="1"/>
    <col min="2308" max="2308" width="4.5" style="32" bestFit="1" customWidth="1"/>
    <col min="2309" max="2310" width="6.375" style="32" bestFit="1" customWidth="1"/>
    <col min="2311" max="2311" width="4.75" style="32" bestFit="1" customWidth="1"/>
    <col min="2312" max="2312" width="4.5" style="32" bestFit="1" customWidth="1"/>
    <col min="2313" max="2313" width="5.625" style="32" bestFit="1" customWidth="1"/>
    <col min="2314" max="2314" width="5" style="32" bestFit="1" customWidth="1"/>
    <col min="2315" max="2316" width="4.5" style="32" bestFit="1" customWidth="1"/>
    <col min="2317" max="2560" width="9" style="32"/>
    <col min="2561" max="2561" width="16.75" style="32" bestFit="1" customWidth="1"/>
    <col min="2562" max="2562" width="5" style="32" bestFit="1" customWidth="1"/>
    <col min="2563" max="2563" width="5.125" style="32" customWidth="1"/>
    <col min="2564" max="2564" width="4.5" style="32" bestFit="1" customWidth="1"/>
    <col min="2565" max="2566" width="6.375" style="32" bestFit="1" customWidth="1"/>
    <col min="2567" max="2567" width="4.75" style="32" bestFit="1" customWidth="1"/>
    <col min="2568" max="2568" width="4.5" style="32" bestFit="1" customWidth="1"/>
    <col min="2569" max="2569" width="5.625" style="32" bestFit="1" customWidth="1"/>
    <col min="2570" max="2570" width="5" style="32" bestFit="1" customWidth="1"/>
    <col min="2571" max="2572" width="4.5" style="32" bestFit="1" customWidth="1"/>
    <col min="2573" max="2816" width="9" style="32"/>
    <col min="2817" max="2817" width="16.75" style="32" bestFit="1" customWidth="1"/>
    <col min="2818" max="2818" width="5" style="32" bestFit="1" customWidth="1"/>
    <col min="2819" max="2819" width="5.125" style="32" customWidth="1"/>
    <col min="2820" max="2820" width="4.5" style="32" bestFit="1" customWidth="1"/>
    <col min="2821" max="2822" width="6.375" style="32" bestFit="1" customWidth="1"/>
    <col min="2823" max="2823" width="4.75" style="32" bestFit="1" customWidth="1"/>
    <col min="2824" max="2824" width="4.5" style="32" bestFit="1" customWidth="1"/>
    <col min="2825" max="2825" width="5.625" style="32" bestFit="1" customWidth="1"/>
    <col min="2826" max="2826" width="5" style="32" bestFit="1" customWidth="1"/>
    <col min="2827" max="2828" width="4.5" style="32" bestFit="1" customWidth="1"/>
    <col min="2829" max="3072" width="9" style="32"/>
    <col min="3073" max="3073" width="16.75" style="32" bestFit="1" customWidth="1"/>
    <col min="3074" max="3074" width="5" style="32" bestFit="1" customWidth="1"/>
    <col min="3075" max="3075" width="5.125" style="32" customWidth="1"/>
    <col min="3076" max="3076" width="4.5" style="32" bestFit="1" customWidth="1"/>
    <col min="3077" max="3078" width="6.375" style="32" bestFit="1" customWidth="1"/>
    <col min="3079" max="3079" width="4.75" style="32" bestFit="1" customWidth="1"/>
    <col min="3080" max="3080" width="4.5" style="32" bestFit="1" customWidth="1"/>
    <col min="3081" max="3081" width="5.625" style="32" bestFit="1" customWidth="1"/>
    <col min="3082" max="3082" width="5" style="32" bestFit="1" customWidth="1"/>
    <col min="3083" max="3084" width="4.5" style="32" bestFit="1" customWidth="1"/>
    <col min="3085" max="3328" width="9" style="32"/>
    <col min="3329" max="3329" width="16.75" style="32" bestFit="1" customWidth="1"/>
    <col min="3330" max="3330" width="5" style="32" bestFit="1" customWidth="1"/>
    <col min="3331" max="3331" width="5.125" style="32" customWidth="1"/>
    <col min="3332" max="3332" width="4.5" style="32" bestFit="1" customWidth="1"/>
    <col min="3333" max="3334" width="6.375" style="32" bestFit="1" customWidth="1"/>
    <col min="3335" max="3335" width="4.75" style="32" bestFit="1" customWidth="1"/>
    <col min="3336" max="3336" width="4.5" style="32" bestFit="1" customWidth="1"/>
    <col min="3337" max="3337" width="5.625" style="32" bestFit="1" customWidth="1"/>
    <col min="3338" max="3338" width="5" style="32" bestFit="1" customWidth="1"/>
    <col min="3339" max="3340" width="4.5" style="32" bestFit="1" customWidth="1"/>
    <col min="3341" max="3584" width="9" style="32"/>
    <col min="3585" max="3585" width="16.75" style="32" bestFit="1" customWidth="1"/>
    <col min="3586" max="3586" width="5" style="32" bestFit="1" customWidth="1"/>
    <col min="3587" max="3587" width="5.125" style="32" customWidth="1"/>
    <col min="3588" max="3588" width="4.5" style="32" bestFit="1" customWidth="1"/>
    <col min="3589" max="3590" width="6.375" style="32" bestFit="1" customWidth="1"/>
    <col min="3591" max="3591" width="4.75" style="32" bestFit="1" customWidth="1"/>
    <col min="3592" max="3592" width="4.5" style="32" bestFit="1" customWidth="1"/>
    <col min="3593" max="3593" width="5.625" style="32" bestFit="1" customWidth="1"/>
    <col min="3594" max="3594" width="5" style="32" bestFit="1" customWidth="1"/>
    <col min="3595" max="3596" width="4.5" style="32" bestFit="1" customWidth="1"/>
    <col min="3597" max="3840" width="9" style="32"/>
    <col min="3841" max="3841" width="16.75" style="32" bestFit="1" customWidth="1"/>
    <col min="3842" max="3842" width="5" style="32" bestFit="1" customWidth="1"/>
    <col min="3843" max="3843" width="5.125" style="32" customWidth="1"/>
    <col min="3844" max="3844" width="4.5" style="32" bestFit="1" customWidth="1"/>
    <col min="3845" max="3846" width="6.375" style="32" bestFit="1" customWidth="1"/>
    <col min="3847" max="3847" width="4.75" style="32" bestFit="1" customWidth="1"/>
    <col min="3848" max="3848" width="4.5" style="32" bestFit="1" customWidth="1"/>
    <col min="3849" max="3849" width="5.625" style="32" bestFit="1" customWidth="1"/>
    <col min="3850" max="3850" width="5" style="32" bestFit="1" customWidth="1"/>
    <col min="3851" max="3852" width="4.5" style="32" bestFit="1" customWidth="1"/>
    <col min="3853" max="4096" width="9" style="32"/>
    <col min="4097" max="4097" width="16.75" style="32" bestFit="1" customWidth="1"/>
    <col min="4098" max="4098" width="5" style="32" bestFit="1" customWidth="1"/>
    <col min="4099" max="4099" width="5.125" style="32" customWidth="1"/>
    <col min="4100" max="4100" width="4.5" style="32" bestFit="1" customWidth="1"/>
    <col min="4101" max="4102" width="6.375" style="32" bestFit="1" customWidth="1"/>
    <col min="4103" max="4103" width="4.75" style="32" bestFit="1" customWidth="1"/>
    <col min="4104" max="4104" width="4.5" style="32" bestFit="1" customWidth="1"/>
    <col min="4105" max="4105" width="5.625" style="32" bestFit="1" customWidth="1"/>
    <col min="4106" max="4106" width="5" style="32" bestFit="1" customWidth="1"/>
    <col min="4107" max="4108" width="4.5" style="32" bestFit="1" customWidth="1"/>
    <col min="4109" max="4352" width="9" style="32"/>
    <col min="4353" max="4353" width="16.75" style="32" bestFit="1" customWidth="1"/>
    <col min="4354" max="4354" width="5" style="32" bestFit="1" customWidth="1"/>
    <col min="4355" max="4355" width="5.125" style="32" customWidth="1"/>
    <col min="4356" max="4356" width="4.5" style="32" bestFit="1" customWidth="1"/>
    <col min="4357" max="4358" width="6.375" style="32" bestFit="1" customWidth="1"/>
    <col min="4359" max="4359" width="4.75" style="32" bestFit="1" customWidth="1"/>
    <col min="4360" max="4360" width="4.5" style="32" bestFit="1" customWidth="1"/>
    <col min="4361" max="4361" width="5.625" style="32" bestFit="1" customWidth="1"/>
    <col min="4362" max="4362" width="5" style="32" bestFit="1" customWidth="1"/>
    <col min="4363" max="4364" width="4.5" style="32" bestFit="1" customWidth="1"/>
    <col min="4365" max="4608" width="9" style="32"/>
    <col min="4609" max="4609" width="16.75" style="32" bestFit="1" customWidth="1"/>
    <col min="4610" max="4610" width="5" style="32" bestFit="1" customWidth="1"/>
    <col min="4611" max="4611" width="5.125" style="32" customWidth="1"/>
    <col min="4612" max="4612" width="4.5" style="32" bestFit="1" customWidth="1"/>
    <col min="4613" max="4614" width="6.375" style="32" bestFit="1" customWidth="1"/>
    <col min="4615" max="4615" width="4.75" style="32" bestFit="1" customWidth="1"/>
    <col min="4616" max="4616" width="4.5" style="32" bestFit="1" customWidth="1"/>
    <col min="4617" max="4617" width="5.625" style="32" bestFit="1" customWidth="1"/>
    <col min="4618" max="4618" width="5" style="32" bestFit="1" customWidth="1"/>
    <col min="4619" max="4620" width="4.5" style="32" bestFit="1" customWidth="1"/>
    <col min="4621" max="4864" width="9" style="32"/>
    <col min="4865" max="4865" width="16.75" style="32" bestFit="1" customWidth="1"/>
    <col min="4866" max="4866" width="5" style="32" bestFit="1" customWidth="1"/>
    <col min="4867" max="4867" width="5.125" style="32" customWidth="1"/>
    <col min="4868" max="4868" width="4.5" style="32" bestFit="1" customWidth="1"/>
    <col min="4869" max="4870" width="6.375" style="32" bestFit="1" customWidth="1"/>
    <col min="4871" max="4871" width="4.75" style="32" bestFit="1" customWidth="1"/>
    <col min="4872" max="4872" width="4.5" style="32" bestFit="1" customWidth="1"/>
    <col min="4873" max="4873" width="5.625" style="32" bestFit="1" customWidth="1"/>
    <col min="4874" max="4874" width="5" style="32" bestFit="1" customWidth="1"/>
    <col min="4875" max="4876" width="4.5" style="32" bestFit="1" customWidth="1"/>
    <col min="4877" max="5120" width="9" style="32"/>
    <col min="5121" max="5121" width="16.75" style="32" bestFit="1" customWidth="1"/>
    <col min="5122" max="5122" width="5" style="32" bestFit="1" customWidth="1"/>
    <col min="5123" max="5123" width="5.125" style="32" customWidth="1"/>
    <col min="5124" max="5124" width="4.5" style="32" bestFit="1" customWidth="1"/>
    <col min="5125" max="5126" width="6.375" style="32" bestFit="1" customWidth="1"/>
    <col min="5127" max="5127" width="4.75" style="32" bestFit="1" customWidth="1"/>
    <col min="5128" max="5128" width="4.5" style="32" bestFit="1" customWidth="1"/>
    <col min="5129" max="5129" width="5.625" style="32" bestFit="1" customWidth="1"/>
    <col min="5130" max="5130" width="5" style="32" bestFit="1" customWidth="1"/>
    <col min="5131" max="5132" width="4.5" style="32" bestFit="1" customWidth="1"/>
    <col min="5133" max="5376" width="9" style="32"/>
    <col min="5377" max="5377" width="16.75" style="32" bestFit="1" customWidth="1"/>
    <col min="5378" max="5378" width="5" style="32" bestFit="1" customWidth="1"/>
    <col min="5379" max="5379" width="5.125" style="32" customWidth="1"/>
    <col min="5380" max="5380" width="4.5" style="32" bestFit="1" customWidth="1"/>
    <col min="5381" max="5382" width="6.375" style="32" bestFit="1" customWidth="1"/>
    <col min="5383" max="5383" width="4.75" style="32" bestFit="1" customWidth="1"/>
    <col min="5384" max="5384" width="4.5" style="32" bestFit="1" customWidth="1"/>
    <col min="5385" max="5385" width="5.625" style="32" bestFit="1" customWidth="1"/>
    <col min="5386" max="5386" width="5" style="32" bestFit="1" customWidth="1"/>
    <col min="5387" max="5388" width="4.5" style="32" bestFit="1" customWidth="1"/>
    <col min="5389" max="5632" width="9" style="32"/>
    <col min="5633" max="5633" width="16.75" style="32" bestFit="1" customWidth="1"/>
    <col min="5634" max="5634" width="5" style="32" bestFit="1" customWidth="1"/>
    <col min="5635" max="5635" width="5.125" style="32" customWidth="1"/>
    <col min="5636" max="5636" width="4.5" style="32" bestFit="1" customWidth="1"/>
    <col min="5637" max="5638" width="6.375" style="32" bestFit="1" customWidth="1"/>
    <col min="5639" max="5639" width="4.75" style="32" bestFit="1" customWidth="1"/>
    <col min="5640" max="5640" width="4.5" style="32" bestFit="1" customWidth="1"/>
    <col min="5641" max="5641" width="5.625" style="32" bestFit="1" customWidth="1"/>
    <col min="5642" max="5642" width="5" style="32" bestFit="1" customWidth="1"/>
    <col min="5643" max="5644" width="4.5" style="32" bestFit="1" customWidth="1"/>
    <col min="5645" max="5888" width="9" style="32"/>
    <col min="5889" max="5889" width="16.75" style="32" bestFit="1" customWidth="1"/>
    <col min="5890" max="5890" width="5" style="32" bestFit="1" customWidth="1"/>
    <col min="5891" max="5891" width="5.125" style="32" customWidth="1"/>
    <col min="5892" max="5892" width="4.5" style="32" bestFit="1" customWidth="1"/>
    <col min="5893" max="5894" width="6.375" style="32" bestFit="1" customWidth="1"/>
    <col min="5895" max="5895" width="4.75" style="32" bestFit="1" customWidth="1"/>
    <col min="5896" max="5896" width="4.5" style="32" bestFit="1" customWidth="1"/>
    <col min="5897" max="5897" width="5.625" style="32" bestFit="1" customWidth="1"/>
    <col min="5898" max="5898" width="5" style="32" bestFit="1" customWidth="1"/>
    <col min="5899" max="5900" width="4.5" style="32" bestFit="1" customWidth="1"/>
    <col min="5901" max="6144" width="9" style="32"/>
    <col min="6145" max="6145" width="16.75" style="32" bestFit="1" customWidth="1"/>
    <col min="6146" max="6146" width="5" style="32" bestFit="1" customWidth="1"/>
    <col min="6147" max="6147" width="5.125" style="32" customWidth="1"/>
    <col min="6148" max="6148" width="4.5" style="32" bestFit="1" customWidth="1"/>
    <col min="6149" max="6150" width="6.375" style="32" bestFit="1" customWidth="1"/>
    <col min="6151" max="6151" width="4.75" style="32" bestFit="1" customWidth="1"/>
    <col min="6152" max="6152" width="4.5" style="32" bestFit="1" customWidth="1"/>
    <col min="6153" max="6153" width="5.625" style="32" bestFit="1" customWidth="1"/>
    <col min="6154" max="6154" width="5" style="32" bestFit="1" customWidth="1"/>
    <col min="6155" max="6156" width="4.5" style="32" bestFit="1" customWidth="1"/>
    <col min="6157" max="6400" width="9" style="32"/>
    <col min="6401" max="6401" width="16.75" style="32" bestFit="1" customWidth="1"/>
    <col min="6402" max="6402" width="5" style="32" bestFit="1" customWidth="1"/>
    <col min="6403" max="6403" width="5.125" style="32" customWidth="1"/>
    <col min="6404" max="6404" width="4.5" style="32" bestFit="1" customWidth="1"/>
    <col min="6405" max="6406" width="6.375" style="32" bestFit="1" customWidth="1"/>
    <col min="6407" max="6407" width="4.75" style="32" bestFit="1" customWidth="1"/>
    <col min="6408" max="6408" width="4.5" style="32" bestFit="1" customWidth="1"/>
    <col min="6409" max="6409" width="5.625" style="32" bestFit="1" customWidth="1"/>
    <col min="6410" max="6410" width="5" style="32" bestFit="1" customWidth="1"/>
    <col min="6411" max="6412" width="4.5" style="32" bestFit="1" customWidth="1"/>
    <col min="6413" max="6656" width="9" style="32"/>
    <col min="6657" max="6657" width="16.75" style="32" bestFit="1" customWidth="1"/>
    <col min="6658" max="6658" width="5" style="32" bestFit="1" customWidth="1"/>
    <col min="6659" max="6659" width="5.125" style="32" customWidth="1"/>
    <col min="6660" max="6660" width="4.5" style="32" bestFit="1" customWidth="1"/>
    <col min="6661" max="6662" width="6.375" style="32" bestFit="1" customWidth="1"/>
    <col min="6663" max="6663" width="4.75" style="32" bestFit="1" customWidth="1"/>
    <col min="6664" max="6664" width="4.5" style="32" bestFit="1" customWidth="1"/>
    <col min="6665" max="6665" width="5.625" style="32" bestFit="1" customWidth="1"/>
    <col min="6666" max="6666" width="5" style="32" bestFit="1" customWidth="1"/>
    <col min="6667" max="6668" width="4.5" style="32" bestFit="1" customWidth="1"/>
    <col min="6669" max="6912" width="9" style="32"/>
    <col min="6913" max="6913" width="16.75" style="32" bestFit="1" customWidth="1"/>
    <col min="6914" max="6914" width="5" style="32" bestFit="1" customWidth="1"/>
    <col min="6915" max="6915" width="5.125" style="32" customWidth="1"/>
    <col min="6916" max="6916" width="4.5" style="32" bestFit="1" customWidth="1"/>
    <col min="6917" max="6918" width="6.375" style="32" bestFit="1" customWidth="1"/>
    <col min="6919" max="6919" width="4.75" style="32" bestFit="1" customWidth="1"/>
    <col min="6920" max="6920" width="4.5" style="32" bestFit="1" customWidth="1"/>
    <col min="6921" max="6921" width="5.625" style="32" bestFit="1" customWidth="1"/>
    <col min="6922" max="6922" width="5" style="32" bestFit="1" customWidth="1"/>
    <col min="6923" max="6924" width="4.5" style="32" bestFit="1" customWidth="1"/>
    <col min="6925" max="7168" width="9" style="32"/>
    <col min="7169" max="7169" width="16.75" style="32" bestFit="1" customWidth="1"/>
    <col min="7170" max="7170" width="5" style="32" bestFit="1" customWidth="1"/>
    <col min="7171" max="7171" width="5.125" style="32" customWidth="1"/>
    <col min="7172" max="7172" width="4.5" style="32" bestFit="1" customWidth="1"/>
    <col min="7173" max="7174" width="6.375" style="32" bestFit="1" customWidth="1"/>
    <col min="7175" max="7175" width="4.75" style="32" bestFit="1" customWidth="1"/>
    <col min="7176" max="7176" width="4.5" style="32" bestFit="1" customWidth="1"/>
    <col min="7177" max="7177" width="5.625" style="32" bestFit="1" customWidth="1"/>
    <col min="7178" max="7178" width="5" style="32" bestFit="1" customWidth="1"/>
    <col min="7179" max="7180" width="4.5" style="32" bestFit="1" customWidth="1"/>
    <col min="7181" max="7424" width="9" style="32"/>
    <col min="7425" max="7425" width="16.75" style="32" bestFit="1" customWidth="1"/>
    <col min="7426" max="7426" width="5" style="32" bestFit="1" customWidth="1"/>
    <col min="7427" max="7427" width="5.125" style="32" customWidth="1"/>
    <col min="7428" max="7428" width="4.5" style="32" bestFit="1" customWidth="1"/>
    <col min="7429" max="7430" width="6.375" style="32" bestFit="1" customWidth="1"/>
    <col min="7431" max="7431" width="4.75" style="32" bestFit="1" customWidth="1"/>
    <col min="7432" max="7432" width="4.5" style="32" bestFit="1" customWidth="1"/>
    <col min="7433" max="7433" width="5.625" style="32" bestFit="1" customWidth="1"/>
    <col min="7434" max="7434" width="5" style="32" bestFit="1" customWidth="1"/>
    <col min="7435" max="7436" width="4.5" style="32" bestFit="1" customWidth="1"/>
    <col min="7437" max="7680" width="9" style="32"/>
    <col min="7681" max="7681" width="16.75" style="32" bestFit="1" customWidth="1"/>
    <col min="7682" max="7682" width="5" style="32" bestFit="1" customWidth="1"/>
    <col min="7683" max="7683" width="5.125" style="32" customWidth="1"/>
    <col min="7684" max="7684" width="4.5" style="32" bestFit="1" customWidth="1"/>
    <col min="7685" max="7686" width="6.375" style="32" bestFit="1" customWidth="1"/>
    <col min="7687" max="7687" width="4.75" style="32" bestFit="1" customWidth="1"/>
    <col min="7688" max="7688" width="4.5" style="32" bestFit="1" customWidth="1"/>
    <col min="7689" max="7689" width="5.625" style="32" bestFit="1" customWidth="1"/>
    <col min="7690" max="7690" width="5" style="32" bestFit="1" customWidth="1"/>
    <col min="7691" max="7692" width="4.5" style="32" bestFit="1" customWidth="1"/>
    <col min="7693" max="7936" width="9" style="32"/>
    <col min="7937" max="7937" width="16.75" style="32" bestFit="1" customWidth="1"/>
    <col min="7938" max="7938" width="5" style="32" bestFit="1" customWidth="1"/>
    <col min="7939" max="7939" width="5.125" style="32" customWidth="1"/>
    <col min="7940" max="7940" width="4.5" style="32" bestFit="1" customWidth="1"/>
    <col min="7941" max="7942" width="6.375" style="32" bestFit="1" customWidth="1"/>
    <col min="7943" max="7943" width="4.75" style="32" bestFit="1" customWidth="1"/>
    <col min="7944" max="7944" width="4.5" style="32" bestFit="1" customWidth="1"/>
    <col min="7945" max="7945" width="5.625" style="32" bestFit="1" customWidth="1"/>
    <col min="7946" max="7946" width="5" style="32" bestFit="1" customWidth="1"/>
    <col min="7947" max="7948" width="4.5" style="32" bestFit="1" customWidth="1"/>
    <col min="7949" max="8192" width="9" style="32"/>
    <col min="8193" max="8193" width="16.75" style="32" bestFit="1" customWidth="1"/>
    <col min="8194" max="8194" width="5" style="32" bestFit="1" customWidth="1"/>
    <col min="8195" max="8195" width="5.125" style="32" customWidth="1"/>
    <col min="8196" max="8196" width="4.5" style="32" bestFit="1" customWidth="1"/>
    <col min="8197" max="8198" width="6.375" style="32" bestFit="1" customWidth="1"/>
    <col min="8199" max="8199" width="4.75" style="32" bestFit="1" customWidth="1"/>
    <col min="8200" max="8200" width="4.5" style="32" bestFit="1" customWidth="1"/>
    <col min="8201" max="8201" width="5.625" style="32" bestFit="1" customWidth="1"/>
    <col min="8202" max="8202" width="5" style="32" bestFit="1" customWidth="1"/>
    <col min="8203" max="8204" width="4.5" style="32" bestFit="1" customWidth="1"/>
    <col min="8205" max="8448" width="9" style="32"/>
    <col min="8449" max="8449" width="16.75" style="32" bestFit="1" customWidth="1"/>
    <col min="8450" max="8450" width="5" style="32" bestFit="1" customWidth="1"/>
    <col min="8451" max="8451" width="5.125" style="32" customWidth="1"/>
    <col min="8452" max="8452" width="4.5" style="32" bestFit="1" customWidth="1"/>
    <col min="8453" max="8454" width="6.375" style="32" bestFit="1" customWidth="1"/>
    <col min="8455" max="8455" width="4.75" style="32" bestFit="1" customWidth="1"/>
    <col min="8456" max="8456" width="4.5" style="32" bestFit="1" customWidth="1"/>
    <col min="8457" max="8457" width="5.625" style="32" bestFit="1" customWidth="1"/>
    <col min="8458" max="8458" width="5" style="32" bestFit="1" customWidth="1"/>
    <col min="8459" max="8460" width="4.5" style="32" bestFit="1" customWidth="1"/>
    <col min="8461" max="8704" width="9" style="32"/>
    <col min="8705" max="8705" width="16.75" style="32" bestFit="1" customWidth="1"/>
    <col min="8706" max="8706" width="5" style="32" bestFit="1" customWidth="1"/>
    <col min="8707" max="8707" width="5.125" style="32" customWidth="1"/>
    <col min="8708" max="8708" width="4.5" style="32" bestFit="1" customWidth="1"/>
    <col min="8709" max="8710" width="6.375" style="32" bestFit="1" customWidth="1"/>
    <col min="8711" max="8711" width="4.75" style="32" bestFit="1" customWidth="1"/>
    <col min="8712" max="8712" width="4.5" style="32" bestFit="1" customWidth="1"/>
    <col min="8713" max="8713" width="5.625" style="32" bestFit="1" customWidth="1"/>
    <col min="8714" max="8714" width="5" style="32" bestFit="1" customWidth="1"/>
    <col min="8715" max="8716" width="4.5" style="32" bestFit="1" customWidth="1"/>
    <col min="8717" max="8960" width="9" style="32"/>
    <col min="8961" max="8961" width="16.75" style="32" bestFit="1" customWidth="1"/>
    <col min="8962" max="8962" width="5" style="32" bestFit="1" customWidth="1"/>
    <col min="8963" max="8963" width="5.125" style="32" customWidth="1"/>
    <col min="8964" max="8964" width="4.5" style="32" bestFit="1" customWidth="1"/>
    <col min="8965" max="8966" width="6.375" style="32" bestFit="1" customWidth="1"/>
    <col min="8967" max="8967" width="4.75" style="32" bestFit="1" customWidth="1"/>
    <col min="8968" max="8968" width="4.5" style="32" bestFit="1" customWidth="1"/>
    <col min="8969" max="8969" width="5.625" style="32" bestFit="1" customWidth="1"/>
    <col min="8970" max="8970" width="5" style="32" bestFit="1" customWidth="1"/>
    <col min="8971" max="8972" width="4.5" style="32" bestFit="1" customWidth="1"/>
    <col min="8973" max="9216" width="9" style="32"/>
    <col min="9217" max="9217" width="16.75" style="32" bestFit="1" customWidth="1"/>
    <col min="9218" max="9218" width="5" style="32" bestFit="1" customWidth="1"/>
    <col min="9219" max="9219" width="5.125" style="32" customWidth="1"/>
    <col min="9220" max="9220" width="4.5" style="32" bestFit="1" customWidth="1"/>
    <col min="9221" max="9222" width="6.375" style="32" bestFit="1" customWidth="1"/>
    <col min="9223" max="9223" width="4.75" style="32" bestFit="1" customWidth="1"/>
    <col min="9224" max="9224" width="4.5" style="32" bestFit="1" customWidth="1"/>
    <col min="9225" max="9225" width="5.625" style="32" bestFit="1" customWidth="1"/>
    <col min="9226" max="9226" width="5" style="32" bestFit="1" customWidth="1"/>
    <col min="9227" max="9228" width="4.5" style="32" bestFit="1" customWidth="1"/>
    <col min="9229" max="9472" width="9" style="32"/>
    <col min="9473" max="9473" width="16.75" style="32" bestFit="1" customWidth="1"/>
    <col min="9474" max="9474" width="5" style="32" bestFit="1" customWidth="1"/>
    <col min="9475" max="9475" width="5.125" style="32" customWidth="1"/>
    <col min="9476" max="9476" width="4.5" style="32" bestFit="1" customWidth="1"/>
    <col min="9477" max="9478" width="6.375" style="32" bestFit="1" customWidth="1"/>
    <col min="9479" max="9479" width="4.75" style="32" bestFit="1" customWidth="1"/>
    <col min="9480" max="9480" width="4.5" style="32" bestFit="1" customWidth="1"/>
    <col min="9481" max="9481" width="5.625" style="32" bestFit="1" customWidth="1"/>
    <col min="9482" max="9482" width="5" style="32" bestFit="1" customWidth="1"/>
    <col min="9483" max="9484" width="4.5" style="32" bestFit="1" customWidth="1"/>
    <col min="9485" max="9728" width="9" style="32"/>
    <col min="9729" max="9729" width="16.75" style="32" bestFit="1" customWidth="1"/>
    <col min="9730" max="9730" width="5" style="32" bestFit="1" customWidth="1"/>
    <col min="9731" max="9731" width="5.125" style="32" customWidth="1"/>
    <col min="9732" max="9732" width="4.5" style="32" bestFit="1" customWidth="1"/>
    <col min="9733" max="9734" width="6.375" style="32" bestFit="1" customWidth="1"/>
    <col min="9735" max="9735" width="4.75" style="32" bestFit="1" customWidth="1"/>
    <col min="9736" max="9736" width="4.5" style="32" bestFit="1" customWidth="1"/>
    <col min="9737" max="9737" width="5.625" style="32" bestFit="1" customWidth="1"/>
    <col min="9738" max="9738" width="5" style="32" bestFit="1" customWidth="1"/>
    <col min="9739" max="9740" width="4.5" style="32" bestFit="1" customWidth="1"/>
    <col min="9741" max="9984" width="9" style="32"/>
    <col min="9985" max="9985" width="16.75" style="32" bestFit="1" customWidth="1"/>
    <col min="9986" max="9986" width="5" style="32" bestFit="1" customWidth="1"/>
    <col min="9987" max="9987" width="5.125" style="32" customWidth="1"/>
    <col min="9988" max="9988" width="4.5" style="32" bestFit="1" customWidth="1"/>
    <col min="9989" max="9990" width="6.375" style="32" bestFit="1" customWidth="1"/>
    <col min="9991" max="9991" width="4.75" style="32" bestFit="1" customWidth="1"/>
    <col min="9992" max="9992" width="4.5" style="32" bestFit="1" customWidth="1"/>
    <col min="9993" max="9993" width="5.625" style="32" bestFit="1" customWidth="1"/>
    <col min="9994" max="9994" width="5" style="32" bestFit="1" customWidth="1"/>
    <col min="9995" max="9996" width="4.5" style="32" bestFit="1" customWidth="1"/>
    <col min="9997" max="10240" width="9" style="32"/>
    <col min="10241" max="10241" width="16.75" style="32" bestFit="1" customWidth="1"/>
    <col min="10242" max="10242" width="5" style="32" bestFit="1" customWidth="1"/>
    <col min="10243" max="10243" width="5.125" style="32" customWidth="1"/>
    <col min="10244" max="10244" width="4.5" style="32" bestFit="1" customWidth="1"/>
    <col min="10245" max="10246" width="6.375" style="32" bestFit="1" customWidth="1"/>
    <col min="10247" max="10247" width="4.75" style="32" bestFit="1" customWidth="1"/>
    <col min="10248" max="10248" width="4.5" style="32" bestFit="1" customWidth="1"/>
    <col min="10249" max="10249" width="5.625" style="32" bestFit="1" customWidth="1"/>
    <col min="10250" max="10250" width="5" style="32" bestFit="1" customWidth="1"/>
    <col min="10251" max="10252" width="4.5" style="32" bestFit="1" customWidth="1"/>
    <col min="10253" max="10496" width="9" style="32"/>
    <col min="10497" max="10497" width="16.75" style="32" bestFit="1" customWidth="1"/>
    <col min="10498" max="10498" width="5" style="32" bestFit="1" customWidth="1"/>
    <col min="10499" max="10499" width="5.125" style="32" customWidth="1"/>
    <col min="10500" max="10500" width="4.5" style="32" bestFit="1" customWidth="1"/>
    <col min="10501" max="10502" width="6.375" style="32" bestFit="1" customWidth="1"/>
    <col min="10503" max="10503" width="4.75" style="32" bestFit="1" customWidth="1"/>
    <col min="10504" max="10504" width="4.5" style="32" bestFit="1" customWidth="1"/>
    <col min="10505" max="10505" width="5.625" style="32" bestFit="1" customWidth="1"/>
    <col min="10506" max="10506" width="5" style="32" bestFit="1" customWidth="1"/>
    <col min="10507" max="10508" width="4.5" style="32" bestFit="1" customWidth="1"/>
    <col min="10509" max="10752" width="9" style="32"/>
    <col min="10753" max="10753" width="16.75" style="32" bestFit="1" customWidth="1"/>
    <col min="10754" max="10754" width="5" style="32" bestFit="1" customWidth="1"/>
    <col min="10755" max="10755" width="5.125" style="32" customWidth="1"/>
    <col min="10756" max="10756" width="4.5" style="32" bestFit="1" customWidth="1"/>
    <col min="10757" max="10758" width="6.375" style="32" bestFit="1" customWidth="1"/>
    <col min="10759" max="10759" width="4.75" style="32" bestFit="1" customWidth="1"/>
    <col min="10760" max="10760" width="4.5" style="32" bestFit="1" customWidth="1"/>
    <col min="10761" max="10761" width="5.625" style="32" bestFit="1" customWidth="1"/>
    <col min="10762" max="10762" width="5" style="32" bestFit="1" customWidth="1"/>
    <col min="10763" max="10764" width="4.5" style="32" bestFit="1" customWidth="1"/>
    <col min="10765" max="11008" width="9" style="32"/>
    <col min="11009" max="11009" width="16.75" style="32" bestFit="1" customWidth="1"/>
    <col min="11010" max="11010" width="5" style="32" bestFit="1" customWidth="1"/>
    <col min="11011" max="11011" width="5.125" style="32" customWidth="1"/>
    <col min="11012" max="11012" width="4.5" style="32" bestFit="1" customWidth="1"/>
    <col min="11013" max="11014" width="6.375" style="32" bestFit="1" customWidth="1"/>
    <col min="11015" max="11015" width="4.75" style="32" bestFit="1" customWidth="1"/>
    <col min="11016" max="11016" width="4.5" style="32" bestFit="1" customWidth="1"/>
    <col min="11017" max="11017" width="5.625" style="32" bestFit="1" customWidth="1"/>
    <col min="11018" max="11018" width="5" style="32" bestFit="1" customWidth="1"/>
    <col min="11019" max="11020" width="4.5" style="32" bestFit="1" customWidth="1"/>
    <col min="11021" max="11264" width="9" style="32"/>
    <col min="11265" max="11265" width="16.75" style="32" bestFit="1" customWidth="1"/>
    <col min="11266" max="11266" width="5" style="32" bestFit="1" customWidth="1"/>
    <col min="11267" max="11267" width="5.125" style="32" customWidth="1"/>
    <col min="11268" max="11268" width="4.5" style="32" bestFit="1" customWidth="1"/>
    <col min="11269" max="11270" width="6.375" style="32" bestFit="1" customWidth="1"/>
    <col min="11271" max="11271" width="4.75" style="32" bestFit="1" customWidth="1"/>
    <col min="11272" max="11272" width="4.5" style="32" bestFit="1" customWidth="1"/>
    <col min="11273" max="11273" width="5.625" style="32" bestFit="1" customWidth="1"/>
    <col min="11274" max="11274" width="5" style="32" bestFit="1" customWidth="1"/>
    <col min="11275" max="11276" width="4.5" style="32" bestFit="1" customWidth="1"/>
    <col min="11277" max="11520" width="9" style="32"/>
    <col min="11521" max="11521" width="16.75" style="32" bestFit="1" customWidth="1"/>
    <col min="11522" max="11522" width="5" style="32" bestFit="1" customWidth="1"/>
    <col min="11523" max="11523" width="5.125" style="32" customWidth="1"/>
    <col min="11524" max="11524" width="4.5" style="32" bestFit="1" customWidth="1"/>
    <col min="11525" max="11526" width="6.375" style="32" bestFit="1" customWidth="1"/>
    <col min="11527" max="11527" width="4.75" style="32" bestFit="1" customWidth="1"/>
    <col min="11528" max="11528" width="4.5" style="32" bestFit="1" customWidth="1"/>
    <col min="11529" max="11529" width="5.625" style="32" bestFit="1" customWidth="1"/>
    <col min="11530" max="11530" width="5" style="32" bestFit="1" customWidth="1"/>
    <col min="11531" max="11532" width="4.5" style="32" bestFit="1" customWidth="1"/>
    <col min="11533" max="11776" width="9" style="32"/>
    <col min="11777" max="11777" width="16.75" style="32" bestFit="1" customWidth="1"/>
    <col min="11778" max="11778" width="5" style="32" bestFit="1" customWidth="1"/>
    <col min="11779" max="11779" width="5.125" style="32" customWidth="1"/>
    <col min="11780" max="11780" width="4.5" style="32" bestFit="1" customWidth="1"/>
    <col min="11781" max="11782" width="6.375" style="32" bestFit="1" customWidth="1"/>
    <col min="11783" max="11783" width="4.75" style="32" bestFit="1" customWidth="1"/>
    <col min="11784" max="11784" width="4.5" style="32" bestFit="1" customWidth="1"/>
    <col min="11785" max="11785" width="5.625" style="32" bestFit="1" customWidth="1"/>
    <col min="11786" max="11786" width="5" style="32" bestFit="1" customWidth="1"/>
    <col min="11787" max="11788" width="4.5" style="32" bestFit="1" customWidth="1"/>
    <col min="11789" max="12032" width="9" style="32"/>
    <col min="12033" max="12033" width="16.75" style="32" bestFit="1" customWidth="1"/>
    <col min="12034" max="12034" width="5" style="32" bestFit="1" customWidth="1"/>
    <col min="12035" max="12035" width="5.125" style="32" customWidth="1"/>
    <col min="12036" max="12036" width="4.5" style="32" bestFit="1" customWidth="1"/>
    <col min="12037" max="12038" width="6.375" style="32" bestFit="1" customWidth="1"/>
    <col min="12039" max="12039" width="4.75" style="32" bestFit="1" customWidth="1"/>
    <col min="12040" max="12040" width="4.5" style="32" bestFit="1" customWidth="1"/>
    <col min="12041" max="12041" width="5.625" style="32" bestFit="1" customWidth="1"/>
    <col min="12042" max="12042" width="5" style="32" bestFit="1" customWidth="1"/>
    <col min="12043" max="12044" width="4.5" style="32" bestFit="1" customWidth="1"/>
    <col min="12045" max="12288" width="9" style="32"/>
    <col min="12289" max="12289" width="16.75" style="32" bestFit="1" customWidth="1"/>
    <col min="12290" max="12290" width="5" style="32" bestFit="1" customWidth="1"/>
    <col min="12291" max="12291" width="5.125" style="32" customWidth="1"/>
    <col min="12292" max="12292" width="4.5" style="32" bestFit="1" customWidth="1"/>
    <col min="12293" max="12294" width="6.375" style="32" bestFit="1" customWidth="1"/>
    <col min="12295" max="12295" width="4.75" style="32" bestFit="1" customWidth="1"/>
    <col min="12296" max="12296" width="4.5" style="32" bestFit="1" customWidth="1"/>
    <col min="12297" max="12297" width="5.625" style="32" bestFit="1" customWidth="1"/>
    <col min="12298" max="12298" width="5" style="32" bestFit="1" customWidth="1"/>
    <col min="12299" max="12300" width="4.5" style="32" bestFit="1" customWidth="1"/>
    <col min="12301" max="12544" width="9" style="32"/>
    <col min="12545" max="12545" width="16.75" style="32" bestFit="1" customWidth="1"/>
    <col min="12546" max="12546" width="5" style="32" bestFit="1" customWidth="1"/>
    <col min="12547" max="12547" width="5.125" style="32" customWidth="1"/>
    <col min="12548" max="12548" width="4.5" style="32" bestFit="1" customWidth="1"/>
    <col min="12549" max="12550" width="6.375" style="32" bestFit="1" customWidth="1"/>
    <col min="12551" max="12551" width="4.75" style="32" bestFit="1" customWidth="1"/>
    <col min="12552" max="12552" width="4.5" style="32" bestFit="1" customWidth="1"/>
    <col min="12553" max="12553" width="5.625" style="32" bestFit="1" customWidth="1"/>
    <col min="12554" max="12554" width="5" style="32" bestFit="1" customWidth="1"/>
    <col min="12555" max="12556" width="4.5" style="32" bestFit="1" customWidth="1"/>
    <col min="12557" max="12800" width="9" style="32"/>
    <col min="12801" max="12801" width="16.75" style="32" bestFit="1" customWidth="1"/>
    <col min="12802" max="12802" width="5" style="32" bestFit="1" customWidth="1"/>
    <col min="12803" max="12803" width="5.125" style="32" customWidth="1"/>
    <col min="12804" max="12804" width="4.5" style="32" bestFit="1" customWidth="1"/>
    <col min="12805" max="12806" width="6.375" style="32" bestFit="1" customWidth="1"/>
    <col min="12807" max="12807" width="4.75" style="32" bestFit="1" customWidth="1"/>
    <col min="12808" max="12808" width="4.5" style="32" bestFit="1" customWidth="1"/>
    <col min="12809" max="12809" width="5.625" style="32" bestFit="1" customWidth="1"/>
    <col min="12810" max="12810" width="5" style="32" bestFit="1" customWidth="1"/>
    <col min="12811" max="12812" width="4.5" style="32" bestFit="1" customWidth="1"/>
    <col min="12813" max="13056" width="9" style="32"/>
    <col min="13057" max="13057" width="16.75" style="32" bestFit="1" customWidth="1"/>
    <col min="13058" max="13058" width="5" style="32" bestFit="1" customWidth="1"/>
    <col min="13059" max="13059" width="5.125" style="32" customWidth="1"/>
    <col min="13060" max="13060" width="4.5" style="32" bestFit="1" customWidth="1"/>
    <col min="13061" max="13062" width="6.375" style="32" bestFit="1" customWidth="1"/>
    <col min="13063" max="13063" width="4.75" style="32" bestFit="1" customWidth="1"/>
    <col min="13064" max="13064" width="4.5" style="32" bestFit="1" customWidth="1"/>
    <col min="13065" max="13065" width="5.625" style="32" bestFit="1" customWidth="1"/>
    <col min="13066" max="13066" width="5" style="32" bestFit="1" customWidth="1"/>
    <col min="13067" max="13068" width="4.5" style="32" bestFit="1" customWidth="1"/>
    <col min="13069" max="13312" width="9" style="32"/>
    <col min="13313" max="13313" width="16.75" style="32" bestFit="1" customWidth="1"/>
    <col min="13314" max="13314" width="5" style="32" bestFit="1" customWidth="1"/>
    <col min="13315" max="13315" width="5.125" style="32" customWidth="1"/>
    <col min="13316" max="13316" width="4.5" style="32" bestFit="1" customWidth="1"/>
    <col min="13317" max="13318" width="6.375" style="32" bestFit="1" customWidth="1"/>
    <col min="13319" max="13319" width="4.75" style="32" bestFit="1" customWidth="1"/>
    <col min="13320" max="13320" width="4.5" style="32" bestFit="1" customWidth="1"/>
    <col min="13321" max="13321" width="5.625" style="32" bestFit="1" customWidth="1"/>
    <col min="13322" max="13322" width="5" style="32" bestFit="1" customWidth="1"/>
    <col min="13323" max="13324" width="4.5" style="32" bestFit="1" customWidth="1"/>
    <col min="13325" max="13568" width="9" style="32"/>
    <col min="13569" max="13569" width="16.75" style="32" bestFit="1" customWidth="1"/>
    <col min="13570" max="13570" width="5" style="32" bestFit="1" customWidth="1"/>
    <col min="13571" max="13571" width="5.125" style="32" customWidth="1"/>
    <col min="13572" max="13572" width="4.5" style="32" bestFit="1" customWidth="1"/>
    <col min="13573" max="13574" width="6.375" style="32" bestFit="1" customWidth="1"/>
    <col min="13575" max="13575" width="4.75" style="32" bestFit="1" customWidth="1"/>
    <col min="13576" max="13576" width="4.5" style="32" bestFit="1" customWidth="1"/>
    <col min="13577" max="13577" width="5.625" style="32" bestFit="1" customWidth="1"/>
    <col min="13578" max="13578" width="5" style="32" bestFit="1" customWidth="1"/>
    <col min="13579" max="13580" width="4.5" style="32" bestFit="1" customWidth="1"/>
    <col min="13581" max="13824" width="9" style="32"/>
    <col min="13825" max="13825" width="16.75" style="32" bestFit="1" customWidth="1"/>
    <col min="13826" max="13826" width="5" style="32" bestFit="1" customWidth="1"/>
    <col min="13827" max="13827" width="5.125" style="32" customWidth="1"/>
    <col min="13828" max="13828" width="4.5" style="32" bestFit="1" customWidth="1"/>
    <col min="13829" max="13830" width="6.375" style="32" bestFit="1" customWidth="1"/>
    <col min="13831" max="13831" width="4.75" style="32" bestFit="1" customWidth="1"/>
    <col min="13832" max="13832" width="4.5" style="32" bestFit="1" customWidth="1"/>
    <col min="13833" max="13833" width="5.625" style="32" bestFit="1" customWidth="1"/>
    <col min="13834" max="13834" width="5" style="32" bestFit="1" customWidth="1"/>
    <col min="13835" max="13836" width="4.5" style="32" bestFit="1" customWidth="1"/>
    <col min="13837" max="14080" width="9" style="32"/>
    <col min="14081" max="14081" width="16.75" style="32" bestFit="1" customWidth="1"/>
    <col min="14082" max="14082" width="5" style="32" bestFit="1" customWidth="1"/>
    <col min="14083" max="14083" width="5.125" style="32" customWidth="1"/>
    <col min="14084" max="14084" width="4.5" style="32" bestFit="1" customWidth="1"/>
    <col min="14085" max="14086" width="6.375" style="32" bestFit="1" customWidth="1"/>
    <col min="14087" max="14087" width="4.75" style="32" bestFit="1" customWidth="1"/>
    <col min="14088" max="14088" width="4.5" style="32" bestFit="1" customWidth="1"/>
    <col min="14089" max="14089" width="5.625" style="32" bestFit="1" customWidth="1"/>
    <col min="14090" max="14090" width="5" style="32" bestFit="1" customWidth="1"/>
    <col min="14091" max="14092" width="4.5" style="32" bestFit="1" customWidth="1"/>
    <col min="14093" max="14336" width="9" style="32"/>
    <col min="14337" max="14337" width="16.75" style="32" bestFit="1" customWidth="1"/>
    <col min="14338" max="14338" width="5" style="32" bestFit="1" customWidth="1"/>
    <col min="14339" max="14339" width="5.125" style="32" customWidth="1"/>
    <col min="14340" max="14340" width="4.5" style="32" bestFit="1" customWidth="1"/>
    <col min="14341" max="14342" width="6.375" style="32" bestFit="1" customWidth="1"/>
    <col min="14343" max="14343" width="4.75" style="32" bestFit="1" customWidth="1"/>
    <col min="14344" max="14344" width="4.5" style="32" bestFit="1" customWidth="1"/>
    <col min="14345" max="14345" width="5.625" style="32" bestFit="1" customWidth="1"/>
    <col min="14346" max="14346" width="5" style="32" bestFit="1" customWidth="1"/>
    <col min="14347" max="14348" width="4.5" style="32" bestFit="1" customWidth="1"/>
    <col min="14349" max="14592" width="9" style="32"/>
    <col min="14593" max="14593" width="16.75" style="32" bestFit="1" customWidth="1"/>
    <col min="14594" max="14594" width="5" style="32" bestFit="1" customWidth="1"/>
    <col min="14595" max="14595" width="5.125" style="32" customWidth="1"/>
    <col min="14596" max="14596" width="4.5" style="32" bestFit="1" customWidth="1"/>
    <col min="14597" max="14598" width="6.375" style="32" bestFit="1" customWidth="1"/>
    <col min="14599" max="14599" width="4.75" style="32" bestFit="1" customWidth="1"/>
    <col min="14600" max="14600" width="4.5" style="32" bestFit="1" customWidth="1"/>
    <col min="14601" max="14601" width="5.625" style="32" bestFit="1" customWidth="1"/>
    <col min="14602" max="14602" width="5" style="32" bestFit="1" customWidth="1"/>
    <col min="14603" max="14604" width="4.5" style="32" bestFit="1" customWidth="1"/>
    <col min="14605" max="14848" width="9" style="32"/>
    <col min="14849" max="14849" width="16.75" style="32" bestFit="1" customWidth="1"/>
    <col min="14850" max="14850" width="5" style="32" bestFit="1" customWidth="1"/>
    <col min="14851" max="14851" width="5.125" style="32" customWidth="1"/>
    <col min="14852" max="14852" width="4.5" style="32" bestFit="1" customWidth="1"/>
    <col min="14853" max="14854" width="6.375" style="32" bestFit="1" customWidth="1"/>
    <col min="14855" max="14855" width="4.75" style="32" bestFit="1" customWidth="1"/>
    <col min="14856" max="14856" width="4.5" style="32" bestFit="1" customWidth="1"/>
    <col min="14857" max="14857" width="5.625" style="32" bestFit="1" customWidth="1"/>
    <col min="14858" max="14858" width="5" style="32" bestFit="1" customWidth="1"/>
    <col min="14859" max="14860" width="4.5" style="32" bestFit="1" customWidth="1"/>
    <col min="14861" max="15104" width="9" style="32"/>
    <col min="15105" max="15105" width="16.75" style="32" bestFit="1" customWidth="1"/>
    <col min="15106" max="15106" width="5" style="32" bestFit="1" customWidth="1"/>
    <col min="15107" max="15107" width="5.125" style="32" customWidth="1"/>
    <col min="15108" max="15108" width="4.5" style="32" bestFit="1" customWidth="1"/>
    <col min="15109" max="15110" width="6.375" style="32" bestFit="1" customWidth="1"/>
    <col min="15111" max="15111" width="4.75" style="32" bestFit="1" customWidth="1"/>
    <col min="15112" max="15112" width="4.5" style="32" bestFit="1" customWidth="1"/>
    <col min="15113" max="15113" width="5.625" style="32" bestFit="1" customWidth="1"/>
    <col min="15114" max="15114" width="5" style="32" bestFit="1" customWidth="1"/>
    <col min="15115" max="15116" width="4.5" style="32" bestFit="1" customWidth="1"/>
    <col min="15117" max="15360" width="9" style="32"/>
    <col min="15361" max="15361" width="16.75" style="32" bestFit="1" customWidth="1"/>
    <col min="15362" max="15362" width="5" style="32" bestFit="1" customWidth="1"/>
    <col min="15363" max="15363" width="5.125" style="32" customWidth="1"/>
    <col min="15364" max="15364" width="4.5" style="32" bestFit="1" customWidth="1"/>
    <col min="15365" max="15366" width="6.375" style="32" bestFit="1" customWidth="1"/>
    <col min="15367" max="15367" width="4.75" style="32" bestFit="1" customWidth="1"/>
    <col min="15368" max="15368" width="4.5" style="32" bestFit="1" customWidth="1"/>
    <col min="15369" max="15369" width="5.625" style="32" bestFit="1" customWidth="1"/>
    <col min="15370" max="15370" width="5" style="32" bestFit="1" customWidth="1"/>
    <col min="15371" max="15372" width="4.5" style="32" bestFit="1" customWidth="1"/>
    <col min="15373" max="15616" width="9" style="32"/>
    <col min="15617" max="15617" width="16.75" style="32" bestFit="1" customWidth="1"/>
    <col min="15618" max="15618" width="5" style="32" bestFit="1" customWidth="1"/>
    <col min="15619" max="15619" width="5.125" style="32" customWidth="1"/>
    <col min="15620" max="15620" width="4.5" style="32" bestFit="1" customWidth="1"/>
    <col min="15621" max="15622" width="6.375" style="32" bestFit="1" customWidth="1"/>
    <col min="15623" max="15623" width="4.75" style="32" bestFit="1" customWidth="1"/>
    <col min="15624" max="15624" width="4.5" style="32" bestFit="1" customWidth="1"/>
    <col min="15625" max="15625" width="5.625" style="32" bestFit="1" customWidth="1"/>
    <col min="15626" max="15626" width="5" style="32" bestFit="1" customWidth="1"/>
    <col min="15627" max="15628" width="4.5" style="32" bestFit="1" customWidth="1"/>
    <col min="15629" max="15872" width="9" style="32"/>
    <col min="15873" max="15873" width="16.75" style="32" bestFit="1" customWidth="1"/>
    <col min="15874" max="15874" width="5" style="32" bestFit="1" customWidth="1"/>
    <col min="15875" max="15875" width="5.125" style="32" customWidth="1"/>
    <col min="15876" max="15876" width="4.5" style="32" bestFit="1" customWidth="1"/>
    <col min="15877" max="15878" width="6.375" style="32" bestFit="1" customWidth="1"/>
    <col min="15879" max="15879" width="4.75" style="32" bestFit="1" customWidth="1"/>
    <col min="15880" max="15880" width="4.5" style="32" bestFit="1" customWidth="1"/>
    <col min="15881" max="15881" width="5.625" style="32" bestFit="1" customWidth="1"/>
    <col min="15882" max="15882" width="5" style="32" bestFit="1" customWidth="1"/>
    <col min="15883" max="15884" width="4.5" style="32" bestFit="1" customWidth="1"/>
    <col min="15885" max="16128" width="9" style="32"/>
    <col min="16129" max="16129" width="16.75" style="32" bestFit="1" customWidth="1"/>
    <col min="16130" max="16130" width="5" style="32" bestFit="1" customWidth="1"/>
    <col min="16131" max="16131" width="5.125" style="32" customWidth="1"/>
    <col min="16132" max="16132" width="4.5" style="32" bestFit="1" customWidth="1"/>
    <col min="16133" max="16134" width="6.375" style="32" bestFit="1" customWidth="1"/>
    <col min="16135" max="16135" width="4.75" style="32" bestFit="1" customWidth="1"/>
    <col min="16136" max="16136" width="4.5" style="32" bestFit="1" customWidth="1"/>
    <col min="16137" max="16137" width="5.625" style="32" bestFit="1" customWidth="1"/>
    <col min="16138" max="16138" width="5" style="32" bestFit="1" customWidth="1"/>
    <col min="16139" max="16140" width="4.5" style="32" bestFit="1" customWidth="1"/>
    <col min="16141" max="16384" width="9" style="32"/>
  </cols>
  <sheetData>
    <row r="1" spans="1:22">
      <c r="A1" s="71" t="s">
        <v>1071</v>
      </c>
      <c r="B1" s="31" t="s">
        <v>143</v>
      </c>
      <c r="C1" s="42">
        <v>1</v>
      </c>
      <c r="D1" s="42">
        <v>2</v>
      </c>
      <c r="E1" s="42">
        <v>3</v>
      </c>
      <c r="F1" s="43">
        <v>4</v>
      </c>
      <c r="G1" s="42">
        <v>5</v>
      </c>
      <c r="H1" s="42">
        <v>6</v>
      </c>
      <c r="I1" s="42">
        <v>7</v>
      </c>
      <c r="J1" s="43">
        <v>8</v>
      </c>
      <c r="K1" s="42">
        <v>9</v>
      </c>
      <c r="L1" s="42">
        <v>10</v>
      </c>
      <c r="M1" s="42">
        <v>11</v>
      </c>
      <c r="N1" s="43">
        <v>12</v>
      </c>
      <c r="O1" s="42">
        <v>13</v>
      </c>
      <c r="P1" s="42">
        <v>14</v>
      </c>
      <c r="Q1" s="42">
        <v>15</v>
      </c>
      <c r="R1" s="43">
        <v>16</v>
      </c>
      <c r="S1" s="42">
        <v>17</v>
      </c>
      <c r="T1" s="42">
        <v>18</v>
      </c>
      <c r="U1" s="42">
        <v>19</v>
      </c>
      <c r="V1" s="44">
        <v>20</v>
      </c>
    </row>
    <row r="2" spans="1:22" ht="15.75">
      <c r="A2" s="70" t="s">
        <v>1029</v>
      </c>
      <c r="B2" s="33"/>
      <c r="C2" s="45"/>
      <c r="D2" s="45"/>
      <c r="E2" s="45"/>
      <c r="F2" s="46"/>
      <c r="G2" s="41">
        <v>2</v>
      </c>
      <c r="H2" s="41">
        <v>4</v>
      </c>
      <c r="I2" s="41">
        <v>3</v>
      </c>
      <c r="J2" s="40">
        <v>5</v>
      </c>
      <c r="K2" s="41"/>
      <c r="L2" s="41"/>
      <c r="M2" s="47"/>
      <c r="N2" s="43"/>
      <c r="O2" s="47"/>
      <c r="P2" s="47"/>
      <c r="Q2" s="47"/>
      <c r="R2" s="43"/>
      <c r="S2" s="47"/>
      <c r="T2" s="47"/>
      <c r="U2" s="47"/>
      <c r="V2" s="44"/>
    </row>
    <row r="3" spans="1:22" ht="15.75">
      <c r="A3" s="70" t="s">
        <v>166</v>
      </c>
      <c r="B3" s="33"/>
      <c r="C3" s="45"/>
      <c r="D3" s="45"/>
      <c r="E3" s="45"/>
      <c r="F3" s="46"/>
      <c r="G3" s="41">
        <v>2</v>
      </c>
      <c r="H3" s="41">
        <v>2</v>
      </c>
      <c r="I3" s="41">
        <v>2</v>
      </c>
      <c r="J3" s="40">
        <v>2</v>
      </c>
      <c r="K3" s="41"/>
      <c r="L3" s="41"/>
      <c r="M3" s="47"/>
      <c r="N3" s="43"/>
      <c r="O3" s="47"/>
      <c r="P3" s="47"/>
      <c r="Q3" s="47"/>
      <c r="R3" s="43"/>
      <c r="S3" s="47"/>
      <c r="T3" s="47"/>
      <c r="U3" s="47"/>
      <c r="V3" s="44"/>
    </row>
    <row r="4" spans="1:22" ht="15.75">
      <c r="A4" s="70" t="s">
        <v>167</v>
      </c>
      <c r="B4" s="33"/>
      <c r="C4" s="45"/>
      <c r="D4" s="45"/>
      <c r="E4" s="45"/>
      <c r="F4" s="46"/>
      <c r="G4" s="41"/>
      <c r="H4" s="41">
        <v>2</v>
      </c>
      <c r="I4" s="41"/>
      <c r="J4" s="40">
        <v>2</v>
      </c>
      <c r="K4" s="41"/>
      <c r="L4" s="41"/>
      <c r="M4" s="47"/>
      <c r="N4" s="43"/>
      <c r="O4" s="47"/>
      <c r="P4" s="47"/>
      <c r="Q4" s="47"/>
      <c r="R4" s="43"/>
      <c r="S4" s="47"/>
      <c r="T4" s="47"/>
      <c r="U4" s="47"/>
      <c r="V4" s="44"/>
    </row>
    <row r="5" spans="1:22" ht="15.75">
      <c r="A5" s="70" t="s">
        <v>174</v>
      </c>
      <c r="B5" s="33"/>
      <c r="C5" s="45"/>
      <c r="D5" s="45"/>
      <c r="E5" s="45"/>
      <c r="F5" s="46"/>
      <c r="G5" s="41"/>
      <c r="H5" s="41"/>
      <c r="I5" s="41">
        <v>1</v>
      </c>
      <c r="J5" s="40">
        <v>1</v>
      </c>
      <c r="K5" s="41"/>
      <c r="L5" s="41"/>
      <c r="M5" s="47"/>
      <c r="N5" s="43"/>
      <c r="O5" s="47"/>
      <c r="P5" s="47"/>
      <c r="Q5" s="47"/>
      <c r="R5" s="43"/>
      <c r="S5" s="47"/>
      <c r="T5" s="47"/>
      <c r="U5" s="47"/>
      <c r="V5" s="44"/>
    </row>
    <row r="6" spans="1:22" ht="15.75">
      <c r="A6" s="70" t="s">
        <v>171</v>
      </c>
      <c r="B6" s="33"/>
      <c r="C6" s="45"/>
      <c r="D6" s="45"/>
      <c r="E6" s="41">
        <v>0</v>
      </c>
      <c r="F6" s="40">
        <v>2</v>
      </c>
      <c r="G6" s="41">
        <v>2</v>
      </c>
      <c r="H6" s="41">
        <v>2</v>
      </c>
      <c r="I6" s="41">
        <v>2</v>
      </c>
      <c r="J6" s="53">
        <v>2</v>
      </c>
      <c r="K6" s="41">
        <v>2</v>
      </c>
      <c r="L6" s="41">
        <v>2</v>
      </c>
      <c r="M6" s="41">
        <v>2</v>
      </c>
      <c r="N6" s="53">
        <v>2</v>
      </c>
      <c r="O6" s="47">
        <v>3</v>
      </c>
      <c r="P6" s="47">
        <v>3</v>
      </c>
      <c r="Q6" s="47">
        <v>3</v>
      </c>
      <c r="R6" s="44">
        <v>3</v>
      </c>
      <c r="S6" s="47">
        <v>4</v>
      </c>
      <c r="T6" s="47">
        <v>4</v>
      </c>
      <c r="U6" s="47">
        <v>4</v>
      </c>
      <c r="V6" s="44">
        <v>4</v>
      </c>
    </row>
    <row r="7" spans="1:22" ht="15.75">
      <c r="A7" s="70" t="s">
        <v>172</v>
      </c>
      <c r="B7" s="33"/>
      <c r="C7" s="45"/>
      <c r="D7" s="45"/>
      <c r="E7" s="45"/>
      <c r="F7" s="40">
        <v>0</v>
      </c>
      <c r="G7" s="41">
        <v>1</v>
      </c>
      <c r="H7" s="41">
        <v>1</v>
      </c>
      <c r="I7" s="41">
        <v>1</v>
      </c>
      <c r="J7" s="40">
        <v>1</v>
      </c>
      <c r="K7" s="41">
        <v>1</v>
      </c>
      <c r="L7" s="41">
        <v>1</v>
      </c>
      <c r="M7" s="47">
        <v>1</v>
      </c>
      <c r="N7" s="43">
        <v>1</v>
      </c>
      <c r="O7" s="47">
        <v>1</v>
      </c>
      <c r="P7" s="47">
        <v>1</v>
      </c>
      <c r="Q7" s="47">
        <v>1</v>
      </c>
      <c r="R7" s="43">
        <v>1</v>
      </c>
      <c r="S7" s="47">
        <v>1</v>
      </c>
      <c r="T7" s="47">
        <v>1</v>
      </c>
      <c r="U7" s="47">
        <v>1</v>
      </c>
      <c r="V7" s="44">
        <v>1</v>
      </c>
    </row>
    <row r="8" spans="1:22" ht="15.75">
      <c r="A8" s="70" t="s">
        <v>173</v>
      </c>
      <c r="B8" s="33"/>
      <c r="C8" s="45"/>
      <c r="D8" s="45"/>
      <c r="E8" s="45"/>
      <c r="F8" s="46"/>
      <c r="G8" s="41">
        <v>0</v>
      </c>
      <c r="H8" s="41">
        <v>1</v>
      </c>
      <c r="I8" s="41">
        <v>1</v>
      </c>
      <c r="J8" s="40">
        <v>1</v>
      </c>
      <c r="K8" s="41">
        <v>2</v>
      </c>
      <c r="L8" s="41">
        <v>2</v>
      </c>
      <c r="M8" s="47">
        <v>2</v>
      </c>
      <c r="N8" s="43">
        <v>2</v>
      </c>
      <c r="O8" s="47">
        <v>2</v>
      </c>
      <c r="P8" s="47">
        <v>2</v>
      </c>
      <c r="Q8" s="47">
        <v>2</v>
      </c>
      <c r="R8" s="43">
        <v>2</v>
      </c>
      <c r="S8" s="47">
        <v>2</v>
      </c>
      <c r="T8" s="47">
        <v>2</v>
      </c>
      <c r="U8" s="47">
        <v>2</v>
      </c>
      <c r="V8" s="44">
        <v>2</v>
      </c>
    </row>
    <row r="9" spans="1:22" ht="15.75" customHeight="1">
      <c r="A9" s="70" t="s">
        <v>1068</v>
      </c>
      <c r="B9" s="39"/>
      <c r="C9" s="47"/>
      <c r="D9" s="47"/>
      <c r="E9" s="47"/>
      <c r="F9" s="43"/>
      <c r="G9" s="47" t="str">
        <f>IF(G2&gt;=G3+G4+G5,IF(G2&gt;G3+G4+G5,"缺排",""),"超排")</f>
        <v/>
      </c>
      <c r="H9" s="47" t="str">
        <f t="shared" ref="H9:V9" si="0">IF(H2&gt;=H3+H4+H5,IF(H2&gt;H3+H4+H5,"缺排",""),"超排")</f>
        <v/>
      </c>
      <c r="I9" s="47" t="str">
        <f t="shared" si="0"/>
        <v/>
      </c>
      <c r="J9" s="44" t="str">
        <f t="shared" si="0"/>
        <v/>
      </c>
      <c r="K9" s="47" t="str">
        <f t="shared" si="0"/>
        <v/>
      </c>
      <c r="L9" s="47" t="str">
        <f t="shared" si="0"/>
        <v/>
      </c>
      <c r="M9" s="47" t="str">
        <f t="shared" si="0"/>
        <v/>
      </c>
      <c r="N9" s="44" t="str">
        <f t="shared" si="0"/>
        <v/>
      </c>
      <c r="O9" s="47" t="str">
        <f t="shared" si="0"/>
        <v/>
      </c>
      <c r="P9" s="47" t="str">
        <f t="shared" si="0"/>
        <v/>
      </c>
      <c r="Q9" s="47" t="str">
        <f t="shared" si="0"/>
        <v/>
      </c>
      <c r="R9" s="44" t="str">
        <f t="shared" si="0"/>
        <v/>
      </c>
      <c r="S9" s="47" t="str">
        <f t="shared" si="0"/>
        <v/>
      </c>
      <c r="T9" s="47" t="str">
        <f t="shared" si="0"/>
        <v/>
      </c>
      <c r="U9" s="47" t="str">
        <f t="shared" si="0"/>
        <v/>
      </c>
      <c r="V9" s="44" t="str">
        <f t="shared" si="0"/>
        <v/>
      </c>
    </row>
    <row r="10" spans="1:22" ht="15" customHeight="1">
      <c r="A10" s="72"/>
    </row>
    <row r="11" spans="1:22">
      <c r="A11" s="59" t="s">
        <v>1030</v>
      </c>
      <c r="B11" s="34" t="s">
        <v>142</v>
      </c>
      <c r="C11" s="51" t="s">
        <v>155</v>
      </c>
      <c r="D11" s="51">
        <v>0</v>
      </c>
      <c r="E11" s="51" t="s">
        <v>154</v>
      </c>
      <c r="F11" s="43">
        <v>0</v>
      </c>
      <c r="G11" s="51" t="s">
        <v>159</v>
      </c>
      <c r="H11" s="51">
        <v>0</v>
      </c>
      <c r="I11" s="51" t="s">
        <v>160</v>
      </c>
      <c r="J11" s="43">
        <f>SUM(C13:F13)</f>
        <v>2</v>
      </c>
      <c r="K11" s="51" t="s">
        <v>1054</v>
      </c>
      <c r="L11" s="51">
        <v>2</v>
      </c>
      <c r="M11" s="51" t="s">
        <v>158</v>
      </c>
      <c r="N11" s="43">
        <v>1</v>
      </c>
      <c r="O11" s="51" t="s">
        <v>1055</v>
      </c>
      <c r="P11" s="47">
        <v>3</v>
      </c>
      <c r="Q11" s="51" t="s">
        <v>161</v>
      </c>
      <c r="R11" s="43">
        <v>1</v>
      </c>
      <c r="S11" s="51" t="s">
        <v>1049</v>
      </c>
      <c r="T11" s="47">
        <v>4</v>
      </c>
      <c r="U11" s="51" t="s">
        <v>162</v>
      </c>
      <c r="V11" s="43" t="s">
        <v>163</v>
      </c>
    </row>
    <row r="12" spans="1:22" s="36" customFormat="1">
      <c r="A12" s="60" t="s">
        <v>181</v>
      </c>
      <c r="B12" s="35" t="s">
        <v>143</v>
      </c>
      <c r="C12" s="52">
        <v>1</v>
      </c>
      <c r="D12" s="52">
        <v>2</v>
      </c>
      <c r="E12" s="52">
        <v>3</v>
      </c>
      <c r="F12" s="43">
        <v>4</v>
      </c>
      <c r="G12" s="52">
        <v>5</v>
      </c>
      <c r="H12" s="52">
        <v>6</v>
      </c>
      <c r="I12" s="52">
        <v>7</v>
      </c>
      <c r="J12" s="43">
        <v>8</v>
      </c>
      <c r="K12" s="52">
        <v>9</v>
      </c>
      <c r="L12" s="52">
        <v>10</v>
      </c>
      <c r="M12" s="52">
        <v>11</v>
      </c>
      <c r="N12" s="43">
        <v>12</v>
      </c>
      <c r="O12" s="52">
        <v>13</v>
      </c>
      <c r="P12" s="52">
        <v>14</v>
      </c>
      <c r="Q12" s="52">
        <v>15</v>
      </c>
      <c r="R12" s="43">
        <v>16</v>
      </c>
      <c r="S12" s="52">
        <v>17</v>
      </c>
      <c r="T12" s="52">
        <v>18</v>
      </c>
      <c r="U12" s="52">
        <v>19</v>
      </c>
      <c r="V12" s="43">
        <v>20</v>
      </c>
    </row>
    <row r="13" spans="1:22" ht="15.75">
      <c r="A13" s="58" t="s">
        <v>144</v>
      </c>
      <c r="B13" s="37">
        <v>0</v>
      </c>
      <c r="C13" s="45">
        <f>C6</f>
        <v>0</v>
      </c>
      <c r="D13" s="45">
        <f>D6</f>
        <v>0</v>
      </c>
      <c r="E13" s="41">
        <f>E6</f>
        <v>0</v>
      </c>
      <c r="F13" s="40">
        <f>F6</f>
        <v>2</v>
      </c>
      <c r="G13" s="41">
        <f>IF(G3&gt;G6,G3,G6)</f>
        <v>2</v>
      </c>
      <c r="H13" s="41">
        <f t="shared" ref="H13:V13" si="1">IF(H3&gt;H6,H3,H6)</f>
        <v>2</v>
      </c>
      <c r="I13" s="41">
        <f t="shared" si="1"/>
        <v>2</v>
      </c>
      <c r="J13" s="53">
        <f t="shared" si="1"/>
        <v>2</v>
      </c>
      <c r="K13" s="41">
        <f t="shared" si="1"/>
        <v>2</v>
      </c>
      <c r="L13" s="41">
        <f t="shared" si="1"/>
        <v>2</v>
      </c>
      <c r="M13" s="41">
        <f t="shared" si="1"/>
        <v>2</v>
      </c>
      <c r="N13" s="53">
        <f t="shared" si="1"/>
        <v>2</v>
      </c>
      <c r="O13" s="41">
        <f>IF(O3&gt;O6,O3,O6)</f>
        <v>3</v>
      </c>
      <c r="P13" s="41">
        <f t="shared" si="1"/>
        <v>3</v>
      </c>
      <c r="Q13" s="41">
        <f t="shared" si="1"/>
        <v>3</v>
      </c>
      <c r="R13" s="53">
        <f>IF(R3&gt;R6,R3,R6)</f>
        <v>3</v>
      </c>
      <c r="S13" s="41">
        <f t="shared" si="1"/>
        <v>4</v>
      </c>
      <c r="T13" s="41">
        <f t="shared" si="1"/>
        <v>4</v>
      </c>
      <c r="U13" s="41">
        <f t="shared" si="1"/>
        <v>4</v>
      </c>
      <c r="V13" s="53">
        <f t="shared" si="1"/>
        <v>4</v>
      </c>
    </row>
    <row r="14" spans="1:22" ht="15.75">
      <c r="A14" s="58" t="s">
        <v>145</v>
      </c>
      <c r="B14" s="37">
        <v>0</v>
      </c>
      <c r="C14" s="51">
        <v>0</v>
      </c>
      <c r="D14" s="51"/>
      <c r="E14" s="51"/>
      <c r="F14" s="43"/>
      <c r="G14" s="56">
        <f>L11</f>
        <v>2</v>
      </c>
      <c r="H14" s="51"/>
      <c r="I14" s="51"/>
      <c r="J14" s="43"/>
      <c r="K14" s="51"/>
      <c r="L14" s="51"/>
      <c r="M14" s="51"/>
      <c r="N14" s="43"/>
      <c r="O14" s="51"/>
      <c r="P14" s="51"/>
      <c r="Q14" s="51"/>
      <c r="R14" s="43"/>
      <c r="S14" s="51"/>
      <c r="T14" s="51"/>
      <c r="U14" s="51"/>
      <c r="V14" s="43"/>
    </row>
    <row r="15" spans="1:22" ht="15.75">
      <c r="A15" s="58" t="s">
        <v>146</v>
      </c>
      <c r="B15" s="37"/>
      <c r="C15" s="51">
        <f>F11+C14+B14-C13</f>
        <v>0</v>
      </c>
      <c r="D15" s="51">
        <f>C16+D14-D13</f>
        <v>0</v>
      </c>
      <c r="E15" s="51">
        <f>D16+E14-E13</f>
        <v>0</v>
      </c>
      <c r="F15" s="43">
        <f t="shared" ref="F15:J15" si="2">E16+F14-F13</f>
        <v>-2</v>
      </c>
      <c r="G15" s="51">
        <f>J11+G14-G13</f>
        <v>2</v>
      </c>
      <c r="H15" s="51">
        <f t="shared" si="2"/>
        <v>0</v>
      </c>
      <c r="I15" s="51">
        <f>H16+I14-I13</f>
        <v>-2</v>
      </c>
      <c r="J15" s="43">
        <f t="shared" si="2"/>
        <v>-2</v>
      </c>
      <c r="K15" s="51">
        <f>J16+K14-K13</f>
        <v>-2</v>
      </c>
      <c r="L15" s="51">
        <f>K16+L14-L13</f>
        <v>-2</v>
      </c>
      <c r="M15" s="51">
        <f t="shared" ref="M15:V15" si="3">L16+M14-M13</f>
        <v>-2</v>
      </c>
      <c r="N15" s="43">
        <f t="shared" si="3"/>
        <v>-2</v>
      </c>
      <c r="O15" s="51">
        <f t="shared" si="3"/>
        <v>-3</v>
      </c>
      <c r="P15" s="51">
        <f t="shared" si="3"/>
        <v>-3</v>
      </c>
      <c r="Q15" s="51">
        <f t="shared" si="3"/>
        <v>-3</v>
      </c>
      <c r="R15" s="43">
        <f t="shared" si="3"/>
        <v>-3</v>
      </c>
      <c r="S15" s="51">
        <f t="shared" si="3"/>
        <v>-4</v>
      </c>
      <c r="T15" s="51">
        <f t="shared" si="3"/>
        <v>-4</v>
      </c>
      <c r="U15" s="51">
        <f t="shared" si="3"/>
        <v>-4</v>
      </c>
      <c r="V15" s="43">
        <f t="shared" si="3"/>
        <v>-4</v>
      </c>
    </row>
    <row r="16" spans="1:22" ht="15.75">
      <c r="A16" s="58" t="s">
        <v>147</v>
      </c>
      <c r="B16" s="37"/>
      <c r="C16" s="51">
        <f>C15+C18</f>
        <v>0</v>
      </c>
      <c r="D16" s="51">
        <f t="shared" ref="D16:J16" si="4">D15+D18</f>
        <v>0</v>
      </c>
      <c r="E16" s="51">
        <f t="shared" si="4"/>
        <v>0</v>
      </c>
      <c r="F16" s="43">
        <f>F15+F18</f>
        <v>0</v>
      </c>
      <c r="G16" s="51">
        <f t="shared" si="4"/>
        <v>2</v>
      </c>
      <c r="H16" s="51">
        <f t="shared" si="4"/>
        <v>0</v>
      </c>
      <c r="I16" s="51">
        <f t="shared" si="4"/>
        <v>0</v>
      </c>
      <c r="J16" s="43">
        <f t="shared" si="4"/>
        <v>0</v>
      </c>
      <c r="K16" s="51">
        <f>K15+K18</f>
        <v>0</v>
      </c>
      <c r="L16" s="51">
        <f>L15+L18</f>
        <v>0</v>
      </c>
      <c r="M16" s="51">
        <f t="shared" ref="M16:V16" si="5">M15+M18</f>
        <v>0</v>
      </c>
      <c r="N16" s="43">
        <f t="shared" si="5"/>
        <v>0</v>
      </c>
      <c r="O16" s="51">
        <f t="shared" si="5"/>
        <v>0</v>
      </c>
      <c r="P16" s="51">
        <f t="shared" si="5"/>
        <v>0</v>
      </c>
      <c r="Q16" s="51">
        <f t="shared" si="5"/>
        <v>0</v>
      </c>
      <c r="R16" s="43">
        <f t="shared" si="5"/>
        <v>0</v>
      </c>
      <c r="S16" s="51">
        <f t="shared" si="5"/>
        <v>0</v>
      </c>
      <c r="T16" s="51">
        <f t="shared" si="5"/>
        <v>0</v>
      </c>
      <c r="U16" s="51">
        <f t="shared" si="5"/>
        <v>0</v>
      </c>
      <c r="V16" s="43">
        <f t="shared" si="5"/>
        <v>0</v>
      </c>
    </row>
    <row r="17" spans="1:22" ht="15.75">
      <c r="A17" s="58" t="s">
        <v>148</v>
      </c>
      <c r="B17" s="37"/>
      <c r="C17" s="51">
        <f>IF(C15&gt;=$D11,0,$D11-C15)</f>
        <v>0</v>
      </c>
      <c r="D17" s="51">
        <f t="shared" ref="D17:F17" si="6">IF(D15&gt;=$D11,0,$D11-D15)</f>
        <v>0</v>
      </c>
      <c r="E17" s="51">
        <f>IF(E15&gt;=$D11,0,$D11-E15)</f>
        <v>0</v>
      </c>
      <c r="F17" s="43">
        <f t="shared" si="6"/>
        <v>2</v>
      </c>
      <c r="G17" s="51">
        <f t="shared" ref="G17:J17" si="7">IF(G15&gt;=$H11,0,$H11-G15)</f>
        <v>0</v>
      </c>
      <c r="H17" s="51">
        <f t="shared" si="7"/>
        <v>0</v>
      </c>
      <c r="I17" s="51">
        <f t="shared" si="7"/>
        <v>2</v>
      </c>
      <c r="J17" s="43">
        <f t="shared" si="7"/>
        <v>2</v>
      </c>
      <c r="K17" s="51">
        <f>IF(K15&gt;=$H11,0,$H11-K15)</f>
        <v>2</v>
      </c>
      <c r="L17" s="51">
        <f>IF(L15&gt;=$H11,0,$H11-L15)</f>
        <v>2</v>
      </c>
      <c r="M17" s="51">
        <f t="shared" ref="M17:N17" si="8">IF(M15&gt;=$H11,0,$H11-M15)</f>
        <v>2</v>
      </c>
      <c r="N17" s="43">
        <f t="shared" si="8"/>
        <v>2</v>
      </c>
      <c r="O17" s="51">
        <f>IF(O15&gt;=$N11,0,$N11-O15)</f>
        <v>4</v>
      </c>
      <c r="P17" s="51">
        <f t="shared" ref="P17:R17" si="9">IF(P15&gt;=$N11,0,$N11-P15)</f>
        <v>4</v>
      </c>
      <c r="Q17" s="51">
        <f t="shared" si="9"/>
        <v>4</v>
      </c>
      <c r="R17" s="43">
        <f t="shared" si="9"/>
        <v>4</v>
      </c>
      <c r="S17" s="51">
        <f>IF(S15&gt;=$R11,0,$R11-S15)</f>
        <v>5</v>
      </c>
      <c r="T17" s="51">
        <f t="shared" ref="T17:V17" si="10">IF(T15&gt;=$R11,0,$R11-T15)</f>
        <v>5</v>
      </c>
      <c r="U17" s="51">
        <f t="shared" si="10"/>
        <v>5</v>
      </c>
      <c r="V17" s="43">
        <f t="shared" si="10"/>
        <v>5</v>
      </c>
    </row>
    <row r="18" spans="1:22" ht="15.75">
      <c r="A18" s="58" t="s">
        <v>149</v>
      </c>
      <c r="B18" s="37"/>
      <c r="C18" s="51">
        <f>IF(C17&gt;0,$L11,0)</f>
        <v>0</v>
      </c>
      <c r="D18" s="51">
        <f t="shared" ref="D18:N18" si="11">IF(D17&gt;0,$L11,0)</f>
        <v>0</v>
      </c>
      <c r="E18" s="51">
        <f t="shared" si="11"/>
        <v>0</v>
      </c>
      <c r="F18" s="43">
        <f>IF(F17&gt;0,$L11,0)</f>
        <v>2</v>
      </c>
      <c r="G18" s="51">
        <f>IF(G17&gt;0,$L11,0)</f>
        <v>0</v>
      </c>
      <c r="H18" s="51">
        <f>IF(H17&gt;0,$L11,0)</f>
        <v>0</v>
      </c>
      <c r="I18" s="51">
        <f t="shared" si="11"/>
        <v>2</v>
      </c>
      <c r="J18" s="43">
        <f t="shared" si="11"/>
        <v>2</v>
      </c>
      <c r="K18" s="51">
        <f t="shared" si="11"/>
        <v>2</v>
      </c>
      <c r="L18" s="51">
        <f t="shared" si="11"/>
        <v>2</v>
      </c>
      <c r="M18" s="51">
        <f t="shared" si="11"/>
        <v>2</v>
      </c>
      <c r="N18" s="43">
        <f t="shared" si="11"/>
        <v>2</v>
      </c>
      <c r="O18" s="51">
        <f>IF(O17&gt;0,$P11,0)</f>
        <v>3</v>
      </c>
      <c r="P18" s="51">
        <f t="shared" ref="P18:R18" si="12">IF(P17&gt;0,$P11,0)</f>
        <v>3</v>
      </c>
      <c r="Q18" s="51">
        <f t="shared" si="12"/>
        <v>3</v>
      </c>
      <c r="R18" s="43">
        <f t="shared" si="12"/>
        <v>3</v>
      </c>
      <c r="S18" s="51">
        <f>IF(S17&gt;0,$T11,0)</f>
        <v>4</v>
      </c>
      <c r="T18" s="51">
        <f t="shared" ref="T18:V18" si="13">IF(T17&gt;0,$T11,0)</f>
        <v>4</v>
      </c>
      <c r="U18" s="51">
        <f t="shared" si="13"/>
        <v>4</v>
      </c>
      <c r="V18" s="43">
        <f t="shared" si="13"/>
        <v>4</v>
      </c>
    </row>
    <row r="19" spans="1:22" ht="15.75">
      <c r="A19" s="58" t="s">
        <v>150</v>
      </c>
      <c r="B19" s="37">
        <f t="shared" ref="B19:J19" si="14">C18</f>
        <v>0</v>
      </c>
      <c r="C19" s="51">
        <f t="shared" si="14"/>
        <v>0</v>
      </c>
      <c r="D19" s="51">
        <f t="shared" si="14"/>
        <v>0</v>
      </c>
      <c r="E19" s="51">
        <f t="shared" si="14"/>
        <v>2</v>
      </c>
      <c r="F19" s="57">
        <f>G14</f>
        <v>2</v>
      </c>
      <c r="G19" s="51">
        <f t="shared" si="14"/>
        <v>0</v>
      </c>
      <c r="H19" s="51">
        <f t="shared" si="14"/>
        <v>2</v>
      </c>
      <c r="I19" s="51">
        <f t="shared" si="14"/>
        <v>2</v>
      </c>
      <c r="J19" s="43">
        <f t="shared" si="14"/>
        <v>2</v>
      </c>
      <c r="K19" s="51">
        <f>L18</f>
        <v>2</v>
      </c>
      <c r="L19" s="51">
        <f>M18</f>
        <v>2</v>
      </c>
      <c r="M19" s="51">
        <f t="shared" ref="M19:V19" si="15">N18</f>
        <v>2</v>
      </c>
      <c r="N19" s="43">
        <f t="shared" si="15"/>
        <v>3</v>
      </c>
      <c r="O19" s="51">
        <f t="shared" si="15"/>
        <v>3</v>
      </c>
      <c r="P19" s="51">
        <f t="shared" si="15"/>
        <v>3</v>
      </c>
      <c r="Q19" s="51">
        <f t="shared" si="15"/>
        <v>3</v>
      </c>
      <c r="R19" s="43">
        <f t="shared" si="15"/>
        <v>4</v>
      </c>
      <c r="S19" s="51">
        <f t="shared" si="15"/>
        <v>4</v>
      </c>
      <c r="T19" s="51">
        <f t="shared" si="15"/>
        <v>4</v>
      </c>
      <c r="U19" s="51">
        <f t="shared" si="15"/>
        <v>4</v>
      </c>
      <c r="V19" s="43">
        <f t="shared" si="15"/>
        <v>0</v>
      </c>
    </row>
    <row r="20" spans="1:22" ht="15.75">
      <c r="A20" s="73" t="s">
        <v>1022</v>
      </c>
      <c r="B20" s="33"/>
      <c r="C20" s="41">
        <f>C3</f>
        <v>0</v>
      </c>
      <c r="D20" s="41">
        <f t="shared" ref="D20:V20" si="16">D3</f>
        <v>0</v>
      </c>
      <c r="E20" s="41">
        <f t="shared" si="16"/>
        <v>0</v>
      </c>
      <c r="F20" s="53">
        <f t="shared" si="16"/>
        <v>0</v>
      </c>
      <c r="G20" s="41">
        <f t="shared" si="16"/>
        <v>2</v>
      </c>
      <c r="H20" s="41">
        <f t="shared" si="16"/>
        <v>2</v>
      </c>
      <c r="I20" s="41">
        <f t="shared" si="16"/>
        <v>2</v>
      </c>
      <c r="J20" s="53">
        <f t="shared" si="16"/>
        <v>2</v>
      </c>
      <c r="K20" s="41">
        <f t="shared" si="16"/>
        <v>0</v>
      </c>
      <c r="L20" s="41">
        <f t="shared" si="16"/>
        <v>0</v>
      </c>
      <c r="M20" s="41">
        <f t="shared" si="16"/>
        <v>0</v>
      </c>
      <c r="N20" s="53">
        <f t="shared" si="16"/>
        <v>0</v>
      </c>
      <c r="O20" s="41">
        <f>O3</f>
        <v>0</v>
      </c>
      <c r="P20" s="41">
        <f t="shared" si="16"/>
        <v>0</v>
      </c>
      <c r="Q20" s="41">
        <f t="shared" si="16"/>
        <v>0</v>
      </c>
      <c r="R20" s="53">
        <f>R3</f>
        <v>0</v>
      </c>
      <c r="S20" s="41">
        <f t="shared" si="16"/>
        <v>0</v>
      </c>
      <c r="T20" s="41">
        <f t="shared" si="16"/>
        <v>0</v>
      </c>
      <c r="U20" s="41">
        <f t="shared" si="16"/>
        <v>0</v>
      </c>
      <c r="V20" s="53">
        <f t="shared" si="16"/>
        <v>0</v>
      </c>
    </row>
    <row r="21" spans="1:22" ht="15.75">
      <c r="A21" s="73" t="s">
        <v>1023</v>
      </c>
      <c r="B21" s="38"/>
      <c r="C21" s="41">
        <f t="shared" ref="C21:V21" si="17">C14+C18</f>
        <v>0</v>
      </c>
      <c r="D21" s="41">
        <f t="shared" si="17"/>
        <v>0</v>
      </c>
      <c r="E21" s="41">
        <f t="shared" si="17"/>
        <v>0</v>
      </c>
      <c r="F21" s="40">
        <f t="shared" si="17"/>
        <v>2</v>
      </c>
      <c r="G21" s="41">
        <f>G14+G18</f>
        <v>2</v>
      </c>
      <c r="H21" s="41">
        <f t="shared" si="17"/>
        <v>0</v>
      </c>
      <c r="I21" s="41">
        <f t="shared" si="17"/>
        <v>2</v>
      </c>
      <c r="J21" s="40">
        <f t="shared" si="17"/>
        <v>2</v>
      </c>
      <c r="K21" s="41">
        <f>K14+K18</f>
        <v>2</v>
      </c>
      <c r="L21" s="41">
        <f t="shared" si="17"/>
        <v>2</v>
      </c>
      <c r="M21" s="41">
        <f t="shared" si="17"/>
        <v>2</v>
      </c>
      <c r="N21" s="40">
        <f t="shared" si="17"/>
        <v>2</v>
      </c>
      <c r="O21" s="41">
        <f t="shared" si="17"/>
        <v>3</v>
      </c>
      <c r="P21" s="41">
        <f t="shared" si="17"/>
        <v>3</v>
      </c>
      <c r="Q21" s="41">
        <f t="shared" si="17"/>
        <v>3</v>
      </c>
      <c r="R21" s="40">
        <f t="shared" si="17"/>
        <v>3</v>
      </c>
      <c r="S21" s="41">
        <f t="shared" si="17"/>
        <v>4</v>
      </c>
      <c r="T21" s="41">
        <f t="shared" si="17"/>
        <v>4</v>
      </c>
      <c r="U21" s="41">
        <f t="shared" si="17"/>
        <v>4</v>
      </c>
      <c r="V21" s="53">
        <f t="shared" si="17"/>
        <v>4</v>
      </c>
    </row>
    <row r="22" spans="1:22" ht="15.75">
      <c r="A22" s="59" t="s">
        <v>151</v>
      </c>
      <c r="B22" s="38"/>
      <c r="C22" s="47">
        <f t="shared" ref="C22:V22" si="18">IF(C21=0,0,1)</f>
        <v>0</v>
      </c>
      <c r="D22" s="47">
        <f t="shared" si="18"/>
        <v>0</v>
      </c>
      <c r="E22" s="47">
        <f t="shared" si="18"/>
        <v>0</v>
      </c>
      <c r="F22" s="43">
        <f t="shared" si="18"/>
        <v>1</v>
      </c>
      <c r="G22" s="47">
        <f t="shared" si="18"/>
        <v>1</v>
      </c>
      <c r="H22" s="47">
        <f t="shared" si="18"/>
        <v>0</v>
      </c>
      <c r="I22" s="47">
        <f t="shared" si="18"/>
        <v>1</v>
      </c>
      <c r="J22" s="43">
        <f t="shared" si="18"/>
        <v>1</v>
      </c>
      <c r="K22" s="47">
        <f t="shared" si="18"/>
        <v>1</v>
      </c>
      <c r="L22" s="47">
        <f t="shared" si="18"/>
        <v>1</v>
      </c>
      <c r="M22" s="47">
        <f t="shared" si="18"/>
        <v>1</v>
      </c>
      <c r="N22" s="43">
        <f t="shared" si="18"/>
        <v>1</v>
      </c>
      <c r="O22" s="47">
        <f t="shared" si="18"/>
        <v>1</v>
      </c>
      <c r="P22" s="47">
        <f t="shared" si="18"/>
        <v>1</v>
      </c>
      <c r="Q22" s="47">
        <f t="shared" si="18"/>
        <v>1</v>
      </c>
      <c r="R22" s="43">
        <f t="shared" si="18"/>
        <v>1</v>
      </c>
      <c r="S22" s="47">
        <f t="shared" si="18"/>
        <v>1</v>
      </c>
      <c r="T22" s="47">
        <f t="shared" si="18"/>
        <v>1</v>
      </c>
      <c r="U22" s="47">
        <f t="shared" si="18"/>
        <v>1</v>
      </c>
      <c r="V22" s="44">
        <f t="shared" si="18"/>
        <v>1</v>
      </c>
    </row>
    <row r="23" spans="1:22" ht="15.75">
      <c r="A23" s="59" t="s">
        <v>152</v>
      </c>
      <c r="B23" s="38"/>
      <c r="C23" s="47">
        <f>B20+C20+D23*ABS(D22-1)+D24</f>
        <v>0</v>
      </c>
      <c r="D23" s="47">
        <f t="shared" ref="D23:T23" si="19">D20+E23*ABS(E22-1)+E24</f>
        <v>0</v>
      </c>
      <c r="E23" s="47">
        <f t="shared" si="19"/>
        <v>0</v>
      </c>
      <c r="F23" s="43">
        <f t="shared" si="19"/>
        <v>2</v>
      </c>
      <c r="G23" s="47">
        <f t="shared" si="19"/>
        <v>4</v>
      </c>
      <c r="H23" s="47">
        <f t="shared" si="19"/>
        <v>2</v>
      </c>
      <c r="I23" s="47">
        <f t="shared" si="19"/>
        <v>2</v>
      </c>
      <c r="J23" s="43">
        <f t="shared" si="19"/>
        <v>2</v>
      </c>
      <c r="K23" s="47">
        <f t="shared" si="19"/>
        <v>0</v>
      </c>
      <c r="L23" s="47">
        <f t="shared" si="19"/>
        <v>0</v>
      </c>
      <c r="M23" s="47">
        <f t="shared" si="19"/>
        <v>0</v>
      </c>
      <c r="N23" s="43">
        <f t="shared" si="19"/>
        <v>0</v>
      </c>
      <c r="O23" s="47">
        <f t="shared" si="19"/>
        <v>0</v>
      </c>
      <c r="P23" s="47">
        <f t="shared" si="19"/>
        <v>0</v>
      </c>
      <c r="Q23" s="47">
        <f t="shared" si="19"/>
        <v>0</v>
      </c>
      <c r="R23" s="43">
        <f t="shared" si="19"/>
        <v>0</v>
      </c>
      <c r="S23" s="47">
        <f t="shared" si="19"/>
        <v>0</v>
      </c>
      <c r="T23" s="47">
        <f t="shared" si="19"/>
        <v>0</v>
      </c>
      <c r="U23" s="47">
        <f>U20+V23*ABS(V22-1)+V24</f>
        <v>0</v>
      </c>
      <c r="V23" s="44">
        <f>V20</f>
        <v>0</v>
      </c>
    </row>
    <row r="24" spans="1:22" ht="15.75">
      <c r="A24" s="59" t="s">
        <v>153</v>
      </c>
      <c r="B24" s="38"/>
      <c r="C24" s="47">
        <f>IF(C22=0,0,MAX(C23-B21-C21-F11,0))</f>
        <v>0</v>
      </c>
      <c r="D24" s="47">
        <f>IF(D22=0,0,MAX(D23-D21,0))</f>
        <v>0</v>
      </c>
      <c r="E24" s="47">
        <f t="shared" ref="E24:V24" si="20">IF(E22=0,0,MAX(E23-E21,0))</f>
        <v>0</v>
      </c>
      <c r="F24" s="43">
        <f t="shared" si="20"/>
        <v>0</v>
      </c>
      <c r="G24" s="47">
        <f t="shared" si="20"/>
        <v>2</v>
      </c>
      <c r="H24" s="47">
        <f t="shared" si="20"/>
        <v>0</v>
      </c>
      <c r="I24" s="47">
        <f t="shared" si="20"/>
        <v>0</v>
      </c>
      <c r="J24" s="43">
        <f t="shared" si="20"/>
        <v>0</v>
      </c>
      <c r="K24" s="47">
        <f t="shared" si="20"/>
        <v>0</v>
      </c>
      <c r="L24" s="47">
        <f t="shared" si="20"/>
        <v>0</v>
      </c>
      <c r="M24" s="47">
        <f t="shared" si="20"/>
        <v>0</v>
      </c>
      <c r="N24" s="43">
        <f t="shared" si="20"/>
        <v>0</v>
      </c>
      <c r="O24" s="47">
        <f t="shared" si="20"/>
        <v>0</v>
      </c>
      <c r="P24" s="47">
        <f t="shared" si="20"/>
        <v>0</v>
      </c>
      <c r="Q24" s="47">
        <f t="shared" si="20"/>
        <v>0</v>
      </c>
      <c r="R24" s="43">
        <f t="shared" si="20"/>
        <v>0</v>
      </c>
      <c r="S24" s="47">
        <f t="shared" si="20"/>
        <v>0</v>
      </c>
      <c r="T24" s="47">
        <f t="shared" si="20"/>
        <v>0</v>
      </c>
      <c r="U24" s="47">
        <f t="shared" si="20"/>
        <v>0</v>
      </c>
      <c r="V24" s="44">
        <f t="shared" si="20"/>
        <v>0</v>
      </c>
    </row>
    <row r="25" spans="1:22" ht="15.75">
      <c r="A25" s="73" t="s">
        <v>1024</v>
      </c>
      <c r="B25" s="38"/>
      <c r="C25" s="77">
        <f>F11+B21+C21-C23</f>
        <v>0</v>
      </c>
      <c r="D25" s="47" t="str">
        <f>IF(D22=0,"",IF(D24=0,D21-D23,0))</f>
        <v/>
      </c>
      <c r="E25" s="47" t="str">
        <f t="shared" ref="E25:V25" si="21">IF(E22=0,"",IF(E24=0,E21-E23,0))</f>
        <v/>
      </c>
      <c r="F25" s="43">
        <f t="shared" si="21"/>
        <v>0</v>
      </c>
      <c r="G25" s="47">
        <f t="shared" si="21"/>
        <v>0</v>
      </c>
      <c r="H25" s="47" t="str">
        <f t="shared" si="21"/>
        <v/>
      </c>
      <c r="I25" s="47">
        <f t="shared" si="21"/>
        <v>0</v>
      </c>
      <c r="J25" s="43">
        <f t="shared" si="21"/>
        <v>0</v>
      </c>
      <c r="K25" s="47">
        <f t="shared" si="21"/>
        <v>2</v>
      </c>
      <c r="L25" s="47">
        <f t="shared" si="21"/>
        <v>2</v>
      </c>
      <c r="M25" s="47">
        <f t="shared" si="21"/>
        <v>2</v>
      </c>
      <c r="N25" s="43">
        <f t="shared" si="21"/>
        <v>2</v>
      </c>
      <c r="O25" s="47">
        <f t="shared" si="21"/>
        <v>3</v>
      </c>
      <c r="P25" s="47">
        <f t="shared" si="21"/>
        <v>3</v>
      </c>
      <c r="Q25" s="47">
        <f t="shared" si="21"/>
        <v>3</v>
      </c>
      <c r="R25" s="43">
        <f t="shared" si="21"/>
        <v>3</v>
      </c>
      <c r="S25" s="47">
        <f t="shared" si="21"/>
        <v>4</v>
      </c>
      <c r="T25" s="47">
        <f t="shared" si="21"/>
        <v>4</v>
      </c>
      <c r="U25" s="47">
        <f t="shared" si="21"/>
        <v>4</v>
      </c>
      <c r="V25" s="44">
        <f t="shared" si="21"/>
        <v>4</v>
      </c>
    </row>
    <row r="27" spans="1:22">
      <c r="A27" s="59" t="s">
        <v>1031</v>
      </c>
      <c r="B27" s="34" t="s">
        <v>142</v>
      </c>
      <c r="C27" s="51" t="s">
        <v>155</v>
      </c>
      <c r="D27" s="51">
        <v>0</v>
      </c>
      <c r="E27" s="51" t="s">
        <v>154</v>
      </c>
      <c r="F27" s="43">
        <v>0</v>
      </c>
      <c r="G27" s="51" t="s">
        <v>159</v>
      </c>
      <c r="H27" s="51">
        <v>0</v>
      </c>
      <c r="I27" s="51" t="s">
        <v>160</v>
      </c>
      <c r="J27" s="43">
        <f>SUM(C29:F29)</f>
        <v>0</v>
      </c>
      <c r="K27" s="51" t="s">
        <v>1054</v>
      </c>
      <c r="L27" s="51">
        <v>1</v>
      </c>
      <c r="M27" s="51" t="s">
        <v>158</v>
      </c>
      <c r="N27" s="43"/>
      <c r="O27" s="51" t="s">
        <v>1055</v>
      </c>
      <c r="P27" s="47"/>
      <c r="Q27" s="51" t="s">
        <v>161</v>
      </c>
      <c r="R27" s="43"/>
      <c r="S27" s="51" t="s">
        <v>1056</v>
      </c>
      <c r="T27" s="47"/>
      <c r="U27" s="51" t="s">
        <v>162</v>
      </c>
      <c r="V27" s="43" t="s">
        <v>163</v>
      </c>
    </row>
    <row r="28" spans="1:22" s="36" customFormat="1">
      <c r="A28" s="60" t="s">
        <v>181</v>
      </c>
      <c r="B28" s="35" t="s">
        <v>143</v>
      </c>
      <c r="C28" s="52">
        <v>1</v>
      </c>
      <c r="D28" s="52">
        <v>2</v>
      </c>
      <c r="E28" s="52">
        <v>3</v>
      </c>
      <c r="F28" s="43">
        <v>4</v>
      </c>
      <c r="G28" s="52">
        <v>5</v>
      </c>
      <c r="H28" s="52">
        <v>6</v>
      </c>
      <c r="I28" s="52">
        <v>7</v>
      </c>
      <c r="J28" s="43">
        <v>8</v>
      </c>
      <c r="K28" s="52">
        <v>9</v>
      </c>
      <c r="L28" s="52">
        <v>10</v>
      </c>
      <c r="M28" s="52">
        <v>11</v>
      </c>
      <c r="N28" s="43">
        <v>12</v>
      </c>
      <c r="O28" s="52">
        <v>13</v>
      </c>
      <c r="P28" s="52">
        <v>14</v>
      </c>
      <c r="Q28" s="52">
        <v>15</v>
      </c>
      <c r="R28" s="43">
        <v>16</v>
      </c>
      <c r="S28" s="52">
        <v>17</v>
      </c>
      <c r="T28" s="52">
        <v>18</v>
      </c>
      <c r="U28" s="52">
        <v>19</v>
      </c>
      <c r="V28" s="43">
        <v>20</v>
      </c>
    </row>
    <row r="29" spans="1:22" ht="15.75">
      <c r="A29" s="58" t="s">
        <v>144</v>
      </c>
      <c r="B29" s="37">
        <v>0</v>
      </c>
      <c r="C29" s="45">
        <f>C7</f>
        <v>0</v>
      </c>
      <c r="D29" s="45">
        <f>D7</f>
        <v>0</v>
      </c>
      <c r="E29" s="45">
        <f>E7</f>
        <v>0</v>
      </c>
      <c r="F29" s="40">
        <f>F7</f>
        <v>0</v>
      </c>
      <c r="G29" s="40">
        <f>IF(G4&gt;G7,G4,G7)</f>
        <v>1</v>
      </c>
      <c r="H29" s="40">
        <f t="shared" ref="H29:V29" si="22">IF(H4&gt;H7,H4,H7)</f>
        <v>2</v>
      </c>
      <c r="I29" s="40">
        <f t="shared" si="22"/>
        <v>1</v>
      </c>
      <c r="J29" s="40">
        <f t="shared" si="22"/>
        <v>2</v>
      </c>
      <c r="K29" s="40">
        <f t="shared" si="22"/>
        <v>1</v>
      </c>
      <c r="L29" s="40">
        <f t="shared" si="22"/>
        <v>1</v>
      </c>
      <c r="M29" s="40">
        <f t="shared" si="22"/>
        <v>1</v>
      </c>
      <c r="N29" s="40">
        <f t="shared" si="22"/>
        <v>1</v>
      </c>
      <c r="O29" s="40">
        <f t="shared" si="22"/>
        <v>1</v>
      </c>
      <c r="P29" s="40">
        <f t="shared" si="22"/>
        <v>1</v>
      </c>
      <c r="Q29" s="40">
        <f t="shared" si="22"/>
        <v>1</v>
      </c>
      <c r="R29" s="40">
        <f t="shared" si="22"/>
        <v>1</v>
      </c>
      <c r="S29" s="40">
        <f t="shared" si="22"/>
        <v>1</v>
      </c>
      <c r="T29" s="40">
        <f t="shared" si="22"/>
        <v>1</v>
      </c>
      <c r="U29" s="40">
        <f t="shared" si="22"/>
        <v>1</v>
      </c>
      <c r="V29" s="40">
        <f t="shared" si="22"/>
        <v>1</v>
      </c>
    </row>
    <row r="30" spans="1:22" ht="15.75">
      <c r="A30" s="58" t="s">
        <v>145</v>
      </c>
      <c r="B30" s="37">
        <v>0</v>
      </c>
      <c r="C30" s="51">
        <v>0</v>
      </c>
      <c r="D30" s="51"/>
      <c r="E30" s="51"/>
      <c r="F30" s="43"/>
      <c r="G30" s="56">
        <f>L27</f>
        <v>1</v>
      </c>
      <c r="H30" s="51"/>
      <c r="I30" s="51"/>
      <c r="J30" s="43"/>
      <c r="K30" s="51"/>
      <c r="L30" s="51"/>
      <c r="M30" s="51"/>
      <c r="N30" s="43"/>
      <c r="O30" s="51"/>
      <c r="P30" s="51"/>
      <c r="Q30" s="51"/>
      <c r="R30" s="43"/>
      <c r="S30" s="51"/>
      <c r="T30" s="51"/>
      <c r="U30" s="51"/>
      <c r="V30" s="43"/>
    </row>
    <row r="31" spans="1:22" ht="15.75">
      <c r="A31" s="58" t="s">
        <v>146</v>
      </c>
      <c r="B31" s="37"/>
      <c r="C31" s="51">
        <f>F27+C30+B30-C29</f>
        <v>0</v>
      </c>
      <c r="D31" s="51">
        <f>C32+D30-D29</f>
        <v>0</v>
      </c>
      <c r="E31" s="51">
        <f>D32+E30-E29</f>
        <v>0</v>
      </c>
      <c r="F31" s="43">
        <f t="shared" ref="F31" si="23">E32+F30-F29</f>
        <v>0</v>
      </c>
      <c r="G31" s="51">
        <f>J27+G30-G29</f>
        <v>0</v>
      </c>
      <c r="H31" s="51">
        <f t="shared" ref="H31" si="24">G32+H30-H29</f>
        <v>-2</v>
      </c>
      <c r="I31" s="51">
        <f>H32+I30-I29</f>
        <v>-2</v>
      </c>
      <c r="J31" s="43">
        <f t="shared" ref="J31" si="25">I32+J30-J29</f>
        <v>-3</v>
      </c>
      <c r="K31" s="51">
        <f>J32+K30-K29</f>
        <v>-3</v>
      </c>
      <c r="L31" s="51">
        <f>K32+L30-L29</f>
        <v>-3</v>
      </c>
      <c r="M31" s="51">
        <f t="shared" ref="M31" si="26">L32+M30-M29</f>
        <v>-3</v>
      </c>
      <c r="N31" s="43">
        <f t="shared" ref="N31" si="27">M32+N30-N29</f>
        <v>-3</v>
      </c>
      <c r="O31" s="51">
        <f t="shared" ref="O31" si="28">N32+O30-O29</f>
        <v>-3</v>
      </c>
      <c r="P31" s="51">
        <f t="shared" ref="P31" si="29">O32+P30-P29</f>
        <v>-3</v>
      </c>
      <c r="Q31" s="51">
        <f t="shared" ref="Q31" si="30">P32+Q30-Q29</f>
        <v>-3</v>
      </c>
      <c r="R31" s="43">
        <f t="shared" ref="R31" si="31">Q32+R30-R29</f>
        <v>-3</v>
      </c>
      <c r="S31" s="51">
        <f t="shared" ref="S31" si="32">R32+S30-S29</f>
        <v>-3</v>
      </c>
      <c r="T31" s="51">
        <f t="shared" ref="T31" si="33">S32+T30-T29</f>
        <v>-3</v>
      </c>
      <c r="U31" s="51">
        <f t="shared" ref="U31" si="34">T32+U30-U29</f>
        <v>-3</v>
      </c>
      <c r="V31" s="43">
        <f t="shared" ref="V31" si="35">U32+V30-V29</f>
        <v>-3</v>
      </c>
    </row>
    <row r="32" spans="1:22" ht="15.75">
      <c r="A32" s="58" t="s">
        <v>147</v>
      </c>
      <c r="B32" s="37"/>
      <c r="C32" s="51">
        <f>C31+C34</f>
        <v>0</v>
      </c>
      <c r="D32" s="51">
        <f t="shared" ref="D32:E32" si="36">D31+D34</f>
        <v>0</v>
      </c>
      <c r="E32" s="51">
        <f t="shared" si="36"/>
        <v>0</v>
      </c>
      <c r="F32" s="43">
        <f>F31+F34</f>
        <v>0</v>
      </c>
      <c r="G32" s="51">
        <f t="shared" ref="G32:J32" si="37">G31+G34</f>
        <v>0</v>
      </c>
      <c r="H32" s="51">
        <f t="shared" si="37"/>
        <v>-1</v>
      </c>
      <c r="I32" s="51">
        <f t="shared" si="37"/>
        <v>-1</v>
      </c>
      <c r="J32" s="43">
        <f t="shared" si="37"/>
        <v>-2</v>
      </c>
      <c r="K32" s="51">
        <f>K31+K34</f>
        <v>-2</v>
      </c>
      <c r="L32" s="51">
        <f>L31+L34</f>
        <v>-2</v>
      </c>
      <c r="M32" s="51">
        <f t="shared" ref="M32:V32" si="38">M31+M34</f>
        <v>-2</v>
      </c>
      <c r="N32" s="43">
        <f t="shared" si="38"/>
        <v>-2</v>
      </c>
      <c r="O32" s="51">
        <f t="shared" si="38"/>
        <v>-2</v>
      </c>
      <c r="P32" s="51">
        <f t="shared" si="38"/>
        <v>-2</v>
      </c>
      <c r="Q32" s="51">
        <f t="shared" si="38"/>
        <v>-2</v>
      </c>
      <c r="R32" s="43">
        <f t="shared" si="38"/>
        <v>-2</v>
      </c>
      <c r="S32" s="51">
        <f t="shared" si="38"/>
        <v>-2</v>
      </c>
      <c r="T32" s="51">
        <f t="shared" si="38"/>
        <v>-2</v>
      </c>
      <c r="U32" s="51">
        <f t="shared" si="38"/>
        <v>-2</v>
      </c>
      <c r="V32" s="43">
        <f t="shared" si="38"/>
        <v>-2</v>
      </c>
    </row>
    <row r="33" spans="1:22" ht="15.75">
      <c r="A33" s="58" t="s">
        <v>148</v>
      </c>
      <c r="B33" s="37"/>
      <c r="C33" s="51">
        <f>IF(C31&gt;=$D27,0,$D27-C31)</f>
        <v>0</v>
      </c>
      <c r="D33" s="51">
        <f t="shared" ref="D33" si="39">IF(D31&gt;=$D27,0,$D27-D31)</f>
        <v>0</v>
      </c>
      <c r="E33" s="51">
        <f>IF(E31&gt;=$D27,0,$D27-E31)</f>
        <v>0</v>
      </c>
      <c r="F33" s="43">
        <f t="shared" ref="F33" si="40">IF(F31&gt;=$D27,0,$D27-F31)</f>
        <v>0</v>
      </c>
      <c r="G33" s="51">
        <f t="shared" ref="G33:J33" si="41">IF(G31&gt;=$H27,0,$H27-G31)</f>
        <v>0</v>
      </c>
      <c r="H33" s="51">
        <f t="shared" si="41"/>
        <v>2</v>
      </c>
      <c r="I33" s="51">
        <f t="shared" si="41"/>
        <v>2</v>
      </c>
      <c r="J33" s="43">
        <f t="shared" si="41"/>
        <v>3</v>
      </c>
      <c r="K33" s="51">
        <f>IF(K31&gt;=$H27,0,$H27-K31)</f>
        <v>3</v>
      </c>
      <c r="L33" s="51">
        <f>IF(L31&gt;=$H27,0,$H27-L31)</f>
        <v>3</v>
      </c>
      <c r="M33" s="51">
        <f t="shared" ref="M33:V33" si="42">IF(M31&gt;=$H27,0,$H27-M31)</f>
        <v>3</v>
      </c>
      <c r="N33" s="43">
        <f t="shared" si="42"/>
        <v>3</v>
      </c>
      <c r="O33" s="51">
        <f t="shared" si="42"/>
        <v>3</v>
      </c>
      <c r="P33" s="51">
        <f t="shared" si="42"/>
        <v>3</v>
      </c>
      <c r="Q33" s="51">
        <f t="shared" si="42"/>
        <v>3</v>
      </c>
      <c r="R33" s="43">
        <f t="shared" si="42"/>
        <v>3</v>
      </c>
      <c r="S33" s="51">
        <f t="shared" si="42"/>
        <v>3</v>
      </c>
      <c r="T33" s="51">
        <f t="shared" si="42"/>
        <v>3</v>
      </c>
      <c r="U33" s="51">
        <f t="shared" si="42"/>
        <v>3</v>
      </c>
      <c r="V33" s="43">
        <f t="shared" si="42"/>
        <v>3</v>
      </c>
    </row>
    <row r="34" spans="1:22" ht="15.75">
      <c r="A34" s="58" t="s">
        <v>149</v>
      </c>
      <c r="B34" s="37"/>
      <c r="C34" s="51">
        <f>IF(C33&gt;0,$L27,0)</f>
        <v>0</v>
      </c>
      <c r="D34" s="51">
        <f t="shared" ref="D34:F34" si="43">IF(D33&gt;0,$L27,0)</f>
        <v>0</v>
      </c>
      <c r="E34" s="51">
        <f t="shared" si="43"/>
        <v>0</v>
      </c>
      <c r="F34" s="43">
        <f t="shared" si="43"/>
        <v>0</v>
      </c>
      <c r="G34" s="51">
        <f>IF(G33&gt;0,$L27,0)</f>
        <v>0</v>
      </c>
      <c r="H34" s="51">
        <f>IF(H33&gt;0,$L27,0)</f>
        <v>1</v>
      </c>
      <c r="I34" s="51">
        <f t="shared" ref="I34:V34" si="44">IF(I33&gt;0,$L27,0)</f>
        <v>1</v>
      </c>
      <c r="J34" s="43">
        <f t="shared" si="44"/>
        <v>1</v>
      </c>
      <c r="K34" s="51">
        <f t="shared" si="44"/>
        <v>1</v>
      </c>
      <c r="L34" s="51">
        <f t="shared" si="44"/>
        <v>1</v>
      </c>
      <c r="M34" s="51">
        <f t="shared" si="44"/>
        <v>1</v>
      </c>
      <c r="N34" s="43">
        <f t="shared" si="44"/>
        <v>1</v>
      </c>
      <c r="O34" s="51">
        <f t="shared" si="44"/>
        <v>1</v>
      </c>
      <c r="P34" s="51">
        <f t="shared" si="44"/>
        <v>1</v>
      </c>
      <c r="Q34" s="51">
        <f t="shared" si="44"/>
        <v>1</v>
      </c>
      <c r="R34" s="43">
        <f t="shared" si="44"/>
        <v>1</v>
      </c>
      <c r="S34" s="51">
        <f t="shared" si="44"/>
        <v>1</v>
      </c>
      <c r="T34" s="51">
        <f t="shared" si="44"/>
        <v>1</v>
      </c>
      <c r="U34" s="51">
        <f t="shared" si="44"/>
        <v>1</v>
      </c>
      <c r="V34" s="43">
        <f t="shared" si="44"/>
        <v>1</v>
      </c>
    </row>
    <row r="35" spans="1:22" ht="15.75">
      <c r="A35" s="58" t="s">
        <v>150</v>
      </c>
      <c r="B35" s="37">
        <f t="shared" ref="B35" si="45">C34</f>
        <v>0</v>
      </c>
      <c r="C35" s="51">
        <f t="shared" ref="C35" si="46">D34</f>
        <v>0</v>
      </c>
      <c r="D35" s="51">
        <f t="shared" ref="D35" si="47">E34</f>
        <v>0</v>
      </c>
      <c r="E35" s="51">
        <f t="shared" ref="E35" si="48">F34</f>
        <v>0</v>
      </c>
      <c r="F35" s="57">
        <f>G30</f>
        <v>1</v>
      </c>
      <c r="G35" s="51">
        <f>H34</f>
        <v>1</v>
      </c>
      <c r="H35" s="51">
        <f t="shared" ref="H35" si="49">I34</f>
        <v>1</v>
      </c>
      <c r="I35" s="51">
        <f t="shared" ref="I35" si="50">J34</f>
        <v>1</v>
      </c>
      <c r="J35" s="43">
        <f t="shared" ref="J35" si="51">K34</f>
        <v>1</v>
      </c>
      <c r="K35" s="51">
        <f>L34</f>
        <v>1</v>
      </c>
      <c r="L35" s="51">
        <f>M34</f>
        <v>1</v>
      </c>
      <c r="M35" s="51">
        <f t="shared" ref="M35" si="52">N34</f>
        <v>1</v>
      </c>
      <c r="N35" s="43">
        <f t="shared" ref="N35" si="53">O34</f>
        <v>1</v>
      </c>
      <c r="O35" s="51">
        <f t="shared" ref="O35" si="54">P34</f>
        <v>1</v>
      </c>
      <c r="P35" s="51">
        <f t="shared" ref="P35" si="55">Q34</f>
        <v>1</v>
      </c>
      <c r="Q35" s="51">
        <f t="shared" ref="Q35" si="56">R34</f>
        <v>1</v>
      </c>
      <c r="R35" s="43">
        <f t="shared" ref="R35" si="57">S34</f>
        <v>1</v>
      </c>
      <c r="S35" s="51">
        <f t="shared" ref="S35" si="58">T34</f>
        <v>1</v>
      </c>
      <c r="T35" s="51">
        <f t="shared" ref="T35" si="59">U34</f>
        <v>1</v>
      </c>
      <c r="U35" s="51">
        <f t="shared" ref="U35" si="60">V34</f>
        <v>1</v>
      </c>
      <c r="V35" s="43">
        <f t="shared" ref="V35" si="61">W34</f>
        <v>0</v>
      </c>
    </row>
    <row r="36" spans="1:22" ht="15.75">
      <c r="A36" s="73" t="s">
        <v>1022</v>
      </c>
      <c r="B36" s="33"/>
      <c r="C36" s="41">
        <f>C4</f>
        <v>0</v>
      </c>
      <c r="D36" s="41">
        <f t="shared" ref="D36:V36" si="62">D4</f>
        <v>0</v>
      </c>
      <c r="E36" s="41">
        <f t="shared" si="62"/>
        <v>0</v>
      </c>
      <c r="F36" s="53">
        <f t="shared" si="62"/>
        <v>0</v>
      </c>
      <c r="G36" s="41">
        <f t="shared" si="62"/>
        <v>0</v>
      </c>
      <c r="H36" s="41">
        <f t="shared" si="62"/>
        <v>2</v>
      </c>
      <c r="I36" s="41">
        <f t="shared" si="62"/>
        <v>0</v>
      </c>
      <c r="J36" s="53">
        <f t="shared" si="62"/>
        <v>2</v>
      </c>
      <c r="K36" s="41">
        <f t="shared" si="62"/>
        <v>0</v>
      </c>
      <c r="L36" s="41">
        <f t="shared" si="62"/>
        <v>0</v>
      </c>
      <c r="M36" s="41">
        <f t="shared" si="62"/>
        <v>0</v>
      </c>
      <c r="N36" s="53">
        <f t="shared" si="62"/>
        <v>0</v>
      </c>
      <c r="O36" s="41">
        <f t="shared" si="62"/>
        <v>0</v>
      </c>
      <c r="P36" s="41">
        <f t="shared" si="62"/>
        <v>0</v>
      </c>
      <c r="Q36" s="41">
        <f t="shared" si="62"/>
        <v>0</v>
      </c>
      <c r="R36" s="53">
        <f t="shared" si="62"/>
        <v>0</v>
      </c>
      <c r="S36" s="41">
        <f t="shared" si="62"/>
        <v>0</v>
      </c>
      <c r="T36" s="41">
        <f t="shared" si="62"/>
        <v>0</v>
      </c>
      <c r="U36" s="41">
        <f t="shared" si="62"/>
        <v>0</v>
      </c>
      <c r="V36" s="53">
        <f t="shared" si="62"/>
        <v>0</v>
      </c>
    </row>
    <row r="37" spans="1:22" ht="15.75">
      <c r="A37" s="73" t="s">
        <v>1023</v>
      </c>
      <c r="B37" s="38"/>
      <c r="C37" s="41">
        <f t="shared" ref="C37:F37" si="63">C30+C34</f>
        <v>0</v>
      </c>
      <c r="D37" s="41">
        <f t="shared" si="63"/>
        <v>0</v>
      </c>
      <c r="E37" s="41">
        <f t="shared" si="63"/>
        <v>0</v>
      </c>
      <c r="F37" s="40">
        <f t="shared" si="63"/>
        <v>0</v>
      </c>
      <c r="G37" s="41">
        <f>G30+G34</f>
        <v>1</v>
      </c>
      <c r="H37" s="41">
        <f t="shared" ref="H37:J37" si="64">H30+H34</f>
        <v>1</v>
      </c>
      <c r="I37" s="41">
        <f t="shared" si="64"/>
        <v>1</v>
      </c>
      <c r="J37" s="40">
        <f t="shared" si="64"/>
        <v>1</v>
      </c>
      <c r="K37" s="41">
        <f>K30+K34</f>
        <v>1</v>
      </c>
      <c r="L37" s="41">
        <f t="shared" ref="L37:V37" si="65">L30+L34</f>
        <v>1</v>
      </c>
      <c r="M37" s="41">
        <f t="shared" si="65"/>
        <v>1</v>
      </c>
      <c r="N37" s="40">
        <f t="shared" si="65"/>
        <v>1</v>
      </c>
      <c r="O37" s="41">
        <f t="shared" si="65"/>
        <v>1</v>
      </c>
      <c r="P37" s="41">
        <f t="shared" si="65"/>
        <v>1</v>
      </c>
      <c r="Q37" s="41">
        <f t="shared" si="65"/>
        <v>1</v>
      </c>
      <c r="R37" s="40">
        <f t="shared" si="65"/>
        <v>1</v>
      </c>
      <c r="S37" s="41">
        <f t="shared" si="65"/>
        <v>1</v>
      </c>
      <c r="T37" s="41">
        <f t="shared" si="65"/>
        <v>1</v>
      </c>
      <c r="U37" s="41">
        <f t="shared" si="65"/>
        <v>1</v>
      </c>
      <c r="V37" s="53">
        <f t="shared" si="65"/>
        <v>1</v>
      </c>
    </row>
    <row r="38" spans="1:22" ht="15.75">
      <c r="A38" s="59" t="s">
        <v>151</v>
      </c>
      <c r="B38" s="38"/>
      <c r="C38" s="47">
        <f t="shared" ref="C38:V38" si="66">IF(C37=0,0,1)</f>
        <v>0</v>
      </c>
      <c r="D38" s="47">
        <f t="shared" si="66"/>
        <v>0</v>
      </c>
      <c r="E38" s="47">
        <f t="shared" si="66"/>
        <v>0</v>
      </c>
      <c r="F38" s="43">
        <f t="shared" si="66"/>
        <v>0</v>
      </c>
      <c r="G38" s="47">
        <f t="shared" si="66"/>
        <v>1</v>
      </c>
      <c r="H38" s="47">
        <f t="shared" si="66"/>
        <v>1</v>
      </c>
      <c r="I38" s="47">
        <f t="shared" si="66"/>
        <v>1</v>
      </c>
      <c r="J38" s="43">
        <f t="shared" si="66"/>
        <v>1</v>
      </c>
      <c r="K38" s="47">
        <f t="shared" si="66"/>
        <v>1</v>
      </c>
      <c r="L38" s="47">
        <f t="shared" si="66"/>
        <v>1</v>
      </c>
      <c r="M38" s="47">
        <f t="shared" si="66"/>
        <v>1</v>
      </c>
      <c r="N38" s="43">
        <f t="shared" si="66"/>
        <v>1</v>
      </c>
      <c r="O38" s="47">
        <f t="shared" si="66"/>
        <v>1</v>
      </c>
      <c r="P38" s="47">
        <f t="shared" si="66"/>
        <v>1</v>
      </c>
      <c r="Q38" s="47">
        <f t="shared" si="66"/>
        <v>1</v>
      </c>
      <c r="R38" s="43">
        <f t="shared" si="66"/>
        <v>1</v>
      </c>
      <c r="S38" s="47">
        <f t="shared" si="66"/>
        <v>1</v>
      </c>
      <c r="T38" s="47">
        <f t="shared" si="66"/>
        <v>1</v>
      </c>
      <c r="U38" s="47">
        <f t="shared" si="66"/>
        <v>1</v>
      </c>
      <c r="V38" s="44">
        <f t="shared" si="66"/>
        <v>1</v>
      </c>
    </row>
    <row r="39" spans="1:22" ht="15.75">
      <c r="A39" s="59" t="s">
        <v>152</v>
      </c>
      <c r="B39" s="38"/>
      <c r="C39" s="47">
        <f>B36+C36+D39*ABS(D38-1)+D40</f>
        <v>0</v>
      </c>
      <c r="D39" s="47">
        <f t="shared" ref="D39" si="67">D36+E39*ABS(E38-1)+E40</f>
        <v>0</v>
      </c>
      <c r="E39" s="47">
        <f t="shared" ref="E39" si="68">E36+F39*ABS(F38-1)+F40</f>
        <v>0</v>
      </c>
      <c r="F39" s="43">
        <f t="shared" ref="F39" si="69">F36+G39*ABS(G38-1)+G40</f>
        <v>0</v>
      </c>
      <c r="G39" s="47">
        <f t="shared" ref="G39" si="70">G36+H39*ABS(H38-1)+H40</f>
        <v>1</v>
      </c>
      <c r="H39" s="47">
        <f t="shared" ref="H39" si="71">H36+I39*ABS(I38-1)+I40</f>
        <v>2</v>
      </c>
      <c r="I39" s="47">
        <f t="shared" ref="I39" si="72">I36+J39*ABS(J38-1)+J40</f>
        <v>1</v>
      </c>
      <c r="J39" s="43">
        <f t="shared" ref="J39" si="73">J36+K39*ABS(K38-1)+K40</f>
        <v>2</v>
      </c>
      <c r="K39" s="47">
        <f t="shared" ref="K39" si="74">K36+L39*ABS(L38-1)+L40</f>
        <v>0</v>
      </c>
      <c r="L39" s="47">
        <f t="shared" ref="L39" si="75">L36+M39*ABS(M38-1)+M40</f>
        <v>0</v>
      </c>
      <c r="M39" s="47">
        <f t="shared" ref="M39" si="76">M36+N39*ABS(N38-1)+N40</f>
        <v>0</v>
      </c>
      <c r="N39" s="43">
        <f t="shared" ref="N39" si="77">N36+O39*ABS(O38-1)+O40</f>
        <v>0</v>
      </c>
      <c r="O39" s="47">
        <f t="shared" ref="O39" si="78">O36+P39*ABS(P38-1)+P40</f>
        <v>0</v>
      </c>
      <c r="P39" s="47">
        <f t="shared" ref="P39" si="79">P36+Q39*ABS(Q38-1)+Q40</f>
        <v>0</v>
      </c>
      <c r="Q39" s="47">
        <f t="shared" ref="Q39" si="80">Q36+R39*ABS(R38-1)+R40</f>
        <v>0</v>
      </c>
      <c r="R39" s="43">
        <f t="shared" ref="R39" si="81">R36+S39*ABS(S38-1)+S40</f>
        <v>0</v>
      </c>
      <c r="S39" s="47">
        <f t="shared" ref="S39" si="82">S36+T39*ABS(T38-1)+T40</f>
        <v>0</v>
      </c>
      <c r="T39" s="47">
        <f t="shared" ref="T39" si="83">T36+U39*ABS(U38-1)+U40</f>
        <v>0</v>
      </c>
      <c r="U39" s="47">
        <f>U36+V39*ABS(V38-1)+V40</f>
        <v>0</v>
      </c>
      <c r="V39" s="44">
        <f>V36</f>
        <v>0</v>
      </c>
    </row>
    <row r="40" spans="1:22" ht="15.75">
      <c r="A40" s="59" t="s">
        <v>153</v>
      </c>
      <c r="B40" s="38"/>
      <c r="C40" s="47">
        <f>IF(C38=0,0,MAX(C39-B37-C37-F27,0))</f>
        <v>0</v>
      </c>
      <c r="D40" s="47">
        <f>IF(D38=0,0,MAX(D39-D37,0))</f>
        <v>0</v>
      </c>
      <c r="E40" s="47">
        <f t="shared" ref="E40:V40" si="84">IF(E38=0,0,MAX(E39-E37,0))</f>
        <v>0</v>
      </c>
      <c r="F40" s="43">
        <f t="shared" si="84"/>
        <v>0</v>
      </c>
      <c r="G40" s="47">
        <f t="shared" si="84"/>
        <v>0</v>
      </c>
      <c r="H40" s="47">
        <f t="shared" si="84"/>
        <v>1</v>
      </c>
      <c r="I40" s="47">
        <f t="shared" si="84"/>
        <v>0</v>
      </c>
      <c r="J40" s="43">
        <f t="shared" si="84"/>
        <v>1</v>
      </c>
      <c r="K40" s="47">
        <f t="shared" si="84"/>
        <v>0</v>
      </c>
      <c r="L40" s="47">
        <f t="shared" si="84"/>
        <v>0</v>
      </c>
      <c r="M40" s="47">
        <f t="shared" si="84"/>
        <v>0</v>
      </c>
      <c r="N40" s="43">
        <f t="shared" si="84"/>
        <v>0</v>
      </c>
      <c r="O40" s="47">
        <f t="shared" si="84"/>
        <v>0</v>
      </c>
      <c r="P40" s="47">
        <f t="shared" si="84"/>
        <v>0</v>
      </c>
      <c r="Q40" s="47">
        <f t="shared" si="84"/>
        <v>0</v>
      </c>
      <c r="R40" s="43">
        <f t="shared" si="84"/>
        <v>0</v>
      </c>
      <c r="S40" s="47">
        <f t="shared" si="84"/>
        <v>0</v>
      </c>
      <c r="T40" s="47">
        <f t="shared" si="84"/>
        <v>0</v>
      </c>
      <c r="U40" s="47">
        <f t="shared" si="84"/>
        <v>0</v>
      </c>
      <c r="V40" s="44">
        <f t="shared" si="84"/>
        <v>0</v>
      </c>
    </row>
    <row r="41" spans="1:22" ht="15.75">
      <c r="A41" s="73" t="s">
        <v>1024</v>
      </c>
      <c r="B41" s="38"/>
      <c r="C41" s="77">
        <f>F27+B37+C37-C39</f>
        <v>0</v>
      </c>
      <c r="D41" s="47" t="str">
        <f>IF(D38=0,"",IF(D40=0,D37-D39,0))</f>
        <v/>
      </c>
      <c r="E41" s="47" t="str">
        <f t="shared" ref="E41:V41" si="85">IF(E38=0,"",IF(E40=0,E37-E39,0))</f>
        <v/>
      </c>
      <c r="F41" s="43" t="str">
        <f t="shared" si="85"/>
        <v/>
      </c>
      <c r="G41" s="47">
        <f t="shared" si="85"/>
        <v>0</v>
      </c>
      <c r="H41" s="47">
        <f t="shared" si="85"/>
        <v>0</v>
      </c>
      <c r="I41" s="47">
        <f t="shared" si="85"/>
        <v>0</v>
      </c>
      <c r="J41" s="43">
        <f t="shared" si="85"/>
        <v>0</v>
      </c>
      <c r="K41" s="47">
        <f t="shared" si="85"/>
        <v>1</v>
      </c>
      <c r="L41" s="47">
        <f t="shared" si="85"/>
        <v>1</v>
      </c>
      <c r="M41" s="47">
        <f t="shared" si="85"/>
        <v>1</v>
      </c>
      <c r="N41" s="43">
        <f t="shared" si="85"/>
        <v>1</v>
      </c>
      <c r="O41" s="47">
        <f t="shared" si="85"/>
        <v>1</v>
      </c>
      <c r="P41" s="47">
        <f t="shared" si="85"/>
        <v>1</v>
      </c>
      <c r="Q41" s="47">
        <f t="shared" si="85"/>
        <v>1</v>
      </c>
      <c r="R41" s="43">
        <f t="shared" si="85"/>
        <v>1</v>
      </c>
      <c r="S41" s="47">
        <f t="shared" si="85"/>
        <v>1</v>
      </c>
      <c r="T41" s="47">
        <f t="shared" si="85"/>
        <v>1</v>
      </c>
      <c r="U41" s="47">
        <f t="shared" si="85"/>
        <v>1</v>
      </c>
      <c r="V41" s="44">
        <f t="shared" si="85"/>
        <v>1</v>
      </c>
    </row>
    <row r="43" spans="1:22">
      <c r="A43" s="59" t="s">
        <v>1032</v>
      </c>
      <c r="B43" s="34" t="s">
        <v>142</v>
      </c>
      <c r="C43" s="51" t="s">
        <v>155</v>
      </c>
      <c r="D43" s="51">
        <v>0</v>
      </c>
      <c r="E43" s="51" t="s">
        <v>154</v>
      </c>
      <c r="F43" s="43">
        <v>0</v>
      </c>
      <c r="G43" s="51" t="s">
        <v>159</v>
      </c>
      <c r="H43" s="51">
        <v>0</v>
      </c>
      <c r="I43" s="51" t="s">
        <v>160</v>
      </c>
      <c r="J43" s="43">
        <f>SUM(C45:F45)</f>
        <v>0</v>
      </c>
      <c r="K43" s="51" t="s">
        <v>1057</v>
      </c>
      <c r="L43" s="51">
        <v>1</v>
      </c>
      <c r="M43" s="51" t="s">
        <v>158</v>
      </c>
      <c r="N43" s="43">
        <v>0</v>
      </c>
      <c r="O43" s="51" t="s">
        <v>1061</v>
      </c>
      <c r="P43" s="47">
        <v>2</v>
      </c>
      <c r="Q43" s="51" t="s">
        <v>161</v>
      </c>
      <c r="R43" s="43"/>
      <c r="S43" s="51" t="s">
        <v>1059</v>
      </c>
      <c r="T43" s="47"/>
      <c r="U43" s="51" t="s">
        <v>162</v>
      </c>
      <c r="V43" s="43" t="s">
        <v>163</v>
      </c>
    </row>
    <row r="44" spans="1:22">
      <c r="A44" s="60" t="s">
        <v>181</v>
      </c>
      <c r="B44" s="35" t="s">
        <v>143</v>
      </c>
      <c r="C44" s="52">
        <v>1</v>
      </c>
      <c r="D44" s="52">
        <v>2</v>
      </c>
      <c r="E44" s="52">
        <v>3</v>
      </c>
      <c r="F44" s="43">
        <v>4</v>
      </c>
      <c r="G44" s="52">
        <v>5</v>
      </c>
      <c r="H44" s="52">
        <v>6</v>
      </c>
      <c r="I44" s="52">
        <v>7</v>
      </c>
      <c r="J44" s="43">
        <v>8</v>
      </c>
      <c r="K44" s="52">
        <v>9</v>
      </c>
      <c r="L44" s="52">
        <v>10</v>
      </c>
      <c r="M44" s="52">
        <v>11</v>
      </c>
      <c r="N44" s="43">
        <v>12</v>
      </c>
      <c r="O44" s="52">
        <v>13</v>
      </c>
      <c r="P44" s="52">
        <v>14</v>
      </c>
      <c r="Q44" s="52">
        <v>15</v>
      </c>
      <c r="R44" s="43">
        <v>16</v>
      </c>
      <c r="S44" s="52">
        <v>17</v>
      </c>
      <c r="T44" s="52">
        <v>18</v>
      </c>
      <c r="U44" s="52">
        <v>19</v>
      </c>
      <c r="V44" s="43">
        <v>20</v>
      </c>
    </row>
    <row r="45" spans="1:22" ht="15.75">
      <c r="A45" s="58" t="s">
        <v>144</v>
      </c>
      <c r="B45" s="37">
        <v>0</v>
      </c>
      <c r="C45" s="45">
        <f>C8</f>
        <v>0</v>
      </c>
      <c r="D45" s="45">
        <f t="shared" ref="D45:F45" si="86">D8</f>
        <v>0</v>
      </c>
      <c r="E45" s="45">
        <f t="shared" si="86"/>
        <v>0</v>
      </c>
      <c r="F45" s="46">
        <f t="shared" si="86"/>
        <v>0</v>
      </c>
      <c r="G45" s="41">
        <f>IF(G5&gt;G8,G5,G8)</f>
        <v>0</v>
      </c>
      <c r="H45" s="41">
        <f t="shared" ref="H45:V45" si="87">IF(H5&gt;H8,H5,H8)</f>
        <v>1</v>
      </c>
      <c r="I45" s="41">
        <f t="shared" si="87"/>
        <v>1</v>
      </c>
      <c r="J45" s="53">
        <f t="shared" si="87"/>
        <v>1</v>
      </c>
      <c r="K45" s="41">
        <f t="shared" si="87"/>
        <v>2</v>
      </c>
      <c r="L45" s="41">
        <f t="shared" si="87"/>
        <v>2</v>
      </c>
      <c r="M45" s="41">
        <f t="shared" si="87"/>
        <v>2</v>
      </c>
      <c r="N45" s="53">
        <f t="shared" si="87"/>
        <v>2</v>
      </c>
      <c r="O45" s="41">
        <f t="shared" si="87"/>
        <v>2</v>
      </c>
      <c r="P45" s="41">
        <f t="shared" si="87"/>
        <v>2</v>
      </c>
      <c r="Q45" s="41">
        <f t="shared" si="87"/>
        <v>2</v>
      </c>
      <c r="R45" s="53">
        <f t="shared" si="87"/>
        <v>2</v>
      </c>
      <c r="S45" s="41">
        <f t="shared" si="87"/>
        <v>2</v>
      </c>
      <c r="T45" s="41">
        <f t="shared" si="87"/>
        <v>2</v>
      </c>
      <c r="U45" s="41">
        <f t="shared" si="87"/>
        <v>2</v>
      </c>
      <c r="V45" s="53">
        <f t="shared" si="87"/>
        <v>2</v>
      </c>
    </row>
    <row r="46" spans="1:22" ht="15.75">
      <c r="A46" s="58" t="s">
        <v>145</v>
      </c>
      <c r="B46" s="37">
        <v>0</v>
      </c>
      <c r="C46" s="51">
        <v>0</v>
      </c>
      <c r="D46" s="51"/>
      <c r="E46" s="51"/>
      <c r="F46" s="43"/>
      <c r="G46" s="51"/>
      <c r="H46" s="51"/>
      <c r="I46" s="51"/>
      <c r="J46" s="43"/>
      <c r="K46" s="51"/>
      <c r="L46" s="51"/>
      <c r="M46" s="51"/>
      <c r="N46" s="43"/>
      <c r="O46" s="51"/>
      <c r="P46" s="51"/>
      <c r="Q46" s="51"/>
      <c r="R46" s="43"/>
      <c r="S46" s="51"/>
      <c r="T46" s="51"/>
      <c r="U46" s="51"/>
      <c r="V46" s="43"/>
    </row>
    <row r="47" spans="1:22" ht="15.75">
      <c r="A47" s="58" t="s">
        <v>146</v>
      </c>
      <c r="B47" s="37"/>
      <c r="C47" s="51">
        <f>F43+C46+B46-C45</f>
        <v>0</v>
      </c>
      <c r="D47" s="51">
        <f>C48+D46-D45</f>
        <v>0</v>
      </c>
      <c r="E47" s="51">
        <f>D48+E46-E45</f>
        <v>0</v>
      </c>
      <c r="F47" s="43">
        <f t="shared" ref="F47" si="88">E48+F46-F45</f>
        <v>0</v>
      </c>
      <c r="G47" s="51">
        <f>J43+G46-G45</f>
        <v>0</v>
      </c>
      <c r="H47" s="51">
        <f t="shared" ref="H47" si="89">G48+H46-H45</f>
        <v>-1</v>
      </c>
      <c r="I47" s="51">
        <f>H48+I46-I45</f>
        <v>-1</v>
      </c>
      <c r="J47" s="43">
        <f t="shared" ref="J47" si="90">I48+J46-J45</f>
        <v>-1</v>
      </c>
      <c r="K47" s="51">
        <f>J48+K46-K45</f>
        <v>-2</v>
      </c>
      <c r="L47" s="51">
        <f>K48+L46-L45</f>
        <v>-2</v>
      </c>
      <c r="M47" s="51">
        <f t="shared" ref="M47" si="91">L48+M46-M45</f>
        <v>-2</v>
      </c>
      <c r="N47" s="43">
        <f t="shared" ref="N47" si="92">M48+N46-N45</f>
        <v>-2</v>
      </c>
      <c r="O47" s="51">
        <f t="shared" ref="O47" si="93">N48+O46-O45</f>
        <v>-2</v>
      </c>
      <c r="P47" s="51">
        <f t="shared" ref="P47" si="94">O48+P46-P45</f>
        <v>-2</v>
      </c>
      <c r="Q47" s="51">
        <f t="shared" ref="Q47" si="95">P48+Q46-Q45</f>
        <v>-2</v>
      </c>
      <c r="R47" s="43">
        <f t="shared" ref="R47" si="96">Q48+R46-R45</f>
        <v>-2</v>
      </c>
      <c r="S47" s="51">
        <f t="shared" ref="S47" si="97">R48+S46-S45</f>
        <v>-2</v>
      </c>
      <c r="T47" s="51">
        <f t="shared" ref="T47" si="98">S48+T46-T45</f>
        <v>-2</v>
      </c>
      <c r="U47" s="51">
        <f t="shared" ref="U47" si="99">T48+U46-U45</f>
        <v>-2</v>
      </c>
      <c r="V47" s="43">
        <f t="shared" ref="V47" si="100">U48+V46-V45</f>
        <v>-2</v>
      </c>
    </row>
    <row r="48" spans="1:22" ht="15.75">
      <c r="A48" s="58" t="s">
        <v>147</v>
      </c>
      <c r="B48" s="37"/>
      <c r="C48" s="51">
        <f>C47+C50</f>
        <v>0</v>
      </c>
      <c r="D48" s="51">
        <f t="shared" ref="D48:E48" si="101">D47+D50</f>
        <v>0</v>
      </c>
      <c r="E48" s="51">
        <f t="shared" si="101"/>
        <v>0</v>
      </c>
      <c r="F48" s="43">
        <f>F47+F50</f>
        <v>0</v>
      </c>
      <c r="G48" s="51">
        <f t="shared" ref="G48:J48" si="102">G47+G50</f>
        <v>0</v>
      </c>
      <c r="H48" s="51">
        <f t="shared" si="102"/>
        <v>0</v>
      </c>
      <c r="I48" s="51">
        <f t="shared" si="102"/>
        <v>0</v>
      </c>
      <c r="J48" s="43">
        <f t="shared" si="102"/>
        <v>0</v>
      </c>
      <c r="K48" s="51">
        <f>K47+K50</f>
        <v>0</v>
      </c>
      <c r="L48" s="51">
        <f>L47+L50</f>
        <v>0</v>
      </c>
      <c r="M48" s="51">
        <f t="shared" ref="M48:V48" si="103">M47+M50</f>
        <v>0</v>
      </c>
      <c r="N48" s="43">
        <f t="shared" si="103"/>
        <v>0</v>
      </c>
      <c r="O48" s="51">
        <f t="shared" si="103"/>
        <v>0</v>
      </c>
      <c r="P48" s="51">
        <f t="shared" si="103"/>
        <v>0</v>
      </c>
      <c r="Q48" s="51">
        <f t="shared" si="103"/>
        <v>0</v>
      </c>
      <c r="R48" s="43">
        <f t="shared" si="103"/>
        <v>0</v>
      </c>
      <c r="S48" s="51">
        <f t="shared" si="103"/>
        <v>0</v>
      </c>
      <c r="T48" s="51">
        <f t="shared" si="103"/>
        <v>0</v>
      </c>
      <c r="U48" s="51">
        <f t="shared" si="103"/>
        <v>0</v>
      </c>
      <c r="V48" s="43">
        <f t="shared" si="103"/>
        <v>0</v>
      </c>
    </row>
    <row r="49" spans="1:22" ht="15.75">
      <c r="A49" s="58" t="s">
        <v>148</v>
      </c>
      <c r="B49" s="37"/>
      <c r="C49" s="51">
        <f>IF(C47&gt;=$D43,0,$D43-C47)</f>
        <v>0</v>
      </c>
      <c r="D49" s="51">
        <f t="shared" ref="D49" si="104">IF(D47&gt;=$D43,0,$D43-D47)</f>
        <v>0</v>
      </c>
      <c r="E49" s="51">
        <f>IF(E47&gt;=$D43,0,$D43-E47)</f>
        <v>0</v>
      </c>
      <c r="F49" s="43">
        <f t="shared" ref="F49" si="105">IF(F47&gt;=$D43,0,$D43-F47)</f>
        <v>0</v>
      </c>
      <c r="G49" s="51">
        <f t="shared" ref="G49:J49" si="106">IF(G47&gt;=$H43,0,$H43-G47)</f>
        <v>0</v>
      </c>
      <c r="H49" s="51">
        <f t="shared" si="106"/>
        <v>1</v>
      </c>
      <c r="I49" s="51">
        <f t="shared" si="106"/>
        <v>1</v>
      </c>
      <c r="J49" s="43">
        <f t="shared" si="106"/>
        <v>1</v>
      </c>
      <c r="K49" s="51">
        <f>IF(K47&gt;=$H43,0,$H43-K47)</f>
        <v>2</v>
      </c>
      <c r="L49" s="51">
        <f>IF(L47&gt;=$H43,0,$H43-L47)</f>
        <v>2</v>
      </c>
      <c r="M49" s="51">
        <f t="shared" ref="M49:V49" si="107">IF(M47&gt;=$H43,0,$H43-M47)</f>
        <v>2</v>
      </c>
      <c r="N49" s="43">
        <f t="shared" si="107"/>
        <v>2</v>
      </c>
      <c r="O49" s="51">
        <f t="shared" si="107"/>
        <v>2</v>
      </c>
      <c r="P49" s="51">
        <f t="shared" si="107"/>
        <v>2</v>
      </c>
      <c r="Q49" s="51">
        <f t="shared" si="107"/>
        <v>2</v>
      </c>
      <c r="R49" s="43">
        <f t="shared" si="107"/>
        <v>2</v>
      </c>
      <c r="S49" s="51">
        <f t="shared" si="107"/>
        <v>2</v>
      </c>
      <c r="T49" s="51">
        <f t="shared" si="107"/>
        <v>2</v>
      </c>
      <c r="U49" s="51">
        <f t="shared" si="107"/>
        <v>2</v>
      </c>
      <c r="V49" s="43">
        <f t="shared" si="107"/>
        <v>2</v>
      </c>
    </row>
    <row r="50" spans="1:22" ht="15.75">
      <c r="A50" s="58" t="s">
        <v>149</v>
      </c>
      <c r="B50" s="37"/>
      <c r="C50" s="51">
        <f>IF(C49&gt;0,$L43,0)</f>
        <v>0</v>
      </c>
      <c r="D50" s="51">
        <f t="shared" ref="D50:F50" si="108">IF(D49&gt;0,$L43,0)</f>
        <v>0</v>
      </c>
      <c r="E50" s="51">
        <f t="shared" si="108"/>
        <v>0</v>
      </c>
      <c r="F50" s="43">
        <f t="shared" si="108"/>
        <v>0</v>
      </c>
      <c r="G50" s="51">
        <f>IF(G49&gt;0,$L43,0)</f>
        <v>0</v>
      </c>
      <c r="H50" s="51">
        <f>IF(H49&gt;0,$L43,0)</f>
        <v>1</v>
      </c>
      <c r="I50" s="51">
        <f t="shared" ref="I50" si="109">IF(I49&gt;0,$L43,0)</f>
        <v>1</v>
      </c>
      <c r="J50" s="43">
        <f>IF(J49&gt;0,$L43,0)</f>
        <v>1</v>
      </c>
      <c r="K50" s="51">
        <f>IF(K49&gt;0,$P43,0)</f>
        <v>2</v>
      </c>
      <c r="L50" s="51">
        <f t="shared" ref="L50:V50" si="110">IF(L49&gt;0,$P43,0)</f>
        <v>2</v>
      </c>
      <c r="M50" s="51">
        <f t="shared" si="110"/>
        <v>2</v>
      </c>
      <c r="N50" s="43">
        <f t="shared" si="110"/>
        <v>2</v>
      </c>
      <c r="O50" s="51">
        <f t="shared" si="110"/>
        <v>2</v>
      </c>
      <c r="P50" s="51">
        <f t="shared" si="110"/>
        <v>2</v>
      </c>
      <c r="Q50" s="51">
        <f t="shared" si="110"/>
        <v>2</v>
      </c>
      <c r="R50" s="43">
        <f t="shared" si="110"/>
        <v>2</v>
      </c>
      <c r="S50" s="51">
        <f t="shared" si="110"/>
        <v>2</v>
      </c>
      <c r="T50" s="51">
        <f t="shared" si="110"/>
        <v>2</v>
      </c>
      <c r="U50" s="51">
        <f t="shared" si="110"/>
        <v>2</v>
      </c>
      <c r="V50" s="43">
        <f t="shared" si="110"/>
        <v>2</v>
      </c>
    </row>
    <row r="51" spans="1:22" ht="15.75">
      <c r="A51" s="58" t="s">
        <v>150</v>
      </c>
      <c r="B51" s="37">
        <f t="shared" ref="B51" si="111">C50</f>
        <v>0</v>
      </c>
      <c r="C51" s="51">
        <f t="shared" ref="C51" si="112">D50</f>
        <v>0</v>
      </c>
      <c r="D51" s="51">
        <f t="shared" ref="D51" si="113">E50</f>
        <v>0</v>
      </c>
      <c r="E51" s="51">
        <f t="shared" ref="E51" si="114">F50</f>
        <v>0</v>
      </c>
      <c r="F51" s="43">
        <f t="shared" ref="F51:G51" si="115">G50</f>
        <v>0</v>
      </c>
      <c r="G51" s="51">
        <f t="shared" si="115"/>
        <v>1</v>
      </c>
      <c r="H51" s="51">
        <f t="shared" ref="H51" si="116">I50</f>
        <v>1</v>
      </c>
      <c r="I51" s="51">
        <f t="shared" ref="I51" si="117">J50</f>
        <v>1</v>
      </c>
      <c r="J51" s="43">
        <f t="shared" ref="J51" si="118">K50</f>
        <v>2</v>
      </c>
      <c r="K51" s="51">
        <f>L50</f>
        <v>2</v>
      </c>
      <c r="L51" s="51">
        <f>M50</f>
        <v>2</v>
      </c>
      <c r="M51" s="51">
        <f t="shared" ref="M51" si="119">N50</f>
        <v>2</v>
      </c>
      <c r="N51" s="43">
        <f t="shared" ref="N51" si="120">O50</f>
        <v>2</v>
      </c>
      <c r="O51" s="51">
        <f t="shared" ref="O51" si="121">P50</f>
        <v>2</v>
      </c>
      <c r="P51" s="51">
        <f t="shared" ref="P51" si="122">Q50</f>
        <v>2</v>
      </c>
      <c r="Q51" s="51">
        <f t="shared" ref="Q51" si="123">R50</f>
        <v>2</v>
      </c>
      <c r="R51" s="43">
        <f t="shared" ref="R51" si="124">S50</f>
        <v>2</v>
      </c>
      <c r="S51" s="51">
        <f t="shared" ref="S51" si="125">T50</f>
        <v>2</v>
      </c>
      <c r="T51" s="51">
        <f t="shared" ref="T51" si="126">U50</f>
        <v>2</v>
      </c>
      <c r="U51" s="51">
        <f t="shared" ref="U51" si="127">V50</f>
        <v>2</v>
      </c>
      <c r="V51" s="43">
        <f t="shared" ref="V51" si="128">W50</f>
        <v>0</v>
      </c>
    </row>
    <row r="52" spans="1:22" ht="15.75">
      <c r="A52" s="73" t="s">
        <v>1022</v>
      </c>
      <c r="B52" s="33"/>
      <c r="C52" s="41">
        <f>C5</f>
        <v>0</v>
      </c>
      <c r="D52" s="41">
        <f t="shared" ref="D52:V52" si="129">D5</f>
        <v>0</v>
      </c>
      <c r="E52" s="41">
        <f t="shared" si="129"/>
        <v>0</v>
      </c>
      <c r="F52" s="53">
        <f t="shared" si="129"/>
        <v>0</v>
      </c>
      <c r="G52" s="41">
        <f t="shared" si="129"/>
        <v>0</v>
      </c>
      <c r="H52" s="41">
        <f t="shared" si="129"/>
        <v>0</v>
      </c>
      <c r="I52" s="41">
        <f t="shared" si="129"/>
        <v>1</v>
      </c>
      <c r="J52" s="53">
        <f t="shared" si="129"/>
        <v>1</v>
      </c>
      <c r="K52" s="41">
        <f t="shared" si="129"/>
        <v>0</v>
      </c>
      <c r="L52" s="41">
        <f t="shared" si="129"/>
        <v>0</v>
      </c>
      <c r="M52" s="41">
        <f t="shared" si="129"/>
        <v>0</v>
      </c>
      <c r="N52" s="53">
        <f t="shared" si="129"/>
        <v>0</v>
      </c>
      <c r="O52" s="41">
        <f t="shared" si="129"/>
        <v>0</v>
      </c>
      <c r="P52" s="41">
        <f t="shared" si="129"/>
        <v>0</v>
      </c>
      <c r="Q52" s="41">
        <f t="shared" si="129"/>
        <v>0</v>
      </c>
      <c r="R52" s="53">
        <f t="shared" si="129"/>
        <v>0</v>
      </c>
      <c r="S52" s="41">
        <f t="shared" si="129"/>
        <v>0</v>
      </c>
      <c r="T52" s="41">
        <f t="shared" si="129"/>
        <v>0</v>
      </c>
      <c r="U52" s="41">
        <f t="shared" si="129"/>
        <v>0</v>
      </c>
      <c r="V52" s="53">
        <f t="shared" si="129"/>
        <v>0</v>
      </c>
    </row>
    <row r="53" spans="1:22" ht="15.75">
      <c r="A53" s="73" t="s">
        <v>1023</v>
      </c>
      <c r="B53" s="38"/>
      <c r="C53" s="41">
        <f t="shared" ref="C53:F53" si="130">C46+C50</f>
        <v>0</v>
      </c>
      <c r="D53" s="41">
        <f t="shared" si="130"/>
        <v>0</v>
      </c>
      <c r="E53" s="41">
        <f t="shared" si="130"/>
        <v>0</v>
      </c>
      <c r="F53" s="40">
        <f t="shared" si="130"/>
        <v>0</v>
      </c>
      <c r="G53" s="41">
        <f>G46+G50</f>
        <v>0</v>
      </c>
      <c r="H53" s="41">
        <f t="shared" ref="H53:J53" si="131">H46+H50</f>
        <v>1</v>
      </c>
      <c r="I53" s="41">
        <f t="shared" si="131"/>
        <v>1</v>
      </c>
      <c r="J53" s="40">
        <f t="shared" si="131"/>
        <v>1</v>
      </c>
      <c r="K53" s="41">
        <f>K46+K50</f>
        <v>2</v>
      </c>
      <c r="L53" s="41">
        <f t="shared" ref="L53:V53" si="132">L46+L50</f>
        <v>2</v>
      </c>
      <c r="M53" s="41">
        <f t="shared" si="132"/>
        <v>2</v>
      </c>
      <c r="N53" s="40">
        <f t="shared" si="132"/>
        <v>2</v>
      </c>
      <c r="O53" s="41">
        <f t="shared" si="132"/>
        <v>2</v>
      </c>
      <c r="P53" s="41">
        <f t="shared" si="132"/>
        <v>2</v>
      </c>
      <c r="Q53" s="41">
        <f t="shared" si="132"/>
        <v>2</v>
      </c>
      <c r="R53" s="40">
        <f t="shared" si="132"/>
        <v>2</v>
      </c>
      <c r="S53" s="41">
        <f t="shared" si="132"/>
        <v>2</v>
      </c>
      <c r="T53" s="41">
        <f t="shared" si="132"/>
        <v>2</v>
      </c>
      <c r="U53" s="41">
        <f t="shared" si="132"/>
        <v>2</v>
      </c>
      <c r="V53" s="53">
        <f t="shared" si="132"/>
        <v>2</v>
      </c>
    </row>
    <row r="54" spans="1:22" ht="15.75">
      <c r="A54" s="59" t="s">
        <v>151</v>
      </c>
      <c r="B54" s="38"/>
      <c r="C54" s="47">
        <f t="shared" ref="C54:V54" si="133">IF(C53=0,0,1)</f>
        <v>0</v>
      </c>
      <c r="D54" s="47">
        <f t="shared" si="133"/>
        <v>0</v>
      </c>
      <c r="E54" s="47">
        <f t="shared" si="133"/>
        <v>0</v>
      </c>
      <c r="F54" s="43">
        <f t="shared" si="133"/>
        <v>0</v>
      </c>
      <c r="G54" s="47">
        <f t="shared" si="133"/>
        <v>0</v>
      </c>
      <c r="H54" s="47">
        <f t="shared" si="133"/>
        <v>1</v>
      </c>
      <c r="I54" s="47">
        <f t="shared" si="133"/>
        <v>1</v>
      </c>
      <c r="J54" s="43">
        <f t="shared" si="133"/>
        <v>1</v>
      </c>
      <c r="K54" s="47">
        <f t="shared" si="133"/>
        <v>1</v>
      </c>
      <c r="L54" s="47">
        <f t="shared" si="133"/>
        <v>1</v>
      </c>
      <c r="M54" s="47">
        <f t="shared" si="133"/>
        <v>1</v>
      </c>
      <c r="N54" s="43">
        <f t="shared" si="133"/>
        <v>1</v>
      </c>
      <c r="O54" s="47">
        <f t="shared" si="133"/>
        <v>1</v>
      </c>
      <c r="P54" s="47">
        <f t="shared" si="133"/>
        <v>1</v>
      </c>
      <c r="Q54" s="47">
        <f t="shared" si="133"/>
        <v>1</v>
      </c>
      <c r="R54" s="43">
        <f t="shared" si="133"/>
        <v>1</v>
      </c>
      <c r="S54" s="47">
        <f t="shared" si="133"/>
        <v>1</v>
      </c>
      <c r="T54" s="47">
        <f t="shared" si="133"/>
        <v>1</v>
      </c>
      <c r="U54" s="47">
        <f t="shared" si="133"/>
        <v>1</v>
      </c>
      <c r="V54" s="44">
        <f t="shared" si="133"/>
        <v>1</v>
      </c>
    </row>
    <row r="55" spans="1:22" ht="15.75">
      <c r="A55" s="59" t="s">
        <v>152</v>
      </c>
      <c r="B55" s="38"/>
      <c r="C55" s="47">
        <f>B52+C52+D55*ABS(D54-1)+D56</f>
        <v>0</v>
      </c>
      <c r="D55" s="47">
        <f t="shared" ref="D55" si="134">D52+E55*ABS(E54-1)+E56</f>
        <v>0</v>
      </c>
      <c r="E55" s="47">
        <f t="shared" ref="E55" si="135">E52+F55*ABS(F54-1)+F56</f>
        <v>0</v>
      </c>
      <c r="F55" s="43">
        <f t="shared" ref="F55" si="136">F52+G55*ABS(G54-1)+G56</f>
        <v>0</v>
      </c>
      <c r="G55" s="47">
        <f t="shared" ref="G55" si="137">G52+H55*ABS(H54-1)+H56</f>
        <v>0</v>
      </c>
      <c r="H55" s="47">
        <f t="shared" ref="H55" si="138">H52+I55*ABS(I54-1)+I56</f>
        <v>0</v>
      </c>
      <c r="I55" s="47">
        <f t="shared" ref="I55" si="139">I52+J55*ABS(J54-1)+J56</f>
        <v>1</v>
      </c>
      <c r="J55" s="43">
        <f t="shared" ref="J55" si="140">J52+K55*ABS(K54-1)+K56</f>
        <v>1</v>
      </c>
      <c r="K55" s="47">
        <f t="shared" ref="K55" si="141">K52+L55*ABS(L54-1)+L56</f>
        <v>0</v>
      </c>
      <c r="L55" s="47">
        <f t="shared" ref="L55" si="142">L52+M55*ABS(M54-1)+M56</f>
        <v>0</v>
      </c>
      <c r="M55" s="47">
        <f t="shared" ref="M55" si="143">M52+N55*ABS(N54-1)+N56</f>
        <v>0</v>
      </c>
      <c r="N55" s="43">
        <f t="shared" ref="N55" si="144">N52+O55*ABS(O54-1)+O56</f>
        <v>0</v>
      </c>
      <c r="O55" s="47">
        <f t="shared" ref="O55" si="145">O52+P55*ABS(P54-1)+P56</f>
        <v>0</v>
      </c>
      <c r="P55" s="47">
        <f t="shared" ref="P55" si="146">P52+Q55*ABS(Q54-1)+Q56</f>
        <v>0</v>
      </c>
      <c r="Q55" s="47">
        <f t="shared" ref="Q55" si="147">Q52+R55*ABS(R54-1)+R56</f>
        <v>0</v>
      </c>
      <c r="R55" s="43">
        <f t="shared" ref="R55" si="148">R52+S55*ABS(S54-1)+S56</f>
        <v>0</v>
      </c>
      <c r="S55" s="47">
        <f t="shared" ref="S55" si="149">S52+T55*ABS(T54-1)+T56</f>
        <v>0</v>
      </c>
      <c r="T55" s="47">
        <f t="shared" ref="T55" si="150">T52+U55*ABS(U54-1)+U56</f>
        <v>0</v>
      </c>
      <c r="U55" s="47">
        <f>U52+V55*ABS(V54-1)+V56</f>
        <v>0</v>
      </c>
      <c r="V55" s="44">
        <f>V52</f>
        <v>0</v>
      </c>
    </row>
    <row r="56" spans="1:22" ht="15.75">
      <c r="A56" s="59" t="s">
        <v>153</v>
      </c>
      <c r="B56" s="38"/>
      <c r="C56" s="47">
        <f>IF(C54=0,0,MAX(C55-B53-C53-F43,0))</f>
        <v>0</v>
      </c>
      <c r="D56" s="47">
        <f>IF(D54=0,0,MAX(D55-D53,0))</f>
        <v>0</v>
      </c>
      <c r="E56" s="47">
        <f t="shared" ref="E56:V56" si="151">IF(E54=0,0,MAX(E55-E53,0))</f>
        <v>0</v>
      </c>
      <c r="F56" s="43">
        <f t="shared" si="151"/>
        <v>0</v>
      </c>
      <c r="G56" s="47">
        <f t="shared" si="151"/>
        <v>0</v>
      </c>
      <c r="H56" s="47">
        <f t="shared" si="151"/>
        <v>0</v>
      </c>
      <c r="I56" s="47">
        <f t="shared" si="151"/>
        <v>0</v>
      </c>
      <c r="J56" s="43">
        <f t="shared" si="151"/>
        <v>0</v>
      </c>
      <c r="K56" s="47">
        <f t="shared" si="151"/>
        <v>0</v>
      </c>
      <c r="L56" s="47">
        <f t="shared" si="151"/>
        <v>0</v>
      </c>
      <c r="M56" s="47">
        <f t="shared" si="151"/>
        <v>0</v>
      </c>
      <c r="N56" s="43">
        <f t="shared" si="151"/>
        <v>0</v>
      </c>
      <c r="O56" s="47">
        <f t="shared" si="151"/>
        <v>0</v>
      </c>
      <c r="P56" s="47">
        <f t="shared" si="151"/>
        <v>0</v>
      </c>
      <c r="Q56" s="47">
        <f t="shared" si="151"/>
        <v>0</v>
      </c>
      <c r="R56" s="43">
        <f t="shared" si="151"/>
        <v>0</v>
      </c>
      <c r="S56" s="47">
        <f t="shared" si="151"/>
        <v>0</v>
      </c>
      <c r="T56" s="47">
        <f t="shared" si="151"/>
        <v>0</v>
      </c>
      <c r="U56" s="47">
        <f t="shared" si="151"/>
        <v>0</v>
      </c>
      <c r="V56" s="44">
        <f t="shared" si="151"/>
        <v>0</v>
      </c>
    </row>
    <row r="57" spans="1:22" ht="15.75">
      <c r="A57" s="73" t="s">
        <v>1024</v>
      </c>
      <c r="B57" s="38"/>
      <c r="C57" s="77">
        <f>F43+B53+C53-C55</f>
        <v>0</v>
      </c>
      <c r="D57" s="47" t="str">
        <f>IF(D54=0,"",IF(D56=0,D53-D55,0))</f>
        <v/>
      </c>
      <c r="E57" s="47" t="str">
        <f t="shared" ref="E57:V57" si="152">IF(E54=0,"",IF(E56=0,E53-E55,0))</f>
        <v/>
      </c>
      <c r="F57" s="43" t="str">
        <f t="shared" si="152"/>
        <v/>
      </c>
      <c r="G57" s="47" t="str">
        <f t="shared" si="152"/>
        <v/>
      </c>
      <c r="H57" s="47">
        <f t="shared" si="152"/>
        <v>1</v>
      </c>
      <c r="I57" s="47">
        <f t="shared" si="152"/>
        <v>0</v>
      </c>
      <c r="J57" s="43">
        <f t="shared" si="152"/>
        <v>0</v>
      </c>
      <c r="K57" s="47">
        <f t="shared" si="152"/>
        <v>2</v>
      </c>
      <c r="L57" s="47">
        <f t="shared" si="152"/>
        <v>2</v>
      </c>
      <c r="M57" s="47">
        <f t="shared" si="152"/>
        <v>2</v>
      </c>
      <c r="N57" s="43">
        <f t="shared" si="152"/>
        <v>2</v>
      </c>
      <c r="O57" s="47">
        <f t="shared" si="152"/>
        <v>2</v>
      </c>
      <c r="P57" s="47">
        <f t="shared" si="152"/>
        <v>2</v>
      </c>
      <c r="Q57" s="47">
        <f t="shared" si="152"/>
        <v>2</v>
      </c>
      <c r="R57" s="43">
        <f t="shared" si="152"/>
        <v>2</v>
      </c>
      <c r="S57" s="47">
        <f t="shared" si="152"/>
        <v>2</v>
      </c>
      <c r="T57" s="47">
        <f t="shared" si="152"/>
        <v>2</v>
      </c>
      <c r="U57" s="47">
        <f t="shared" si="152"/>
        <v>2</v>
      </c>
      <c r="V57" s="44">
        <f t="shared" si="152"/>
        <v>2</v>
      </c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7"/>
  <sheetViews>
    <sheetView workbookViewId="0">
      <selection activeCell="F20" sqref="F20"/>
    </sheetView>
  </sheetViews>
  <sheetFormatPr defaultRowHeight="15"/>
  <cols>
    <col min="1" max="1" width="31" style="74" customWidth="1"/>
    <col min="2" max="2" width="5.625" style="32" customWidth="1"/>
    <col min="3" max="5" width="5.625" style="48" customWidth="1"/>
    <col min="6" max="6" width="5.625" style="49" customWidth="1"/>
    <col min="7" max="9" width="5.625" style="48" customWidth="1"/>
    <col min="10" max="10" width="5.625" style="49" customWidth="1"/>
    <col min="11" max="13" width="5.625" style="48" customWidth="1"/>
    <col min="14" max="14" width="5.625" style="49" customWidth="1"/>
    <col min="15" max="17" width="5.625" style="48" customWidth="1"/>
    <col min="18" max="18" width="5.625" style="49" customWidth="1"/>
    <col min="19" max="20" width="5.625" style="48" customWidth="1"/>
    <col min="21" max="21" width="6" style="48" customWidth="1"/>
    <col min="22" max="22" width="6" style="50" customWidth="1"/>
    <col min="23" max="23" width="6.125" style="32" customWidth="1"/>
    <col min="24" max="256" width="9" style="32"/>
    <col min="257" max="257" width="16.75" style="32" bestFit="1" customWidth="1"/>
    <col min="258" max="258" width="5" style="32" bestFit="1" customWidth="1"/>
    <col min="259" max="259" width="5.125" style="32" customWidth="1"/>
    <col min="260" max="260" width="4.5" style="32" bestFit="1" customWidth="1"/>
    <col min="261" max="262" width="6.375" style="32" bestFit="1" customWidth="1"/>
    <col min="263" max="263" width="4.75" style="32" bestFit="1" customWidth="1"/>
    <col min="264" max="264" width="4.5" style="32" bestFit="1" customWidth="1"/>
    <col min="265" max="265" width="5.625" style="32" bestFit="1" customWidth="1"/>
    <col min="266" max="266" width="5" style="32" bestFit="1" customWidth="1"/>
    <col min="267" max="268" width="4.5" style="32" bestFit="1" customWidth="1"/>
    <col min="269" max="512" width="9" style="32"/>
    <col min="513" max="513" width="16.75" style="32" bestFit="1" customWidth="1"/>
    <col min="514" max="514" width="5" style="32" bestFit="1" customWidth="1"/>
    <col min="515" max="515" width="5.125" style="32" customWidth="1"/>
    <col min="516" max="516" width="4.5" style="32" bestFit="1" customWidth="1"/>
    <col min="517" max="518" width="6.375" style="32" bestFit="1" customWidth="1"/>
    <col min="519" max="519" width="4.75" style="32" bestFit="1" customWidth="1"/>
    <col min="520" max="520" width="4.5" style="32" bestFit="1" customWidth="1"/>
    <col min="521" max="521" width="5.625" style="32" bestFit="1" customWidth="1"/>
    <col min="522" max="522" width="5" style="32" bestFit="1" customWidth="1"/>
    <col min="523" max="524" width="4.5" style="32" bestFit="1" customWidth="1"/>
    <col min="525" max="768" width="9" style="32"/>
    <col min="769" max="769" width="16.75" style="32" bestFit="1" customWidth="1"/>
    <col min="770" max="770" width="5" style="32" bestFit="1" customWidth="1"/>
    <col min="771" max="771" width="5.125" style="32" customWidth="1"/>
    <col min="772" max="772" width="4.5" style="32" bestFit="1" customWidth="1"/>
    <col min="773" max="774" width="6.375" style="32" bestFit="1" customWidth="1"/>
    <col min="775" max="775" width="4.75" style="32" bestFit="1" customWidth="1"/>
    <col min="776" max="776" width="4.5" style="32" bestFit="1" customWidth="1"/>
    <col min="777" max="777" width="5.625" style="32" bestFit="1" customWidth="1"/>
    <col min="778" max="778" width="5" style="32" bestFit="1" customWidth="1"/>
    <col min="779" max="780" width="4.5" style="32" bestFit="1" customWidth="1"/>
    <col min="781" max="1024" width="9" style="32"/>
    <col min="1025" max="1025" width="16.75" style="32" bestFit="1" customWidth="1"/>
    <col min="1026" max="1026" width="5" style="32" bestFit="1" customWidth="1"/>
    <col min="1027" max="1027" width="5.125" style="32" customWidth="1"/>
    <col min="1028" max="1028" width="4.5" style="32" bestFit="1" customWidth="1"/>
    <col min="1029" max="1030" width="6.375" style="32" bestFit="1" customWidth="1"/>
    <col min="1031" max="1031" width="4.75" style="32" bestFit="1" customWidth="1"/>
    <col min="1032" max="1032" width="4.5" style="32" bestFit="1" customWidth="1"/>
    <col min="1033" max="1033" width="5.625" style="32" bestFit="1" customWidth="1"/>
    <col min="1034" max="1034" width="5" style="32" bestFit="1" customWidth="1"/>
    <col min="1035" max="1036" width="4.5" style="32" bestFit="1" customWidth="1"/>
    <col min="1037" max="1280" width="9" style="32"/>
    <col min="1281" max="1281" width="16.75" style="32" bestFit="1" customWidth="1"/>
    <col min="1282" max="1282" width="5" style="32" bestFit="1" customWidth="1"/>
    <col min="1283" max="1283" width="5.125" style="32" customWidth="1"/>
    <col min="1284" max="1284" width="4.5" style="32" bestFit="1" customWidth="1"/>
    <col min="1285" max="1286" width="6.375" style="32" bestFit="1" customWidth="1"/>
    <col min="1287" max="1287" width="4.75" style="32" bestFit="1" customWidth="1"/>
    <col min="1288" max="1288" width="4.5" style="32" bestFit="1" customWidth="1"/>
    <col min="1289" max="1289" width="5.625" style="32" bestFit="1" customWidth="1"/>
    <col min="1290" max="1290" width="5" style="32" bestFit="1" customWidth="1"/>
    <col min="1291" max="1292" width="4.5" style="32" bestFit="1" customWidth="1"/>
    <col min="1293" max="1536" width="9" style="32"/>
    <col min="1537" max="1537" width="16.75" style="32" bestFit="1" customWidth="1"/>
    <col min="1538" max="1538" width="5" style="32" bestFit="1" customWidth="1"/>
    <col min="1539" max="1539" width="5.125" style="32" customWidth="1"/>
    <col min="1540" max="1540" width="4.5" style="32" bestFit="1" customWidth="1"/>
    <col min="1541" max="1542" width="6.375" style="32" bestFit="1" customWidth="1"/>
    <col min="1543" max="1543" width="4.75" style="32" bestFit="1" customWidth="1"/>
    <col min="1544" max="1544" width="4.5" style="32" bestFit="1" customWidth="1"/>
    <col min="1545" max="1545" width="5.625" style="32" bestFit="1" customWidth="1"/>
    <col min="1546" max="1546" width="5" style="32" bestFit="1" customWidth="1"/>
    <col min="1547" max="1548" width="4.5" style="32" bestFit="1" customWidth="1"/>
    <col min="1549" max="1792" width="9" style="32"/>
    <col min="1793" max="1793" width="16.75" style="32" bestFit="1" customWidth="1"/>
    <col min="1794" max="1794" width="5" style="32" bestFit="1" customWidth="1"/>
    <col min="1795" max="1795" width="5.125" style="32" customWidth="1"/>
    <col min="1796" max="1796" width="4.5" style="32" bestFit="1" customWidth="1"/>
    <col min="1797" max="1798" width="6.375" style="32" bestFit="1" customWidth="1"/>
    <col min="1799" max="1799" width="4.75" style="32" bestFit="1" customWidth="1"/>
    <col min="1800" max="1800" width="4.5" style="32" bestFit="1" customWidth="1"/>
    <col min="1801" max="1801" width="5.625" style="32" bestFit="1" customWidth="1"/>
    <col min="1802" max="1802" width="5" style="32" bestFit="1" customWidth="1"/>
    <col min="1803" max="1804" width="4.5" style="32" bestFit="1" customWidth="1"/>
    <col min="1805" max="2048" width="9" style="32"/>
    <col min="2049" max="2049" width="16.75" style="32" bestFit="1" customWidth="1"/>
    <col min="2050" max="2050" width="5" style="32" bestFit="1" customWidth="1"/>
    <col min="2051" max="2051" width="5.125" style="32" customWidth="1"/>
    <col min="2052" max="2052" width="4.5" style="32" bestFit="1" customWidth="1"/>
    <col min="2053" max="2054" width="6.375" style="32" bestFit="1" customWidth="1"/>
    <col min="2055" max="2055" width="4.75" style="32" bestFit="1" customWidth="1"/>
    <col min="2056" max="2056" width="4.5" style="32" bestFit="1" customWidth="1"/>
    <col min="2057" max="2057" width="5.625" style="32" bestFit="1" customWidth="1"/>
    <col min="2058" max="2058" width="5" style="32" bestFit="1" customWidth="1"/>
    <col min="2059" max="2060" width="4.5" style="32" bestFit="1" customWidth="1"/>
    <col min="2061" max="2304" width="9" style="32"/>
    <col min="2305" max="2305" width="16.75" style="32" bestFit="1" customWidth="1"/>
    <col min="2306" max="2306" width="5" style="32" bestFit="1" customWidth="1"/>
    <col min="2307" max="2307" width="5.125" style="32" customWidth="1"/>
    <col min="2308" max="2308" width="4.5" style="32" bestFit="1" customWidth="1"/>
    <col min="2309" max="2310" width="6.375" style="32" bestFit="1" customWidth="1"/>
    <col min="2311" max="2311" width="4.75" style="32" bestFit="1" customWidth="1"/>
    <col min="2312" max="2312" width="4.5" style="32" bestFit="1" customWidth="1"/>
    <col min="2313" max="2313" width="5.625" style="32" bestFit="1" customWidth="1"/>
    <col min="2314" max="2314" width="5" style="32" bestFit="1" customWidth="1"/>
    <col min="2315" max="2316" width="4.5" style="32" bestFit="1" customWidth="1"/>
    <col min="2317" max="2560" width="9" style="32"/>
    <col min="2561" max="2561" width="16.75" style="32" bestFit="1" customWidth="1"/>
    <col min="2562" max="2562" width="5" style="32" bestFit="1" customWidth="1"/>
    <col min="2563" max="2563" width="5.125" style="32" customWidth="1"/>
    <col min="2564" max="2564" width="4.5" style="32" bestFit="1" customWidth="1"/>
    <col min="2565" max="2566" width="6.375" style="32" bestFit="1" customWidth="1"/>
    <col min="2567" max="2567" width="4.75" style="32" bestFit="1" customWidth="1"/>
    <col min="2568" max="2568" width="4.5" style="32" bestFit="1" customWidth="1"/>
    <col min="2569" max="2569" width="5.625" style="32" bestFit="1" customWidth="1"/>
    <col min="2570" max="2570" width="5" style="32" bestFit="1" customWidth="1"/>
    <col min="2571" max="2572" width="4.5" style="32" bestFit="1" customWidth="1"/>
    <col min="2573" max="2816" width="9" style="32"/>
    <col min="2817" max="2817" width="16.75" style="32" bestFit="1" customWidth="1"/>
    <col min="2818" max="2818" width="5" style="32" bestFit="1" customWidth="1"/>
    <col min="2819" max="2819" width="5.125" style="32" customWidth="1"/>
    <col min="2820" max="2820" width="4.5" style="32" bestFit="1" customWidth="1"/>
    <col min="2821" max="2822" width="6.375" style="32" bestFit="1" customWidth="1"/>
    <col min="2823" max="2823" width="4.75" style="32" bestFit="1" customWidth="1"/>
    <col min="2824" max="2824" width="4.5" style="32" bestFit="1" customWidth="1"/>
    <col min="2825" max="2825" width="5.625" style="32" bestFit="1" customWidth="1"/>
    <col min="2826" max="2826" width="5" style="32" bestFit="1" customWidth="1"/>
    <col min="2827" max="2828" width="4.5" style="32" bestFit="1" customWidth="1"/>
    <col min="2829" max="3072" width="9" style="32"/>
    <col min="3073" max="3073" width="16.75" style="32" bestFit="1" customWidth="1"/>
    <col min="3074" max="3074" width="5" style="32" bestFit="1" customWidth="1"/>
    <col min="3075" max="3075" width="5.125" style="32" customWidth="1"/>
    <col min="3076" max="3076" width="4.5" style="32" bestFit="1" customWidth="1"/>
    <col min="3077" max="3078" width="6.375" style="32" bestFit="1" customWidth="1"/>
    <col min="3079" max="3079" width="4.75" style="32" bestFit="1" customWidth="1"/>
    <col min="3080" max="3080" width="4.5" style="32" bestFit="1" customWidth="1"/>
    <col min="3081" max="3081" width="5.625" style="32" bestFit="1" customWidth="1"/>
    <col min="3082" max="3082" width="5" style="32" bestFit="1" customWidth="1"/>
    <col min="3083" max="3084" width="4.5" style="32" bestFit="1" customWidth="1"/>
    <col min="3085" max="3328" width="9" style="32"/>
    <col min="3329" max="3329" width="16.75" style="32" bestFit="1" customWidth="1"/>
    <col min="3330" max="3330" width="5" style="32" bestFit="1" customWidth="1"/>
    <col min="3331" max="3331" width="5.125" style="32" customWidth="1"/>
    <col min="3332" max="3332" width="4.5" style="32" bestFit="1" customWidth="1"/>
    <col min="3333" max="3334" width="6.375" style="32" bestFit="1" customWidth="1"/>
    <col min="3335" max="3335" width="4.75" style="32" bestFit="1" customWidth="1"/>
    <col min="3336" max="3336" width="4.5" style="32" bestFit="1" customWidth="1"/>
    <col min="3337" max="3337" width="5.625" style="32" bestFit="1" customWidth="1"/>
    <col min="3338" max="3338" width="5" style="32" bestFit="1" customWidth="1"/>
    <col min="3339" max="3340" width="4.5" style="32" bestFit="1" customWidth="1"/>
    <col min="3341" max="3584" width="9" style="32"/>
    <col min="3585" max="3585" width="16.75" style="32" bestFit="1" customWidth="1"/>
    <col min="3586" max="3586" width="5" style="32" bestFit="1" customWidth="1"/>
    <col min="3587" max="3587" width="5.125" style="32" customWidth="1"/>
    <col min="3588" max="3588" width="4.5" style="32" bestFit="1" customWidth="1"/>
    <col min="3589" max="3590" width="6.375" style="32" bestFit="1" customWidth="1"/>
    <col min="3591" max="3591" width="4.75" style="32" bestFit="1" customWidth="1"/>
    <col min="3592" max="3592" width="4.5" style="32" bestFit="1" customWidth="1"/>
    <col min="3593" max="3593" width="5.625" style="32" bestFit="1" customWidth="1"/>
    <col min="3594" max="3594" width="5" style="32" bestFit="1" customWidth="1"/>
    <col min="3595" max="3596" width="4.5" style="32" bestFit="1" customWidth="1"/>
    <col min="3597" max="3840" width="9" style="32"/>
    <col min="3841" max="3841" width="16.75" style="32" bestFit="1" customWidth="1"/>
    <col min="3842" max="3842" width="5" style="32" bestFit="1" customWidth="1"/>
    <col min="3843" max="3843" width="5.125" style="32" customWidth="1"/>
    <col min="3844" max="3844" width="4.5" style="32" bestFit="1" customWidth="1"/>
    <col min="3845" max="3846" width="6.375" style="32" bestFit="1" customWidth="1"/>
    <col min="3847" max="3847" width="4.75" style="32" bestFit="1" customWidth="1"/>
    <col min="3848" max="3848" width="4.5" style="32" bestFit="1" customWidth="1"/>
    <col min="3849" max="3849" width="5.625" style="32" bestFit="1" customWidth="1"/>
    <col min="3850" max="3850" width="5" style="32" bestFit="1" customWidth="1"/>
    <col min="3851" max="3852" width="4.5" style="32" bestFit="1" customWidth="1"/>
    <col min="3853" max="4096" width="9" style="32"/>
    <col min="4097" max="4097" width="16.75" style="32" bestFit="1" customWidth="1"/>
    <col min="4098" max="4098" width="5" style="32" bestFit="1" customWidth="1"/>
    <col min="4099" max="4099" width="5.125" style="32" customWidth="1"/>
    <col min="4100" max="4100" width="4.5" style="32" bestFit="1" customWidth="1"/>
    <col min="4101" max="4102" width="6.375" style="32" bestFit="1" customWidth="1"/>
    <col min="4103" max="4103" width="4.75" style="32" bestFit="1" customWidth="1"/>
    <col min="4104" max="4104" width="4.5" style="32" bestFit="1" customWidth="1"/>
    <col min="4105" max="4105" width="5.625" style="32" bestFit="1" customWidth="1"/>
    <col min="4106" max="4106" width="5" style="32" bestFit="1" customWidth="1"/>
    <col min="4107" max="4108" width="4.5" style="32" bestFit="1" customWidth="1"/>
    <col min="4109" max="4352" width="9" style="32"/>
    <col min="4353" max="4353" width="16.75" style="32" bestFit="1" customWidth="1"/>
    <col min="4354" max="4354" width="5" style="32" bestFit="1" customWidth="1"/>
    <col min="4355" max="4355" width="5.125" style="32" customWidth="1"/>
    <col min="4356" max="4356" width="4.5" style="32" bestFit="1" customWidth="1"/>
    <col min="4357" max="4358" width="6.375" style="32" bestFit="1" customWidth="1"/>
    <col min="4359" max="4359" width="4.75" style="32" bestFit="1" customWidth="1"/>
    <col min="4360" max="4360" width="4.5" style="32" bestFit="1" customWidth="1"/>
    <col min="4361" max="4361" width="5.625" style="32" bestFit="1" customWidth="1"/>
    <col min="4362" max="4362" width="5" style="32" bestFit="1" customWidth="1"/>
    <col min="4363" max="4364" width="4.5" style="32" bestFit="1" customWidth="1"/>
    <col min="4365" max="4608" width="9" style="32"/>
    <col min="4609" max="4609" width="16.75" style="32" bestFit="1" customWidth="1"/>
    <col min="4610" max="4610" width="5" style="32" bestFit="1" customWidth="1"/>
    <col min="4611" max="4611" width="5.125" style="32" customWidth="1"/>
    <col min="4612" max="4612" width="4.5" style="32" bestFit="1" customWidth="1"/>
    <col min="4613" max="4614" width="6.375" style="32" bestFit="1" customWidth="1"/>
    <col min="4615" max="4615" width="4.75" style="32" bestFit="1" customWidth="1"/>
    <col min="4616" max="4616" width="4.5" style="32" bestFit="1" customWidth="1"/>
    <col min="4617" max="4617" width="5.625" style="32" bestFit="1" customWidth="1"/>
    <col min="4618" max="4618" width="5" style="32" bestFit="1" customWidth="1"/>
    <col min="4619" max="4620" width="4.5" style="32" bestFit="1" customWidth="1"/>
    <col min="4621" max="4864" width="9" style="32"/>
    <col min="4865" max="4865" width="16.75" style="32" bestFit="1" customWidth="1"/>
    <col min="4866" max="4866" width="5" style="32" bestFit="1" customWidth="1"/>
    <col min="4867" max="4867" width="5.125" style="32" customWidth="1"/>
    <col min="4868" max="4868" width="4.5" style="32" bestFit="1" customWidth="1"/>
    <col min="4869" max="4870" width="6.375" style="32" bestFit="1" customWidth="1"/>
    <col min="4871" max="4871" width="4.75" style="32" bestFit="1" customWidth="1"/>
    <col min="4872" max="4872" width="4.5" style="32" bestFit="1" customWidth="1"/>
    <col min="4873" max="4873" width="5.625" style="32" bestFit="1" customWidth="1"/>
    <col min="4874" max="4874" width="5" style="32" bestFit="1" customWidth="1"/>
    <col min="4875" max="4876" width="4.5" style="32" bestFit="1" customWidth="1"/>
    <col min="4877" max="5120" width="9" style="32"/>
    <col min="5121" max="5121" width="16.75" style="32" bestFit="1" customWidth="1"/>
    <col min="5122" max="5122" width="5" style="32" bestFit="1" customWidth="1"/>
    <col min="5123" max="5123" width="5.125" style="32" customWidth="1"/>
    <col min="5124" max="5124" width="4.5" style="32" bestFit="1" customWidth="1"/>
    <col min="5125" max="5126" width="6.375" style="32" bestFit="1" customWidth="1"/>
    <col min="5127" max="5127" width="4.75" style="32" bestFit="1" customWidth="1"/>
    <col min="5128" max="5128" width="4.5" style="32" bestFit="1" customWidth="1"/>
    <col min="5129" max="5129" width="5.625" style="32" bestFit="1" customWidth="1"/>
    <col min="5130" max="5130" width="5" style="32" bestFit="1" customWidth="1"/>
    <col min="5131" max="5132" width="4.5" style="32" bestFit="1" customWidth="1"/>
    <col min="5133" max="5376" width="9" style="32"/>
    <col min="5377" max="5377" width="16.75" style="32" bestFit="1" customWidth="1"/>
    <col min="5378" max="5378" width="5" style="32" bestFit="1" customWidth="1"/>
    <col min="5379" max="5379" width="5.125" style="32" customWidth="1"/>
    <col min="5380" max="5380" width="4.5" style="32" bestFit="1" customWidth="1"/>
    <col min="5381" max="5382" width="6.375" style="32" bestFit="1" customWidth="1"/>
    <col min="5383" max="5383" width="4.75" style="32" bestFit="1" customWidth="1"/>
    <col min="5384" max="5384" width="4.5" style="32" bestFit="1" customWidth="1"/>
    <col min="5385" max="5385" width="5.625" style="32" bestFit="1" customWidth="1"/>
    <col min="5386" max="5386" width="5" style="32" bestFit="1" customWidth="1"/>
    <col min="5387" max="5388" width="4.5" style="32" bestFit="1" customWidth="1"/>
    <col min="5389" max="5632" width="9" style="32"/>
    <col min="5633" max="5633" width="16.75" style="32" bestFit="1" customWidth="1"/>
    <col min="5634" max="5634" width="5" style="32" bestFit="1" customWidth="1"/>
    <col min="5635" max="5635" width="5.125" style="32" customWidth="1"/>
    <col min="5636" max="5636" width="4.5" style="32" bestFit="1" customWidth="1"/>
    <col min="5637" max="5638" width="6.375" style="32" bestFit="1" customWidth="1"/>
    <col min="5639" max="5639" width="4.75" style="32" bestFit="1" customWidth="1"/>
    <col min="5640" max="5640" width="4.5" style="32" bestFit="1" customWidth="1"/>
    <col min="5641" max="5641" width="5.625" style="32" bestFit="1" customWidth="1"/>
    <col min="5642" max="5642" width="5" style="32" bestFit="1" customWidth="1"/>
    <col min="5643" max="5644" width="4.5" style="32" bestFit="1" customWidth="1"/>
    <col min="5645" max="5888" width="9" style="32"/>
    <col min="5889" max="5889" width="16.75" style="32" bestFit="1" customWidth="1"/>
    <col min="5890" max="5890" width="5" style="32" bestFit="1" customWidth="1"/>
    <col min="5891" max="5891" width="5.125" style="32" customWidth="1"/>
    <col min="5892" max="5892" width="4.5" style="32" bestFit="1" customWidth="1"/>
    <col min="5893" max="5894" width="6.375" style="32" bestFit="1" customWidth="1"/>
    <col min="5895" max="5895" width="4.75" style="32" bestFit="1" customWidth="1"/>
    <col min="5896" max="5896" width="4.5" style="32" bestFit="1" customWidth="1"/>
    <col min="5897" max="5897" width="5.625" style="32" bestFit="1" customWidth="1"/>
    <col min="5898" max="5898" width="5" style="32" bestFit="1" customWidth="1"/>
    <col min="5899" max="5900" width="4.5" style="32" bestFit="1" customWidth="1"/>
    <col min="5901" max="6144" width="9" style="32"/>
    <col min="6145" max="6145" width="16.75" style="32" bestFit="1" customWidth="1"/>
    <col min="6146" max="6146" width="5" style="32" bestFit="1" customWidth="1"/>
    <col min="6147" max="6147" width="5.125" style="32" customWidth="1"/>
    <col min="6148" max="6148" width="4.5" style="32" bestFit="1" customWidth="1"/>
    <col min="6149" max="6150" width="6.375" style="32" bestFit="1" customWidth="1"/>
    <col min="6151" max="6151" width="4.75" style="32" bestFit="1" customWidth="1"/>
    <col min="6152" max="6152" width="4.5" style="32" bestFit="1" customWidth="1"/>
    <col min="6153" max="6153" width="5.625" style="32" bestFit="1" customWidth="1"/>
    <col min="6154" max="6154" width="5" style="32" bestFit="1" customWidth="1"/>
    <col min="6155" max="6156" width="4.5" style="32" bestFit="1" customWidth="1"/>
    <col min="6157" max="6400" width="9" style="32"/>
    <col min="6401" max="6401" width="16.75" style="32" bestFit="1" customWidth="1"/>
    <col min="6402" max="6402" width="5" style="32" bestFit="1" customWidth="1"/>
    <col min="6403" max="6403" width="5.125" style="32" customWidth="1"/>
    <col min="6404" max="6404" width="4.5" style="32" bestFit="1" customWidth="1"/>
    <col min="6405" max="6406" width="6.375" style="32" bestFit="1" customWidth="1"/>
    <col min="6407" max="6407" width="4.75" style="32" bestFit="1" customWidth="1"/>
    <col min="6408" max="6408" width="4.5" style="32" bestFit="1" customWidth="1"/>
    <col min="6409" max="6409" width="5.625" style="32" bestFit="1" customWidth="1"/>
    <col min="6410" max="6410" width="5" style="32" bestFit="1" customWidth="1"/>
    <col min="6411" max="6412" width="4.5" style="32" bestFit="1" customWidth="1"/>
    <col min="6413" max="6656" width="9" style="32"/>
    <col min="6657" max="6657" width="16.75" style="32" bestFit="1" customWidth="1"/>
    <col min="6658" max="6658" width="5" style="32" bestFit="1" customWidth="1"/>
    <col min="6659" max="6659" width="5.125" style="32" customWidth="1"/>
    <col min="6660" max="6660" width="4.5" style="32" bestFit="1" customWidth="1"/>
    <col min="6661" max="6662" width="6.375" style="32" bestFit="1" customWidth="1"/>
    <col min="6663" max="6663" width="4.75" style="32" bestFit="1" customWidth="1"/>
    <col min="6664" max="6664" width="4.5" style="32" bestFit="1" customWidth="1"/>
    <col min="6665" max="6665" width="5.625" style="32" bestFit="1" customWidth="1"/>
    <col min="6666" max="6666" width="5" style="32" bestFit="1" customWidth="1"/>
    <col min="6667" max="6668" width="4.5" style="32" bestFit="1" customWidth="1"/>
    <col min="6669" max="6912" width="9" style="32"/>
    <col min="6913" max="6913" width="16.75" style="32" bestFit="1" customWidth="1"/>
    <col min="6914" max="6914" width="5" style="32" bestFit="1" customWidth="1"/>
    <col min="6915" max="6915" width="5.125" style="32" customWidth="1"/>
    <col min="6916" max="6916" width="4.5" style="32" bestFit="1" customWidth="1"/>
    <col min="6917" max="6918" width="6.375" style="32" bestFit="1" customWidth="1"/>
    <col min="6919" max="6919" width="4.75" style="32" bestFit="1" customWidth="1"/>
    <col min="6920" max="6920" width="4.5" style="32" bestFit="1" customWidth="1"/>
    <col min="6921" max="6921" width="5.625" style="32" bestFit="1" customWidth="1"/>
    <col min="6922" max="6922" width="5" style="32" bestFit="1" customWidth="1"/>
    <col min="6923" max="6924" width="4.5" style="32" bestFit="1" customWidth="1"/>
    <col min="6925" max="7168" width="9" style="32"/>
    <col min="7169" max="7169" width="16.75" style="32" bestFit="1" customWidth="1"/>
    <col min="7170" max="7170" width="5" style="32" bestFit="1" customWidth="1"/>
    <col min="7171" max="7171" width="5.125" style="32" customWidth="1"/>
    <col min="7172" max="7172" width="4.5" style="32" bestFit="1" customWidth="1"/>
    <col min="7173" max="7174" width="6.375" style="32" bestFit="1" customWidth="1"/>
    <col min="7175" max="7175" width="4.75" style="32" bestFit="1" customWidth="1"/>
    <col min="7176" max="7176" width="4.5" style="32" bestFit="1" customWidth="1"/>
    <col min="7177" max="7177" width="5.625" style="32" bestFit="1" customWidth="1"/>
    <col min="7178" max="7178" width="5" style="32" bestFit="1" customWidth="1"/>
    <col min="7179" max="7180" width="4.5" style="32" bestFit="1" customWidth="1"/>
    <col min="7181" max="7424" width="9" style="32"/>
    <col min="7425" max="7425" width="16.75" style="32" bestFit="1" customWidth="1"/>
    <col min="7426" max="7426" width="5" style="32" bestFit="1" customWidth="1"/>
    <col min="7427" max="7427" width="5.125" style="32" customWidth="1"/>
    <col min="7428" max="7428" width="4.5" style="32" bestFit="1" customWidth="1"/>
    <col min="7429" max="7430" width="6.375" style="32" bestFit="1" customWidth="1"/>
    <col min="7431" max="7431" width="4.75" style="32" bestFit="1" customWidth="1"/>
    <col min="7432" max="7432" width="4.5" style="32" bestFit="1" customWidth="1"/>
    <col min="7433" max="7433" width="5.625" style="32" bestFit="1" customWidth="1"/>
    <col min="7434" max="7434" width="5" style="32" bestFit="1" customWidth="1"/>
    <col min="7435" max="7436" width="4.5" style="32" bestFit="1" customWidth="1"/>
    <col min="7437" max="7680" width="9" style="32"/>
    <col min="7681" max="7681" width="16.75" style="32" bestFit="1" customWidth="1"/>
    <col min="7682" max="7682" width="5" style="32" bestFit="1" customWidth="1"/>
    <col min="7683" max="7683" width="5.125" style="32" customWidth="1"/>
    <col min="7684" max="7684" width="4.5" style="32" bestFit="1" customWidth="1"/>
    <col min="7685" max="7686" width="6.375" style="32" bestFit="1" customWidth="1"/>
    <col min="7687" max="7687" width="4.75" style="32" bestFit="1" customWidth="1"/>
    <col min="7688" max="7688" width="4.5" style="32" bestFit="1" customWidth="1"/>
    <col min="7689" max="7689" width="5.625" style="32" bestFit="1" customWidth="1"/>
    <col min="7690" max="7690" width="5" style="32" bestFit="1" customWidth="1"/>
    <col min="7691" max="7692" width="4.5" style="32" bestFit="1" customWidth="1"/>
    <col min="7693" max="7936" width="9" style="32"/>
    <col min="7937" max="7937" width="16.75" style="32" bestFit="1" customWidth="1"/>
    <col min="7938" max="7938" width="5" style="32" bestFit="1" customWidth="1"/>
    <col min="7939" max="7939" width="5.125" style="32" customWidth="1"/>
    <col min="7940" max="7940" width="4.5" style="32" bestFit="1" customWidth="1"/>
    <col min="7941" max="7942" width="6.375" style="32" bestFit="1" customWidth="1"/>
    <col min="7943" max="7943" width="4.75" style="32" bestFit="1" customWidth="1"/>
    <col min="7944" max="7944" width="4.5" style="32" bestFit="1" customWidth="1"/>
    <col min="7945" max="7945" width="5.625" style="32" bestFit="1" customWidth="1"/>
    <col min="7946" max="7946" width="5" style="32" bestFit="1" customWidth="1"/>
    <col min="7947" max="7948" width="4.5" style="32" bestFit="1" customWidth="1"/>
    <col min="7949" max="8192" width="9" style="32"/>
    <col min="8193" max="8193" width="16.75" style="32" bestFit="1" customWidth="1"/>
    <col min="8194" max="8194" width="5" style="32" bestFit="1" customWidth="1"/>
    <col min="8195" max="8195" width="5.125" style="32" customWidth="1"/>
    <col min="8196" max="8196" width="4.5" style="32" bestFit="1" customWidth="1"/>
    <col min="8197" max="8198" width="6.375" style="32" bestFit="1" customWidth="1"/>
    <col min="8199" max="8199" width="4.75" style="32" bestFit="1" customWidth="1"/>
    <col min="8200" max="8200" width="4.5" style="32" bestFit="1" customWidth="1"/>
    <col min="8201" max="8201" width="5.625" style="32" bestFit="1" customWidth="1"/>
    <col min="8202" max="8202" width="5" style="32" bestFit="1" customWidth="1"/>
    <col min="8203" max="8204" width="4.5" style="32" bestFit="1" customWidth="1"/>
    <col min="8205" max="8448" width="9" style="32"/>
    <col min="8449" max="8449" width="16.75" style="32" bestFit="1" customWidth="1"/>
    <col min="8450" max="8450" width="5" style="32" bestFit="1" customWidth="1"/>
    <col min="8451" max="8451" width="5.125" style="32" customWidth="1"/>
    <col min="8452" max="8452" width="4.5" style="32" bestFit="1" customWidth="1"/>
    <col min="8453" max="8454" width="6.375" style="32" bestFit="1" customWidth="1"/>
    <col min="8455" max="8455" width="4.75" style="32" bestFit="1" customWidth="1"/>
    <col min="8456" max="8456" width="4.5" style="32" bestFit="1" customWidth="1"/>
    <col min="8457" max="8457" width="5.625" style="32" bestFit="1" customWidth="1"/>
    <col min="8458" max="8458" width="5" style="32" bestFit="1" customWidth="1"/>
    <col min="8459" max="8460" width="4.5" style="32" bestFit="1" customWidth="1"/>
    <col min="8461" max="8704" width="9" style="32"/>
    <col min="8705" max="8705" width="16.75" style="32" bestFit="1" customWidth="1"/>
    <col min="8706" max="8706" width="5" style="32" bestFit="1" customWidth="1"/>
    <col min="8707" max="8707" width="5.125" style="32" customWidth="1"/>
    <col min="8708" max="8708" width="4.5" style="32" bestFit="1" customWidth="1"/>
    <col min="8709" max="8710" width="6.375" style="32" bestFit="1" customWidth="1"/>
    <col min="8711" max="8711" width="4.75" style="32" bestFit="1" customWidth="1"/>
    <col min="8712" max="8712" width="4.5" style="32" bestFit="1" customWidth="1"/>
    <col min="8713" max="8713" width="5.625" style="32" bestFit="1" customWidth="1"/>
    <col min="8714" max="8714" width="5" style="32" bestFit="1" customWidth="1"/>
    <col min="8715" max="8716" width="4.5" style="32" bestFit="1" customWidth="1"/>
    <col min="8717" max="8960" width="9" style="32"/>
    <col min="8961" max="8961" width="16.75" style="32" bestFit="1" customWidth="1"/>
    <col min="8962" max="8962" width="5" style="32" bestFit="1" customWidth="1"/>
    <col min="8963" max="8963" width="5.125" style="32" customWidth="1"/>
    <col min="8964" max="8964" width="4.5" style="32" bestFit="1" customWidth="1"/>
    <col min="8965" max="8966" width="6.375" style="32" bestFit="1" customWidth="1"/>
    <col min="8967" max="8967" width="4.75" style="32" bestFit="1" customWidth="1"/>
    <col min="8968" max="8968" width="4.5" style="32" bestFit="1" customWidth="1"/>
    <col min="8969" max="8969" width="5.625" style="32" bestFit="1" customWidth="1"/>
    <col min="8970" max="8970" width="5" style="32" bestFit="1" customWidth="1"/>
    <col min="8971" max="8972" width="4.5" style="32" bestFit="1" customWidth="1"/>
    <col min="8973" max="9216" width="9" style="32"/>
    <col min="9217" max="9217" width="16.75" style="32" bestFit="1" customWidth="1"/>
    <col min="9218" max="9218" width="5" style="32" bestFit="1" customWidth="1"/>
    <col min="9219" max="9219" width="5.125" style="32" customWidth="1"/>
    <col min="9220" max="9220" width="4.5" style="32" bestFit="1" customWidth="1"/>
    <col min="9221" max="9222" width="6.375" style="32" bestFit="1" customWidth="1"/>
    <col min="9223" max="9223" width="4.75" style="32" bestFit="1" customWidth="1"/>
    <col min="9224" max="9224" width="4.5" style="32" bestFit="1" customWidth="1"/>
    <col min="9225" max="9225" width="5.625" style="32" bestFit="1" customWidth="1"/>
    <col min="9226" max="9226" width="5" style="32" bestFit="1" customWidth="1"/>
    <col min="9227" max="9228" width="4.5" style="32" bestFit="1" customWidth="1"/>
    <col min="9229" max="9472" width="9" style="32"/>
    <col min="9473" max="9473" width="16.75" style="32" bestFit="1" customWidth="1"/>
    <col min="9474" max="9474" width="5" style="32" bestFit="1" customWidth="1"/>
    <col min="9475" max="9475" width="5.125" style="32" customWidth="1"/>
    <col min="9476" max="9476" width="4.5" style="32" bestFit="1" customWidth="1"/>
    <col min="9477" max="9478" width="6.375" style="32" bestFit="1" customWidth="1"/>
    <col min="9479" max="9479" width="4.75" style="32" bestFit="1" customWidth="1"/>
    <col min="9480" max="9480" width="4.5" style="32" bestFit="1" customWidth="1"/>
    <col min="9481" max="9481" width="5.625" style="32" bestFit="1" customWidth="1"/>
    <col min="9482" max="9482" width="5" style="32" bestFit="1" customWidth="1"/>
    <col min="9483" max="9484" width="4.5" style="32" bestFit="1" customWidth="1"/>
    <col min="9485" max="9728" width="9" style="32"/>
    <col min="9729" max="9729" width="16.75" style="32" bestFit="1" customWidth="1"/>
    <col min="9730" max="9730" width="5" style="32" bestFit="1" customWidth="1"/>
    <col min="9731" max="9731" width="5.125" style="32" customWidth="1"/>
    <col min="9732" max="9732" width="4.5" style="32" bestFit="1" customWidth="1"/>
    <col min="9733" max="9734" width="6.375" style="32" bestFit="1" customWidth="1"/>
    <col min="9735" max="9735" width="4.75" style="32" bestFit="1" customWidth="1"/>
    <col min="9736" max="9736" width="4.5" style="32" bestFit="1" customWidth="1"/>
    <col min="9737" max="9737" width="5.625" style="32" bestFit="1" customWidth="1"/>
    <col min="9738" max="9738" width="5" style="32" bestFit="1" customWidth="1"/>
    <col min="9739" max="9740" width="4.5" style="32" bestFit="1" customWidth="1"/>
    <col min="9741" max="9984" width="9" style="32"/>
    <col min="9985" max="9985" width="16.75" style="32" bestFit="1" customWidth="1"/>
    <col min="9986" max="9986" width="5" style="32" bestFit="1" customWidth="1"/>
    <col min="9987" max="9987" width="5.125" style="32" customWidth="1"/>
    <col min="9988" max="9988" width="4.5" style="32" bestFit="1" customWidth="1"/>
    <col min="9989" max="9990" width="6.375" style="32" bestFit="1" customWidth="1"/>
    <col min="9991" max="9991" width="4.75" style="32" bestFit="1" customWidth="1"/>
    <col min="9992" max="9992" width="4.5" style="32" bestFit="1" customWidth="1"/>
    <col min="9993" max="9993" width="5.625" style="32" bestFit="1" customWidth="1"/>
    <col min="9994" max="9994" width="5" style="32" bestFit="1" customWidth="1"/>
    <col min="9995" max="9996" width="4.5" style="32" bestFit="1" customWidth="1"/>
    <col min="9997" max="10240" width="9" style="32"/>
    <col min="10241" max="10241" width="16.75" style="32" bestFit="1" customWidth="1"/>
    <col min="10242" max="10242" width="5" style="32" bestFit="1" customWidth="1"/>
    <col min="10243" max="10243" width="5.125" style="32" customWidth="1"/>
    <col min="10244" max="10244" width="4.5" style="32" bestFit="1" customWidth="1"/>
    <col min="10245" max="10246" width="6.375" style="32" bestFit="1" customWidth="1"/>
    <col min="10247" max="10247" width="4.75" style="32" bestFit="1" customWidth="1"/>
    <col min="10248" max="10248" width="4.5" style="32" bestFit="1" customWidth="1"/>
    <col min="10249" max="10249" width="5.625" style="32" bestFit="1" customWidth="1"/>
    <col min="10250" max="10250" width="5" style="32" bestFit="1" customWidth="1"/>
    <col min="10251" max="10252" width="4.5" style="32" bestFit="1" customWidth="1"/>
    <col min="10253" max="10496" width="9" style="32"/>
    <col min="10497" max="10497" width="16.75" style="32" bestFit="1" customWidth="1"/>
    <col min="10498" max="10498" width="5" style="32" bestFit="1" customWidth="1"/>
    <col min="10499" max="10499" width="5.125" style="32" customWidth="1"/>
    <col min="10500" max="10500" width="4.5" style="32" bestFit="1" customWidth="1"/>
    <col min="10501" max="10502" width="6.375" style="32" bestFit="1" customWidth="1"/>
    <col min="10503" max="10503" width="4.75" style="32" bestFit="1" customWidth="1"/>
    <col min="10504" max="10504" width="4.5" style="32" bestFit="1" customWidth="1"/>
    <col min="10505" max="10505" width="5.625" style="32" bestFit="1" customWidth="1"/>
    <col min="10506" max="10506" width="5" style="32" bestFit="1" customWidth="1"/>
    <col min="10507" max="10508" width="4.5" style="32" bestFit="1" customWidth="1"/>
    <col min="10509" max="10752" width="9" style="32"/>
    <col min="10753" max="10753" width="16.75" style="32" bestFit="1" customWidth="1"/>
    <col min="10754" max="10754" width="5" style="32" bestFit="1" customWidth="1"/>
    <col min="10755" max="10755" width="5.125" style="32" customWidth="1"/>
    <col min="10756" max="10756" width="4.5" style="32" bestFit="1" customWidth="1"/>
    <col min="10757" max="10758" width="6.375" style="32" bestFit="1" customWidth="1"/>
    <col min="10759" max="10759" width="4.75" style="32" bestFit="1" customWidth="1"/>
    <col min="10760" max="10760" width="4.5" style="32" bestFit="1" customWidth="1"/>
    <col min="10761" max="10761" width="5.625" style="32" bestFit="1" customWidth="1"/>
    <col min="10762" max="10762" width="5" style="32" bestFit="1" customWidth="1"/>
    <col min="10763" max="10764" width="4.5" style="32" bestFit="1" customWidth="1"/>
    <col min="10765" max="11008" width="9" style="32"/>
    <col min="11009" max="11009" width="16.75" style="32" bestFit="1" customWidth="1"/>
    <col min="11010" max="11010" width="5" style="32" bestFit="1" customWidth="1"/>
    <col min="11011" max="11011" width="5.125" style="32" customWidth="1"/>
    <col min="11012" max="11012" width="4.5" style="32" bestFit="1" customWidth="1"/>
    <col min="11013" max="11014" width="6.375" style="32" bestFit="1" customWidth="1"/>
    <col min="11015" max="11015" width="4.75" style="32" bestFit="1" customWidth="1"/>
    <col min="11016" max="11016" width="4.5" style="32" bestFit="1" customWidth="1"/>
    <col min="11017" max="11017" width="5.625" style="32" bestFit="1" customWidth="1"/>
    <col min="11018" max="11018" width="5" style="32" bestFit="1" customWidth="1"/>
    <col min="11019" max="11020" width="4.5" style="32" bestFit="1" customWidth="1"/>
    <col min="11021" max="11264" width="9" style="32"/>
    <col min="11265" max="11265" width="16.75" style="32" bestFit="1" customWidth="1"/>
    <col min="11266" max="11266" width="5" style="32" bestFit="1" customWidth="1"/>
    <col min="11267" max="11267" width="5.125" style="32" customWidth="1"/>
    <col min="11268" max="11268" width="4.5" style="32" bestFit="1" customWidth="1"/>
    <col min="11269" max="11270" width="6.375" style="32" bestFit="1" customWidth="1"/>
    <col min="11271" max="11271" width="4.75" style="32" bestFit="1" customWidth="1"/>
    <col min="11272" max="11272" width="4.5" style="32" bestFit="1" customWidth="1"/>
    <col min="11273" max="11273" width="5.625" style="32" bestFit="1" customWidth="1"/>
    <col min="11274" max="11274" width="5" style="32" bestFit="1" customWidth="1"/>
    <col min="11275" max="11276" width="4.5" style="32" bestFit="1" customWidth="1"/>
    <col min="11277" max="11520" width="9" style="32"/>
    <col min="11521" max="11521" width="16.75" style="32" bestFit="1" customWidth="1"/>
    <col min="11522" max="11522" width="5" style="32" bestFit="1" customWidth="1"/>
    <col min="11523" max="11523" width="5.125" style="32" customWidth="1"/>
    <col min="11524" max="11524" width="4.5" style="32" bestFit="1" customWidth="1"/>
    <col min="11525" max="11526" width="6.375" style="32" bestFit="1" customWidth="1"/>
    <col min="11527" max="11527" width="4.75" style="32" bestFit="1" customWidth="1"/>
    <col min="11528" max="11528" width="4.5" style="32" bestFit="1" customWidth="1"/>
    <col min="11529" max="11529" width="5.625" style="32" bestFit="1" customWidth="1"/>
    <col min="11530" max="11530" width="5" style="32" bestFit="1" customWidth="1"/>
    <col min="11531" max="11532" width="4.5" style="32" bestFit="1" customWidth="1"/>
    <col min="11533" max="11776" width="9" style="32"/>
    <col min="11777" max="11777" width="16.75" style="32" bestFit="1" customWidth="1"/>
    <col min="11778" max="11778" width="5" style="32" bestFit="1" customWidth="1"/>
    <col min="11779" max="11779" width="5.125" style="32" customWidth="1"/>
    <col min="11780" max="11780" width="4.5" style="32" bestFit="1" customWidth="1"/>
    <col min="11781" max="11782" width="6.375" style="32" bestFit="1" customWidth="1"/>
    <col min="11783" max="11783" width="4.75" style="32" bestFit="1" customWidth="1"/>
    <col min="11784" max="11784" width="4.5" style="32" bestFit="1" customWidth="1"/>
    <col min="11785" max="11785" width="5.625" style="32" bestFit="1" customWidth="1"/>
    <col min="11786" max="11786" width="5" style="32" bestFit="1" customWidth="1"/>
    <col min="11787" max="11788" width="4.5" style="32" bestFit="1" customWidth="1"/>
    <col min="11789" max="12032" width="9" style="32"/>
    <col min="12033" max="12033" width="16.75" style="32" bestFit="1" customWidth="1"/>
    <col min="12034" max="12034" width="5" style="32" bestFit="1" customWidth="1"/>
    <col min="12035" max="12035" width="5.125" style="32" customWidth="1"/>
    <col min="12036" max="12036" width="4.5" style="32" bestFit="1" customWidth="1"/>
    <col min="12037" max="12038" width="6.375" style="32" bestFit="1" customWidth="1"/>
    <col min="12039" max="12039" width="4.75" style="32" bestFit="1" customWidth="1"/>
    <col min="12040" max="12040" width="4.5" style="32" bestFit="1" customWidth="1"/>
    <col min="12041" max="12041" width="5.625" style="32" bestFit="1" customWidth="1"/>
    <col min="12042" max="12042" width="5" style="32" bestFit="1" customWidth="1"/>
    <col min="12043" max="12044" width="4.5" style="32" bestFit="1" customWidth="1"/>
    <col min="12045" max="12288" width="9" style="32"/>
    <col min="12289" max="12289" width="16.75" style="32" bestFit="1" customWidth="1"/>
    <col min="12290" max="12290" width="5" style="32" bestFit="1" customWidth="1"/>
    <col min="12291" max="12291" width="5.125" style="32" customWidth="1"/>
    <col min="12292" max="12292" width="4.5" style="32" bestFit="1" customWidth="1"/>
    <col min="12293" max="12294" width="6.375" style="32" bestFit="1" customWidth="1"/>
    <col min="12295" max="12295" width="4.75" style="32" bestFit="1" customWidth="1"/>
    <col min="12296" max="12296" width="4.5" style="32" bestFit="1" customWidth="1"/>
    <col min="12297" max="12297" width="5.625" style="32" bestFit="1" customWidth="1"/>
    <col min="12298" max="12298" width="5" style="32" bestFit="1" customWidth="1"/>
    <col min="12299" max="12300" width="4.5" style="32" bestFit="1" customWidth="1"/>
    <col min="12301" max="12544" width="9" style="32"/>
    <col min="12545" max="12545" width="16.75" style="32" bestFit="1" customWidth="1"/>
    <col min="12546" max="12546" width="5" style="32" bestFit="1" customWidth="1"/>
    <col min="12547" max="12547" width="5.125" style="32" customWidth="1"/>
    <col min="12548" max="12548" width="4.5" style="32" bestFit="1" customWidth="1"/>
    <col min="12549" max="12550" width="6.375" style="32" bestFit="1" customWidth="1"/>
    <col min="12551" max="12551" width="4.75" style="32" bestFit="1" customWidth="1"/>
    <col min="12552" max="12552" width="4.5" style="32" bestFit="1" customWidth="1"/>
    <col min="12553" max="12553" width="5.625" style="32" bestFit="1" customWidth="1"/>
    <col min="12554" max="12554" width="5" style="32" bestFit="1" customWidth="1"/>
    <col min="12555" max="12556" width="4.5" style="32" bestFit="1" customWidth="1"/>
    <col min="12557" max="12800" width="9" style="32"/>
    <col min="12801" max="12801" width="16.75" style="32" bestFit="1" customWidth="1"/>
    <col min="12802" max="12802" width="5" style="32" bestFit="1" customWidth="1"/>
    <col min="12803" max="12803" width="5.125" style="32" customWidth="1"/>
    <col min="12804" max="12804" width="4.5" style="32" bestFit="1" customWidth="1"/>
    <col min="12805" max="12806" width="6.375" style="32" bestFit="1" customWidth="1"/>
    <col min="12807" max="12807" width="4.75" style="32" bestFit="1" customWidth="1"/>
    <col min="12808" max="12808" width="4.5" style="32" bestFit="1" customWidth="1"/>
    <col min="12809" max="12809" width="5.625" style="32" bestFit="1" customWidth="1"/>
    <col min="12810" max="12810" width="5" style="32" bestFit="1" customWidth="1"/>
    <col min="12811" max="12812" width="4.5" style="32" bestFit="1" customWidth="1"/>
    <col min="12813" max="13056" width="9" style="32"/>
    <col min="13057" max="13057" width="16.75" style="32" bestFit="1" customWidth="1"/>
    <col min="13058" max="13058" width="5" style="32" bestFit="1" customWidth="1"/>
    <col min="13059" max="13059" width="5.125" style="32" customWidth="1"/>
    <col min="13060" max="13060" width="4.5" style="32" bestFit="1" customWidth="1"/>
    <col min="13061" max="13062" width="6.375" style="32" bestFit="1" customWidth="1"/>
    <col min="13063" max="13063" width="4.75" style="32" bestFit="1" customWidth="1"/>
    <col min="13064" max="13064" width="4.5" style="32" bestFit="1" customWidth="1"/>
    <col min="13065" max="13065" width="5.625" style="32" bestFit="1" customWidth="1"/>
    <col min="13066" max="13066" width="5" style="32" bestFit="1" customWidth="1"/>
    <col min="13067" max="13068" width="4.5" style="32" bestFit="1" customWidth="1"/>
    <col min="13069" max="13312" width="9" style="32"/>
    <col min="13313" max="13313" width="16.75" style="32" bestFit="1" customWidth="1"/>
    <col min="13314" max="13314" width="5" style="32" bestFit="1" customWidth="1"/>
    <col min="13315" max="13315" width="5.125" style="32" customWidth="1"/>
    <col min="13316" max="13316" width="4.5" style="32" bestFit="1" customWidth="1"/>
    <col min="13317" max="13318" width="6.375" style="32" bestFit="1" customWidth="1"/>
    <col min="13319" max="13319" width="4.75" style="32" bestFit="1" customWidth="1"/>
    <col min="13320" max="13320" width="4.5" style="32" bestFit="1" customWidth="1"/>
    <col min="13321" max="13321" width="5.625" style="32" bestFit="1" customWidth="1"/>
    <col min="13322" max="13322" width="5" style="32" bestFit="1" customWidth="1"/>
    <col min="13323" max="13324" width="4.5" style="32" bestFit="1" customWidth="1"/>
    <col min="13325" max="13568" width="9" style="32"/>
    <col min="13569" max="13569" width="16.75" style="32" bestFit="1" customWidth="1"/>
    <col min="13570" max="13570" width="5" style="32" bestFit="1" customWidth="1"/>
    <col min="13571" max="13571" width="5.125" style="32" customWidth="1"/>
    <col min="13572" max="13572" width="4.5" style="32" bestFit="1" customWidth="1"/>
    <col min="13573" max="13574" width="6.375" style="32" bestFit="1" customWidth="1"/>
    <col min="13575" max="13575" width="4.75" style="32" bestFit="1" customWidth="1"/>
    <col min="13576" max="13576" width="4.5" style="32" bestFit="1" customWidth="1"/>
    <col min="13577" max="13577" width="5.625" style="32" bestFit="1" customWidth="1"/>
    <col min="13578" max="13578" width="5" style="32" bestFit="1" customWidth="1"/>
    <col min="13579" max="13580" width="4.5" style="32" bestFit="1" customWidth="1"/>
    <col min="13581" max="13824" width="9" style="32"/>
    <col min="13825" max="13825" width="16.75" style="32" bestFit="1" customWidth="1"/>
    <col min="13826" max="13826" width="5" style="32" bestFit="1" customWidth="1"/>
    <col min="13827" max="13827" width="5.125" style="32" customWidth="1"/>
    <col min="13828" max="13828" width="4.5" style="32" bestFit="1" customWidth="1"/>
    <col min="13829" max="13830" width="6.375" style="32" bestFit="1" customWidth="1"/>
    <col min="13831" max="13831" width="4.75" style="32" bestFit="1" customWidth="1"/>
    <col min="13832" max="13832" width="4.5" style="32" bestFit="1" customWidth="1"/>
    <col min="13833" max="13833" width="5.625" style="32" bestFit="1" customWidth="1"/>
    <col min="13834" max="13834" width="5" style="32" bestFit="1" customWidth="1"/>
    <col min="13835" max="13836" width="4.5" style="32" bestFit="1" customWidth="1"/>
    <col min="13837" max="14080" width="9" style="32"/>
    <col min="14081" max="14081" width="16.75" style="32" bestFit="1" customWidth="1"/>
    <col min="14082" max="14082" width="5" style="32" bestFit="1" customWidth="1"/>
    <col min="14083" max="14083" width="5.125" style="32" customWidth="1"/>
    <col min="14084" max="14084" width="4.5" style="32" bestFit="1" customWidth="1"/>
    <col min="14085" max="14086" width="6.375" style="32" bestFit="1" customWidth="1"/>
    <col min="14087" max="14087" width="4.75" style="32" bestFit="1" customWidth="1"/>
    <col min="14088" max="14088" width="4.5" style="32" bestFit="1" customWidth="1"/>
    <col min="14089" max="14089" width="5.625" style="32" bestFit="1" customWidth="1"/>
    <col min="14090" max="14090" width="5" style="32" bestFit="1" customWidth="1"/>
    <col min="14091" max="14092" width="4.5" style="32" bestFit="1" customWidth="1"/>
    <col min="14093" max="14336" width="9" style="32"/>
    <col min="14337" max="14337" width="16.75" style="32" bestFit="1" customWidth="1"/>
    <col min="14338" max="14338" width="5" style="32" bestFit="1" customWidth="1"/>
    <col min="14339" max="14339" width="5.125" style="32" customWidth="1"/>
    <col min="14340" max="14340" width="4.5" style="32" bestFit="1" customWidth="1"/>
    <col min="14341" max="14342" width="6.375" style="32" bestFit="1" customWidth="1"/>
    <col min="14343" max="14343" width="4.75" style="32" bestFit="1" customWidth="1"/>
    <col min="14344" max="14344" width="4.5" style="32" bestFit="1" customWidth="1"/>
    <col min="14345" max="14345" width="5.625" style="32" bestFit="1" customWidth="1"/>
    <col min="14346" max="14346" width="5" style="32" bestFit="1" customWidth="1"/>
    <col min="14347" max="14348" width="4.5" style="32" bestFit="1" customWidth="1"/>
    <col min="14349" max="14592" width="9" style="32"/>
    <col min="14593" max="14593" width="16.75" style="32" bestFit="1" customWidth="1"/>
    <col min="14594" max="14594" width="5" style="32" bestFit="1" customWidth="1"/>
    <col min="14595" max="14595" width="5.125" style="32" customWidth="1"/>
    <col min="14596" max="14596" width="4.5" style="32" bestFit="1" customWidth="1"/>
    <col min="14597" max="14598" width="6.375" style="32" bestFit="1" customWidth="1"/>
    <col min="14599" max="14599" width="4.75" style="32" bestFit="1" customWidth="1"/>
    <col min="14600" max="14600" width="4.5" style="32" bestFit="1" customWidth="1"/>
    <col min="14601" max="14601" width="5.625" style="32" bestFit="1" customWidth="1"/>
    <col min="14602" max="14602" width="5" style="32" bestFit="1" customWidth="1"/>
    <col min="14603" max="14604" width="4.5" style="32" bestFit="1" customWidth="1"/>
    <col min="14605" max="14848" width="9" style="32"/>
    <col min="14849" max="14849" width="16.75" style="32" bestFit="1" customWidth="1"/>
    <col min="14850" max="14850" width="5" style="32" bestFit="1" customWidth="1"/>
    <col min="14851" max="14851" width="5.125" style="32" customWidth="1"/>
    <col min="14852" max="14852" width="4.5" style="32" bestFit="1" customWidth="1"/>
    <col min="14853" max="14854" width="6.375" style="32" bestFit="1" customWidth="1"/>
    <col min="14855" max="14855" width="4.75" style="32" bestFit="1" customWidth="1"/>
    <col min="14856" max="14856" width="4.5" style="32" bestFit="1" customWidth="1"/>
    <col min="14857" max="14857" width="5.625" style="32" bestFit="1" customWidth="1"/>
    <col min="14858" max="14858" width="5" style="32" bestFit="1" customWidth="1"/>
    <col min="14859" max="14860" width="4.5" style="32" bestFit="1" customWidth="1"/>
    <col min="14861" max="15104" width="9" style="32"/>
    <col min="15105" max="15105" width="16.75" style="32" bestFit="1" customWidth="1"/>
    <col min="15106" max="15106" width="5" style="32" bestFit="1" customWidth="1"/>
    <col min="15107" max="15107" width="5.125" style="32" customWidth="1"/>
    <col min="15108" max="15108" width="4.5" style="32" bestFit="1" customWidth="1"/>
    <col min="15109" max="15110" width="6.375" style="32" bestFit="1" customWidth="1"/>
    <col min="15111" max="15111" width="4.75" style="32" bestFit="1" customWidth="1"/>
    <col min="15112" max="15112" width="4.5" style="32" bestFit="1" customWidth="1"/>
    <col min="15113" max="15113" width="5.625" style="32" bestFit="1" customWidth="1"/>
    <col min="15114" max="15114" width="5" style="32" bestFit="1" customWidth="1"/>
    <col min="15115" max="15116" width="4.5" style="32" bestFit="1" customWidth="1"/>
    <col min="15117" max="15360" width="9" style="32"/>
    <col min="15361" max="15361" width="16.75" style="32" bestFit="1" customWidth="1"/>
    <col min="15362" max="15362" width="5" style="32" bestFit="1" customWidth="1"/>
    <col min="15363" max="15363" width="5.125" style="32" customWidth="1"/>
    <col min="15364" max="15364" width="4.5" style="32" bestFit="1" customWidth="1"/>
    <col min="15365" max="15366" width="6.375" style="32" bestFit="1" customWidth="1"/>
    <col min="15367" max="15367" width="4.75" style="32" bestFit="1" customWidth="1"/>
    <col min="15368" max="15368" width="4.5" style="32" bestFit="1" customWidth="1"/>
    <col min="15369" max="15369" width="5.625" style="32" bestFit="1" customWidth="1"/>
    <col min="15370" max="15370" width="5" style="32" bestFit="1" customWidth="1"/>
    <col min="15371" max="15372" width="4.5" style="32" bestFit="1" customWidth="1"/>
    <col min="15373" max="15616" width="9" style="32"/>
    <col min="15617" max="15617" width="16.75" style="32" bestFit="1" customWidth="1"/>
    <col min="15618" max="15618" width="5" style="32" bestFit="1" customWidth="1"/>
    <col min="15619" max="15619" width="5.125" style="32" customWidth="1"/>
    <col min="15620" max="15620" width="4.5" style="32" bestFit="1" customWidth="1"/>
    <col min="15621" max="15622" width="6.375" style="32" bestFit="1" customWidth="1"/>
    <col min="15623" max="15623" width="4.75" style="32" bestFit="1" customWidth="1"/>
    <col min="15624" max="15624" width="4.5" style="32" bestFit="1" customWidth="1"/>
    <col min="15625" max="15625" width="5.625" style="32" bestFit="1" customWidth="1"/>
    <col min="15626" max="15626" width="5" style="32" bestFit="1" customWidth="1"/>
    <col min="15627" max="15628" width="4.5" style="32" bestFit="1" customWidth="1"/>
    <col min="15629" max="15872" width="9" style="32"/>
    <col min="15873" max="15873" width="16.75" style="32" bestFit="1" customWidth="1"/>
    <col min="15874" max="15874" width="5" style="32" bestFit="1" customWidth="1"/>
    <col min="15875" max="15875" width="5.125" style="32" customWidth="1"/>
    <col min="15876" max="15876" width="4.5" style="32" bestFit="1" customWidth="1"/>
    <col min="15877" max="15878" width="6.375" style="32" bestFit="1" customWidth="1"/>
    <col min="15879" max="15879" width="4.75" style="32" bestFit="1" customWidth="1"/>
    <col min="15880" max="15880" width="4.5" style="32" bestFit="1" customWidth="1"/>
    <col min="15881" max="15881" width="5.625" style="32" bestFit="1" customWidth="1"/>
    <col min="15882" max="15882" width="5" style="32" bestFit="1" customWidth="1"/>
    <col min="15883" max="15884" width="4.5" style="32" bestFit="1" customWidth="1"/>
    <col min="15885" max="16128" width="9" style="32"/>
    <col min="16129" max="16129" width="16.75" style="32" bestFit="1" customWidth="1"/>
    <col min="16130" max="16130" width="5" style="32" bestFit="1" customWidth="1"/>
    <col min="16131" max="16131" width="5.125" style="32" customWidth="1"/>
    <col min="16132" max="16132" width="4.5" style="32" bestFit="1" customWidth="1"/>
    <col min="16133" max="16134" width="6.375" style="32" bestFit="1" customWidth="1"/>
    <col min="16135" max="16135" width="4.75" style="32" bestFit="1" customWidth="1"/>
    <col min="16136" max="16136" width="4.5" style="32" bestFit="1" customWidth="1"/>
    <col min="16137" max="16137" width="5.625" style="32" bestFit="1" customWidth="1"/>
    <col min="16138" max="16138" width="5" style="32" bestFit="1" customWidth="1"/>
    <col min="16139" max="16140" width="4.5" style="32" bestFit="1" customWidth="1"/>
    <col min="16141" max="16384" width="9" style="32"/>
  </cols>
  <sheetData>
    <row r="1" spans="1:22">
      <c r="A1" s="71" t="s">
        <v>1071</v>
      </c>
      <c r="B1" s="31" t="s">
        <v>143</v>
      </c>
      <c r="C1" s="42">
        <v>1</v>
      </c>
      <c r="D1" s="42">
        <v>2</v>
      </c>
      <c r="E1" s="42">
        <v>3</v>
      </c>
      <c r="F1" s="43">
        <v>4</v>
      </c>
      <c r="G1" s="42">
        <v>5</v>
      </c>
      <c r="H1" s="42">
        <v>6</v>
      </c>
      <c r="I1" s="42">
        <v>7</v>
      </c>
      <c r="J1" s="43">
        <v>8</v>
      </c>
      <c r="K1" s="42">
        <v>9</v>
      </c>
      <c r="L1" s="42">
        <v>10</v>
      </c>
      <c r="M1" s="42">
        <v>11</v>
      </c>
      <c r="N1" s="43">
        <v>12</v>
      </c>
      <c r="O1" s="42">
        <v>13</v>
      </c>
      <c r="P1" s="42">
        <v>14</v>
      </c>
      <c r="Q1" s="42">
        <v>15</v>
      </c>
      <c r="R1" s="43">
        <v>16</v>
      </c>
      <c r="S1" s="42">
        <v>17</v>
      </c>
      <c r="T1" s="42">
        <v>18</v>
      </c>
      <c r="U1" s="42">
        <v>19</v>
      </c>
      <c r="V1" s="44">
        <v>20</v>
      </c>
    </row>
    <row r="2" spans="1:22" ht="15.75">
      <c r="A2" s="70" t="s">
        <v>1033</v>
      </c>
      <c r="B2" s="33"/>
      <c r="C2" s="45"/>
      <c r="D2" s="45"/>
      <c r="E2" s="45"/>
      <c r="F2" s="46"/>
      <c r="G2" s="41">
        <v>2</v>
      </c>
      <c r="H2" s="41"/>
      <c r="I2" s="41">
        <v>3</v>
      </c>
      <c r="J2" s="40"/>
      <c r="K2" s="41">
        <v>3</v>
      </c>
      <c r="L2" s="41"/>
      <c r="M2" s="47">
        <v>5</v>
      </c>
      <c r="N2" s="43">
        <v>3</v>
      </c>
      <c r="O2" s="47"/>
      <c r="P2" s="47"/>
      <c r="Q2" s="47"/>
      <c r="R2" s="43"/>
      <c r="S2" s="47"/>
      <c r="T2" s="47"/>
      <c r="U2" s="47"/>
      <c r="V2" s="44"/>
    </row>
    <row r="3" spans="1:22" ht="15.75">
      <c r="A3" s="70" t="s">
        <v>175</v>
      </c>
      <c r="B3" s="33"/>
      <c r="C3" s="45"/>
      <c r="D3" s="45"/>
      <c r="E3" s="45"/>
      <c r="F3" s="46"/>
      <c r="G3" s="41">
        <v>1</v>
      </c>
      <c r="H3" s="41"/>
      <c r="I3" s="41">
        <v>2</v>
      </c>
      <c r="J3" s="40"/>
      <c r="K3" s="41">
        <v>2</v>
      </c>
      <c r="L3" s="41"/>
      <c r="M3" s="47">
        <v>3</v>
      </c>
      <c r="N3" s="43">
        <v>2</v>
      </c>
      <c r="O3" s="47"/>
      <c r="P3" s="47"/>
      <c r="Q3" s="47"/>
      <c r="R3" s="43"/>
      <c r="S3" s="47"/>
      <c r="T3" s="47"/>
      <c r="U3" s="47"/>
      <c r="V3" s="44"/>
    </row>
    <row r="4" spans="1:22" ht="15.75">
      <c r="A4" s="70" t="s">
        <v>176</v>
      </c>
      <c r="B4" s="33"/>
      <c r="C4" s="45"/>
      <c r="D4" s="45"/>
      <c r="E4" s="45"/>
      <c r="F4" s="46"/>
      <c r="G4" s="41">
        <v>1</v>
      </c>
      <c r="H4" s="41"/>
      <c r="I4" s="41">
        <v>1</v>
      </c>
      <c r="J4" s="40"/>
      <c r="K4" s="41">
        <v>1</v>
      </c>
      <c r="L4" s="41"/>
      <c r="M4" s="47">
        <v>2</v>
      </c>
      <c r="N4" s="43">
        <v>1</v>
      </c>
      <c r="O4" s="47"/>
      <c r="P4" s="47"/>
      <c r="Q4" s="47"/>
      <c r="R4" s="43"/>
      <c r="S4" s="47"/>
      <c r="T4" s="47"/>
      <c r="U4" s="47"/>
      <c r="V4" s="44"/>
    </row>
    <row r="5" spans="1:22" ht="15.75">
      <c r="A5" s="70" t="s">
        <v>177</v>
      </c>
      <c r="B5" s="33"/>
      <c r="C5" s="45"/>
      <c r="D5" s="45"/>
      <c r="E5" s="45"/>
      <c r="F5" s="46"/>
      <c r="G5" s="41"/>
      <c r="H5" s="41"/>
      <c r="I5" s="41"/>
      <c r="J5" s="40"/>
      <c r="K5" s="41"/>
      <c r="L5" s="41"/>
      <c r="M5" s="47"/>
      <c r="N5" s="43"/>
      <c r="O5" s="47"/>
      <c r="P5" s="47"/>
      <c r="Q5" s="47"/>
      <c r="R5" s="43"/>
      <c r="S5" s="47"/>
      <c r="T5" s="47"/>
      <c r="U5" s="47"/>
      <c r="V5" s="44"/>
    </row>
    <row r="6" spans="1:22" ht="15.75">
      <c r="A6" s="70" t="s">
        <v>1066</v>
      </c>
      <c r="B6" s="33"/>
      <c r="C6" s="45"/>
      <c r="D6" s="45"/>
      <c r="E6" s="45"/>
      <c r="F6" s="40">
        <v>0</v>
      </c>
      <c r="G6" s="41">
        <v>1</v>
      </c>
      <c r="H6" s="41">
        <v>1</v>
      </c>
      <c r="I6" s="41">
        <v>1</v>
      </c>
      <c r="J6" s="53">
        <v>1</v>
      </c>
      <c r="K6" s="41">
        <v>1</v>
      </c>
      <c r="L6" s="41">
        <v>1</v>
      </c>
      <c r="M6" s="41">
        <v>1</v>
      </c>
      <c r="N6" s="53">
        <v>1</v>
      </c>
      <c r="O6" s="47">
        <v>2</v>
      </c>
      <c r="P6" s="47">
        <v>2</v>
      </c>
      <c r="Q6" s="47">
        <v>2</v>
      </c>
      <c r="R6" s="44">
        <v>2</v>
      </c>
      <c r="S6" s="47">
        <v>2</v>
      </c>
      <c r="T6" s="47">
        <v>2</v>
      </c>
      <c r="U6" s="47">
        <v>2</v>
      </c>
      <c r="V6" s="44">
        <v>2</v>
      </c>
    </row>
    <row r="7" spans="1:22" ht="15.75">
      <c r="A7" s="70" t="s">
        <v>178</v>
      </c>
      <c r="B7" s="33"/>
      <c r="C7" s="45"/>
      <c r="D7" s="45"/>
      <c r="E7" s="45"/>
      <c r="F7" s="40">
        <v>0</v>
      </c>
      <c r="G7" s="41">
        <v>1</v>
      </c>
      <c r="H7" s="41">
        <v>1</v>
      </c>
      <c r="I7" s="41">
        <v>1</v>
      </c>
      <c r="J7" s="40">
        <v>1</v>
      </c>
      <c r="K7" s="41">
        <v>1</v>
      </c>
      <c r="L7" s="41">
        <v>1</v>
      </c>
      <c r="M7" s="47">
        <v>1</v>
      </c>
      <c r="N7" s="43">
        <v>1</v>
      </c>
      <c r="O7" s="47">
        <v>1</v>
      </c>
      <c r="P7" s="47">
        <v>1</v>
      </c>
      <c r="Q7" s="47">
        <v>1</v>
      </c>
      <c r="R7" s="43">
        <v>1</v>
      </c>
      <c r="S7" s="47">
        <v>1</v>
      </c>
      <c r="T7" s="47">
        <v>1</v>
      </c>
      <c r="U7" s="47">
        <v>1</v>
      </c>
      <c r="V7" s="44">
        <v>1</v>
      </c>
    </row>
    <row r="8" spans="1:22" ht="15.75">
      <c r="A8" s="70" t="s">
        <v>179</v>
      </c>
      <c r="B8" s="33"/>
      <c r="C8" s="45"/>
      <c r="D8" s="45"/>
      <c r="E8" s="45"/>
      <c r="F8" s="46"/>
      <c r="G8" s="41"/>
      <c r="H8" s="41"/>
      <c r="I8" s="41"/>
      <c r="J8" s="40"/>
      <c r="K8" s="41"/>
      <c r="L8" s="41"/>
      <c r="M8" s="47"/>
      <c r="N8" s="43"/>
      <c r="O8" s="47"/>
      <c r="P8" s="47"/>
      <c r="Q8" s="47"/>
      <c r="R8" s="43"/>
      <c r="S8" s="47"/>
      <c r="T8" s="47"/>
      <c r="U8" s="47"/>
      <c r="V8" s="44"/>
    </row>
    <row r="9" spans="1:22" ht="15.75" customHeight="1">
      <c r="A9" s="70" t="s">
        <v>1068</v>
      </c>
      <c r="B9" s="39"/>
      <c r="C9" s="47"/>
      <c r="D9" s="47"/>
      <c r="E9" s="47"/>
      <c r="F9" s="43"/>
      <c r="G9" s="47" t="str">
        <f t="shared" ref="G9:J9" si="0">IF(G2&gt;=G3+G4+G5,IF(G2&gt;G3+G4+G5,"缺排",""),"超排")</f>
        <v/>
      </c>
      <c r="H9" s="47" t="str">
        <f t="shared" si="0"/>
        <v/>
      </c>
      <c r="I9" s="47" t="str">
        <f t="shared" si="0"/>
        <v/>
      </c>
      <c r="J9" s="44" t="str">
        <f t="shared" si="0"/>
        <v/>
      </c>
      <c r="K9" s="47" t="str">
        <f>IF(K2&gt;=K3+K4+K5,IF(K2&gt;K3+K4+K5,"缺排",""),"超排")</f>
        <v/>
      </c>
      <c r="L9" s="47" t="str">
        <f t="shared" ref="L9:V9" si="1">IF(L2&gt;=L3+L4+L5,IF(L2&gt;L3+L4+L5,"缺排",""),"超排")</f>
        <v/>
      </c>
      <c r="M9" s="47" t="str">
        <f t="shared" si="1"/>
        <v/>
      </c>
      <c r="N9" s="44" t="str">
        <f t="shared" si="1"/>
        <v/>
      </c>
      <c r="O9" s="47" t="str">
        <f t="shared" si="1"/>
        <v/>
      </c>
      <c r="P9" s="47" t="str">
        <f t="shared" si="1"/>
        <v/>
      </c>
      <c r="Q9" s="47" t="str">
        <f t="shared" si="1"/>
        <v/>
      </c>
      <c r="R9" s="44" t="str">
        <f t="shared" si="1"/>
        <v/>
      </c>
      <c r="S9" s="47" t="str">
        <f t="shared" si="1"/>
        <v/>
      </c>
      <c r="T9" s="47" t="str">
        <f t="shared" si="1"/>
        <v/>
      </c>
      <c r="U9" s="47" t="str">
        <f t="shared" si="1"/>
        <v/>
      </c>
      <c r="V9" s="44" t="str">
        <f t="shared" si="1"/>
        <v/>
      </c>
    </row>
    <row r="10" spans="1:22" ht="15.75" customHeight="1">
      <c r="A10" s="72"/>
    </row>
    <row r="11" spans="1:22">
      <c r="A11" s="59" t="s">
        <v>1034</v>
      </c>
      <c r="B11" s="34" t="s">
        <v>142</v>
      </c>
      <c r="C11" s="51" t="s">
        <v>155</v>
      </c>
      <c r="D11" s="51">
        <v>0</v>
      </c>
      <c r="E11" s="51" t="s">
        <v>154</v>
      </c>
      <c r="F11" s="43">
        <v>0</v>
      </c>
      <c r="G11" s="51" t="s">
        <v>159</v>
      </c>
      <c r="H11" s="51">
        <v>0</v>
      </c>
      <c r="I11" s="51" t="s">
        <v>160</v>
      </c>
      <c r="J11" s="43">
        <f>SUM(C13:F13)</f>
        <v>0</v>
      </c>
      <c r="K11" s="51" t="s">
        <v>1057</v>
      </c>
      <c r="L11" s="51">
        <v>1</v>
      </c>
      <c r="M11" s="51" t="s">
        <v>158</v>
      </c>
      <c r="N11" s="43">
        <v>1</v>
      </c>
      <c r="O11" s="51" t="s">
        <v>1058</v>
      </c>
      <c r="P11" s="47">
        <v>2</v>
      </c>
      <c r="Q11" s="51" t="s">
        <v>161</v>
      </c>
      <c r="R11" s="43">
        <v>1</v>
      </c>
      <c r="S11" s="51" t="s">
        <v>1059</v>
      </c>
      <c r="T11" s="47">
        <v>2</v>
      </c>
      <c r="U11" s="51" t="s">
        <v>162</v>
      </c>
      <c r="V11" s="43" t="s">
        <v>163</v>
      </c>
    </row>
    <row r="12" spans="1:22" s="36" customFormat="1">
      <c r="A12" s="60" t="s">
        <v>181</v>
      </c>
      <c r="B12" s="35" t="s">
        <v>143</v>
      </c>
      <c r="C12" s="52">
        <v>1</v>
      </c>
      <c r="D12" s="52">
        <v>2</v>
      </c>
      <c r="E12" s="52">
        <v>3</v>
      </c>
      <c r="F12" s="43">
        <v>4</v>
      </c>
      <c r="G12" s="52">
        <v>5</v>
      </c>
      <c r="H12" s="52">
        <v>6</v>
      </c>
      <c r="I12" s="52">
        <v>7</v>
      </c>
      <c r="J12" s="43">
        <v>8</v>
      </c>
      <c r="K12" s="52">
        <v>9</v>
      </c>
      <c r="L12" s="52">
        <v>10</v>
      </c>
      <c r="M12" s="52">
        <v>11</v>
      </c>
      <c r="N12" s="43">
        <v>12</v>
      </c>
      <c r="O12" s="52">
        <v>13</v>
      </c>
      <c r="P12" s="52">
        <v>14</v>
      </c>
      <c r="Q12" s="52">
        <v>15</v>
      </c>
      <c r="R12" s="43">
        <v>16</v>
      </c>
      <c r="S12" s="52">
        <v>17</v>
      </c>
      <c r="T12" s="52">
        <v>18</v>
      </c>
      <c r="U12" s="52">
        <v>19</v>
      </c>
      <c r="V12" s="43">
        <v>20</v>
      </c>
    </row>
    <row r="13" spans="1:22" ht="15.75">
      <c r="A13" s="58" t="s">
        <v>144</v>
      </c>
      <c r="B13" s="37">
        <v>0</v>
      </c>
      <c r="C13" s="45">
        <f>C6</f>
        <v>0</v>
      </c>
      <c r="D13" s="45">
        <f>D6</f>
        <v>0</v>
      </c>
      <c r="E13" s="45">
        <f>E6</f>
        <v>0</v>
      </c>
      <c r="F13" s="40">
        <f>F6</f>
        <v>0</v>
      </c>
      <c r="G13" s="41">
        <f>IF(G3&gt;G6,G3,G6)</f>
        <v>1</v>
      </c>
      <c r="H13" s="41">
        <f t="shared" ref="H13:V13" si="2">IF(H3&gt;H6,H3,H6)</f>
        <v>1</v>
      </c>
      <c r="I13" s="41">
        <f t="shared" si="2"/>
        <v>2</v>
      </c>
      <c r="J13" s="53">
        <f t="shared" si="2"/>
        <v>1</v>
      </c>
      <c r="K13" s="41">
        <f t="shared" si="2"/>
        <v>2</v>
      </c>
      <c r="L13" s="41">
        <f t="shared" si="2"/>
        <v>1</v>
      </c>
      <c r="M13" s="41">
        <f t="shared" si="2"/>
        <v>3</v>
      </c>
      <c r="N13" s="53">
        <f t="shared" si="2"/>
        <v>2</v>
      </c>
      <c r="O13" s="41">
        <f>IF(O3&gt;O6,O3,O6)</f>
        <v>2</v>
      </c>
      <c r="P13" s="41">
        <f t="shared" si="2"/>
        <v>2</v>
      </c>
      <c r="Q13" s="41">
        <f t="shared" si="2"/>
        <v>2</v>
      </c>
      <c r="R13" s="53">
        <f>IF(R3&gt;R6,R3,R6)</f>
        <v>2</v>
      </c>
      <c r="S13" s="41">
        <f t="shared" si="2"/>
        <v>2</v>
      </c>
      <c r="T13" s="41">
        <f t="shared" si="2"/>
        <v>2</v>
      </c>
      <c r="U13" s="41">
        <f t="shared" si="2"/>
        <v>2</v>
      </c>
      <c r="V13" s="53">
        <f t="shared" si="2"/>
        <v>2</v>
      </c>
    </row>
    <row r="14" spans="1:22" ht="15.75">
      <c r="A14" s="58" t="s">
        <v>145</v>
      </c>
      <c r="B14" s="37">
        <v>0</v>
      </c>
      <c r="C14" s="51">
        <v>0</v>
      </c>
      <c r="D14" s="51"/>
      <c r="E14" s="51"/>
      <c r="F14" s="43"/>
      <c r="G14" s="56">
        <f>L11</f>
        <v>1</v>
      </c>
      <c r="H14" s="51"/>
      <c r="I14" s="51"/>
      <c r="J14" s="43"/>
      <c r="K14" s="51"/>
      <c r="L14" s="51"/>
      <c r="M14" s="51"/>
      <c r="N14" s="43"/>
      <c r="O14" s="51"/>
      <c r="P14" s="51"/>
      <c r="Q14" s="51"/>
      <c r="R14" s="43"/>
      <c r="S14" s="51"/>
      <c r="T14" s="51"/>
      <c r="U14" s="51"/>
      <c r="V14" s="43"/>
    </row>
    <row r="15" spans="1:22" ht="15.75">
      <c r="A15" s="58" t="s">
        <v>146</v>
      </c>
      <c r="B15" s="37"/>
      <c r="C15" s="51">
        <f>F11+C14+B14-C13</f>
        <v>0</v>
      </c>
      <c r="D15" s="51">
        <f>C16+D14-D13</f>
        <v>0</v>
      </c>
      <c r="E15" s="51">
        <f>D16+E14-E13</f>
        <v>0</v>
      </c>
      <c r="F15" s="43">
        <f t="shared" ref="F15:J15" si="3">E16+F14-F13</f>
        <v>0</v>
      </c>
      <c r="G15" s="51">
        <f>J11+G14-G13</f>
        <v>0</v>
      </c>
      <c r="H15" s="51">
        <f t="shared" si="3"/>
        <v>-1</v>
      </c>
      <c r="I15" s="51">
        <f>H16+I14-I13</f>
        <v>-2</v>
      </c>
      <c r="J15" s="43">
        <f t="shared" si="3"/>
        <v>-2</v>
      </c>
      <c r="K15" s="51">
        <f>J16+K14-K13</f>
        <v>-3</v>
      </c>
      <c r="L15" s="51">
        <f>K16+L14-L13</f>
        <v>-3</v>
      </c>
      <c r="M15" s="51">
        <f t="shared" ref="M15:V15" si="4">L16+M14-M13</f>
        <v>-5</v>
      </c>
      <c r="N15" s="43">
        <f t="shared" si="4"/>
        <v>-6</v>
      </c>
      <c r="O15" s="51">
        <f t="shared" si="4"/>
        <v>-7</v>
      </c>
      <c r="P15" s="51">
        <f t="shared" si="4"/>
        <v>-7</v>
      </c>
      <c r="Q15" s="51">
        <f t="shared" si="4"/>
        <v>-7</v>
      </c>
      <c r="R15" s="43">
        <f t="shared" si="4"/>
        <v>-7</v>
      </c>
      <c r="S15" s="51">
        <f t="shared" si="4"/>
        <v>-7</v>
      </c>
      <c r="T15" s="51">
        <f t="shared" si="4"/>
        <v>-7</v>
      </c>
      <c r="U15" s="51">
        <f t="shared" si="4"/>
        <v>-7</v>
      </c>
      <c r="V15" s="43">
        <f t="shared" si="4"/>
        <v>-7</v>
      </c>
    </row>
    <row r="16" spans="1:22" ht="15.75">
      <c r="A16" s="58" t="s">
        <v>147</v>
      </c>
      <c r="B16" s="37"/>
      <c r="C16" s="51">
        <f>C15+C18</f>
        <v>0</v>
      </c>
      <c r="D16" s="51">
        <f t="shared" ref="D16:J16" si="5">D15+D18</f>
        <v>0</v>
      </c>
      <c r="E16" s="51">
        <f t="shared" si="5"/>
        <v>0</v>
      </c>
      <c r="F16" s="43">
        <f>F15+F18</f>
        <v>0</v>
      </c>
      <c r="G16" s="51">
        <f t="shared" si="5"/>
        <v>0</v>
      </c>
      <c r="H16" s="51">
        <f t="shared" si="5"/>
        <v>0</v>
      </c>
      <c r="I16" s="51">
        <f t="shared" si="5"/>
        <v>-1</v>
      </c>
      <c r="J16" s="43">
        <f t="shared" si="5"/>
        <v>-1</v>
      </c>
      <c r="K16" s="51">
        <f>K15+K18</f>
        <v>-2</v>
      </c>
      <c r="L16" s="51">
        <f>L15+L18</f>
        <v>-2</v>
      </c>
      <c r="M16" s="51">
        <f t="shared" ref="M16:V16" si="6">M15+M18</f>
        <v>-4</v>
      </c>
      <c r="N16" s="43">
        <f t="shared" si="6"/>
        <v>-5</v>
      </c>
      <c r="O16" s="51">
        <f t="shared" si="6"/>
        <v>-5</v>
      </c>
      <c r="P16" s="51">
        <f t="shared" si="6"/>
        <v>-5</v>
      </c>
      <c r="Q16" s="51">
        <f t="shared" si="6"/>
        <v>-5</v>
      </c>
      <c r="R16" s="43">
        <f t="shared" si="6"/>
        <v>-5</v>
      </c>
      <c r="S16" s="51">
        <f t="shared" si="6"/>
        <v>-5</v>
      </c>
      <c r="T16" s="51">
        <f t="shared" si="6"/>
        <v>-5</v>
      </c>
      <c r="U16" s="51">
        <f t="shared" si="6"/>
        <v>-5</v>
      </c>
      <c r="V16" s="43">
        <f t="shared" si="6"/>
        <v>-5</v>
      </c>
    </row>
    <row r="17" spans="1:22" ht="15.75">
      <c r="A17" s="58" t="s">
        <v>148</v>
      </c>
      <c r="B17" s="37"/>
      <c r="C17" s="51">
        <f>IF(C15&gt;=$D11,0,$D11-C15)</f>
        <v>0</v>
      </c>
      <c r="D17" s="51">
        <f t="shared" ref="D17:F17" si="7">IF(D15&gt;=$D11,0,$D11-D15)</f>
        <v>0</v>
      </c>
      <c r="E17" s="51">
        <f>IF(E15&gt;=$D11,0,$D11-E15)</f>
        <v>0</v>
      </c>
      <c r="F17" s="43">
        <f t="shared" si="7"/>
        <v>0</v>
      </c>
      <c r="G17" s="51">
        <f t="shared" ref="G17:J17" si="8">IF(G15&gt;=$H11,0,$H11-G15)</f>
        <v>0</v>
      </c>
      <c r="H17" s="51">
        <f t="shared" si="8"/>
        <v>1</v>
      </c>
      <c r="I17" s="51">
        <f t="shared" si="8"/>
        <v>2</v>
      </c>
      <c r="J17" s="43">
        <f t="shared" si="8"/>
        <v>2</v>
      </c>
      <c r="K17" s="51">
        <f>IF(K15&gt;=$H11,0,$H11-K15)</f>
        <v>3</v>
      </c>
      <c r="L17" s="51">
        <f>IF(L15&gt;=$H11,0,$H11-L15)</f>
        <v>3</v>
      </c>
      <c r="M17" s="51">
        <f t="shared" ref="M17:N17" si="9">IF(M15&gt;=$H11,0,$H11-M15)</f>
        <v>5</v>
      </c>
      <c r="N17" s="43">
        <f t="shared" si="9"/>
        <v>6</v>
      </c>
      <c r="O17" s="51">
        <f>IF(O15&gt;=$N11,0,$N11-O15)</f>
        <v>8</v>
      </c>
      <c r="P17" s="51">
        <f t="shared" ref="P17:R17" si="10">IF(P15&gt;=$N11,0,$N11-P15)</f>
        <v>8</v>
      </c>
      <c r="Q17" s="51">
        <f t="shared" si="10"/>
        <v>8</v>
      </c>
      <c r="R17" s="43">
        <f t="shared" si="10"/>
        <v>8</v>
      </c>
      <c r="S17" s="51">
        <f>IF(S15&gt;=$R11,0,$R11-S15)</f>
        <v>8</v>
      </c>
      <c r="T17" s="51">
        <f t="shared" ref="T17:V17" si="11">IF(T15&gt;=$R11,0,$R11-T15)</f>
        <v>8</v>
      </c>
      <c r="U17" s="51">
        <f t="shared" si="11"/>
        <v>8</v>
      </c>
      <c r="V17" s="43">
        <f t="shared" si="11"/>
        <v>8</v>
      </c>
    </row>
    <row r="18" spans="1:22" ht="15.75">
      <c r="A18" s="58" t="s">
        <v>149</v>
      </c>
      <c r="B18" s="37"/>
      <c r="C18" s="51">
        <f>IF(C17&gt;0,$L11,0)</f>
        <v>0</v>
      </c>
      <c r="D18" s="51">
        <f t="shared" ref="D18:N18" si="12">IF(D17&gt;0,$L11,0)</f>
        <v>0</v>
      </c>
      <c r="E18" s="51">
        <f t="shared" si="12"/>
        <v>0</v>
      </c>
      <c r="F18" s="43">
        <f>IF(F17&gt;0,$L11,0)</f>
        <v>0</v>
      </c>
      <c r="G18" s="51">
        <f>IF(G17&gt;0,$L11,0)</f>
        <v>0</v>
      </c>
      <c r="H18" s="51">
        <f>IF(H17&gt;0,$L11,0)</f>
        <v>1</v>
      </c>
      <c r="I18" s="51">
        <f t="shared" si="12"/>
        <v>1</v>
      </c>
      <c r="J18" s="43">
        <f t="shared" si="12"/>
        <v>1</v>
      </c>
      <c r="K18" s="51">
        <f t="shared" si="12"/>
        <v>1</v>
      </c>
      <c r="L18" s="51">
        <f t="shared" si="12"/>
        <v>1</v>
      </c>
      <c r="M18" s="51">
        <f t="shared" si="12"/>
        <v>1</v>
      </c>
      <c r="N18" s="43">
        <f t="shared" si="12"/>
        <v>1</v>
      </c>
      <c r="O18" s="51">
        <f>IF(O17&gt;0,$P11,0)</f>
        <v>2</v>
      </c>
      <c r="P18" s="51">
        <f t="shared" ref="P18:R18" si="13">IF(P17&gt;0,$P11,0)</f>
        <v>2</v>
      </c>
      <c r="Q18" s="51">
        <f t="shared" si="13"/>
        <v>2</v>
      </c>
      <c r="R18" s="43">
        <f t="shared" si="13"/>
        <v>2</v>
      </c>
      <c r="S18" s="51">
        <f>IF(S17&gt;0,$T11,0)</f>
        <v>2</v>
      </c>
      <c r="T18" s="51">
        <f t="shared" ref="T18:V18" si="14">IF(T17&gt;0,$T11,0)</f>
        <v>2</v>
      </c>
      <c r="U18" s="51">
        <f t="shared" si="14"/>
        <v>2</v>
      </c>
      <c r="V18" s="43">
        <f t="shared" si="14"/>
        <v>2</v>
      </c>
    </row>
    <row r="19" spans="1:22" ht="15.75">
      <c r="A19" s="58" t="s">
        <v>150</v>
      </c>
      <c r="B19" s="37">
        <f t="shared" ref="B19:J19" si="15">C18</f>
        <v>0</v>
      </c>
      <c r="C19" s="51">
        <f t="shared" si="15"/>
        <v>0</v>
      </c>
      <c r="D19" s="51">
        <f t="shared" si="15"/>
        <v>0</v>
      </c>
      <c r="E19" s="51">
        <f t="shared" si="15"/>
        <v>0</v>
      </c>
      <c r="F19" s="57">
        <f>G14</f>
        <v>1</v>
      </c>
      <c r="G19" s="51">
        <f t="shared" si="15"/>
        <v>1</v>
      </c>
      <c r="H19" s="51">
        <f t="shared" si="15"/>
        <v>1</v>
      </c>
      <c r="I19" s="51">
        <f t="shared" si="15"/>
        <v>1</v>
      </c>
      <c r="J19" s="43">
        <f t="shared" si="15"/>
        <v>1</v>
      </c>
      <c r="K19" s="51">
        <f>L18</f>
        <v>1</v>
      </c>
      <c r="L19" s="51">
        <f>M18</f>
        <v>1</v>
      </c>
      <c r="M19" s="51">
        <f t="shared" ref="M19:V19" si="16">N18</f>
        <v>1</v>
      </c>
      <c r="N19" s="43">
        <f>O18</f>
        <v>2</v>
      </c>
      <c r="O19" s="51">
        <f t="shared" si="16"/>
        <v>2</v>
      </c>
      <c r="P19" s="51">
        <f t="shared" si="16"/>
        <v>2</v>
      </c>
      <c r="Q19" s="51">
        <f t="shared" si="16"/>
        <v>2</v>
      </c>
      <c r="R19" s="43">
        <f t="shared" si="16"/>
        <v>2</v>
      </c>
      <c r="S19" s="51">
        <f t="shared" si="16"/>
        <v>2</v>
      </c>
      <c r="T19" s="51">
        <f t="shared" si="16"/>
        <v>2</v>
      </c>
      <c r="U19" s="51">
        <f t="shared" si="16"/>
        <v>2</v>
      </c>
      <c r="V19" s="43">
        <f t="shared" si="16"/>
        <v>0</v>
      </c>
    </row>
    <row r="20" spans="1:22" ht="15.75">
      <c r="A20" s="73" t="s">
        <v>1022</v>
      </c>
      <c r="B20" s="33"/>
      <c r="C20" s="41">
        <f>C3</f>
        <v>0</v>
      </c>
      <c r="D20" s="41">
        <f t="shared" ref="D20:V20" si="17">D3</f>
        <v>0</v>
      </c>
      <c r="E20" s="41">
        <f t="shared" si="17"/>
        <v>0</v>
      </c>
      <c r="F20" s="53">
        <f t="shared" si="17"/>
        <v>0</v>
      </c>
      <c r="G20" s="41">
        <f t="shared" si="17"/>
        <v>1</v>
      </c>
      <c r="H20" s="41">
        <f t="shared" si="17"/>
        <v>0</v>
      </c>
      <c r="I20" s="41">
        <f t="shared" si="17"/>
        <v>2</v>
      </c>
      <c r="J20" s="53">
        <f t="shared" si="17"/>
        <v>0</v>
      </c>
      <c r="K20" s="41">
        <f t="shared" si="17"/>
        <v>2</v>
      </c>
      <c r="L20" s="41">
        <f t="shared" si="17"/>
        <v>0</v>
      </c>
      <c r="M20" s="41">
        <f t="shared" si="17"/>
        <v>3</v>
      </c>
      <c r="N20" s="53">
        <f t="shared" si="17"/>
        <v>2</v>
      </c>
      <c r="O20" s="41">
        <f>O3</f>
        <v>0</v>
      </c>
      <c r="P20" s="41">
        <f t="shared" si="17"/>
        <v>0</v>
      </c>
      <c r="Q20" s="41">
        <f t="shared" si="17"/>
        <v>0</v>
      </c>
      <c r="R20" s="53">
        <f>R3</f>
        <v>0</v>
      </c>
      <c r="S20" s="41">
        <f t="shared" si="17"/>
        <v>0</v>
      </c>
      <c r="T20" s="41">
        <f t="shared" si="17"/>
        <v>0</v>
      </c>
      <c r="U20" s="41">
        <f t="shared" si="17"/>
        <v>0</v>
      </c>
      <c r="V20" s="53">
        <f t="shared" si="17"/>
        <v>0</v>
      </c>
    </row>
    <row r="21" spans="1:22" ht="15.75">
      <c r="A21" s="73" t="s">
        <v>1023</v>
      </c>
      <c r="B21" s="38"/>
      <c r="C21" s="41">
        <f t="shared" ref="C21:V21" si="18">C14+C18</f>
        <v>0</v>
      </c>
      <c r="D21" s="41">
        <f t="shared" si="18"/>
        <v>0</v>
      </c>
      <c r="E21" s="41">
        <f t="shared" si="18"/>
        <v>0</v>
      </c>
      <c r="F21" s="40">
        <f t="shared" si="18"/>
        <v>0</v>
      </c>
      <c r="G21" s="41">
        <f>G14+G18</f>
        <v>1</v>
      </c>
      <c r="H21" s="41">
        <f t="shared" si="18"/>
        <v>1</v>
      </c>
      <c r="I21" s="41">
        <f t="shared" si="18"/>
        <v>1</v>
      </c>
      <c r="J21" s="40">
        <f t="shared" si="18"/>
        <v>1</v>
      </c>
      <c r="K21" s="41">
        <f>K14+K18</f>
        <v>1</v>
      </c>
      <c r="L21" s="41">
        <f t="shared" si="18"/>
        <v>1</v>
      </c>
      <c r="M21" s="41">
        <f t="shared" si="18"/>
        <v>1</v>
      </c>
      <c r="N21" s="40">
        <f t="shared" si="18"/>
        <v>1</v>
      </c>
      <c r="O21" s="41">
        <f t="shared" si="18"/>
        <v>2</v>
      </c>
      <c r="P21" s="41">
        <f t="shared" si="18"/>
        <v>2</v>
      </c>
      <c r="Q21" s="41">
        <f t="shared" si="18"/>
        <v>2</v>
      </c>
      <c r="R21" s="40">
        <f t="shared" si="18"/>
        <v>2</v>
      </c>
      <c r="S21" s="41">
        <f t="shared" si="18"/>
        <v>2</v>
      </c>
      <c r="T21" s="41">
        <f t="shared" si="18"/>
        <v>2</v>
      </c>
      <c r="U21" s="41">
        <f t="shared" si="18"/>
        <v>2</v>
      </c>
      <c r="V21" s="53">
        <f t="shared" si="18"/>
        <v>2</v>
      </c>
    </row>
    <row r="22" spans="1:22" ht="15.75">
      <c r="A22" s="59" t="s">
        <v>151</v>
      </c>
      <c r="B22" s="38"/>
      <c r="C22" s="47">
        <f t="shared" ref="C22:V22" si="19">IF(C21=0,0,1)</f>
        <v>0</v>
      </c>
      <c r="D22" s="47">
        <f t="shared" si="19"/>
        <v>0</v>
      </c>
      <c r="E22" s="47">
        <f t="shared" si="19"/>
        <v>0</v>
      </c>
      <c r="F22" s="43">
        <f t="shared" si="19"/>
        <v>0</v>
      </c>
      <c r="G22" s="47">
        <f t="shared" si="19"/>
        <v>1</v>
      </c>
      <c r="H22" s="47">
        <f t="shared" si="19"/>
        <v>1</v>
      </c>
      <c r="I22" s="47">
        <f t="shared" si="19"/>
        <v>1</v>
      </c>
      <c r="J22" s="43">
        <f t="shared" si="19"/>
        <v>1</v>
      </c>
      <c r="K22" s="47">
        <f t="shared" si="19"/>
        <v>1</v>
      </c>
      <c r="L22" s="47">
        <f t="shared" si="19"/>
        <v>1</v>
      </c>
      <c r="M22" s="47">
        <f t="shared" si="19"/>
        <v>1</v>
      </c>
      <c r="N22" s="43">
        <f t="shared" si="19"/>
        <v>1</v>
      </c>
      <c r="O22" s="47">
        <f t="shared" si="19"/>
        <v>1</v>
      </c>
      <c r="P22" s="47">
        <f t="shared" si="19"/>
        <v>1</v>
      </c>
      <c r="Q22" s="47">
        <f t="shared" si="19"/>
        <v>1</v>
      </c>
      <c r="R22" s="43">
        <f t="shared" si="19"/>
        <v>1</v>
      </c>
      <c r="S22" s="47">
        <f t="shared" si="19"/>
        <v>1</v>
      </c>
      <c r="T22" s="47">
        <f t="shared" si="19"/>
        <v>1</v>
      </c>
      <c r="U22" s="47">
        <f t="shared" si="19"/>
        <v>1</v>
      </c>
      <c r="V22" s="44">
        <f t="shared" si="19"/>
        <v>1</v>
      </c>
    </row>
    <row r="23" spans="1:22" ht="15.75">
      <c r="A23" s="59" t="s">
        <v>152</v>
      </c>
      <c r="B23" s="38"/>
      <c r="C23" s="47">
        <f>B20+C20+D23*ABS(D22-1)+D24</f>
        <v>2</v>
      </c>
      <c r="D23" s="47">
        <f t="shared" ref="D23:T23" si="20">D20+E23*ABS(E22-1)+E24</f>
        <v>2</v>
      </c>
      <c r="E23" s="47">
        <f t="shared" si="20"/>
        <v>2</v>
      </c>
      <c r="F23" s="43">
        <f t="shared" si="20"/>
        <v>2</v>
      </c>
      <c r="G23" s="47">
        <f t="shared" si="20"/>
        <v>3</v>
      </c>
      <c r="H23" s="47">
        <f t="shared" si="20"/>
        <v>3</v>
      </c>
      <c r="I23" s="47">
        <f t="shared" si="20"/>
        <v>4</v>
      </c>
      <c r="J23" s="43">
        <f t="shared" si="20"/>
        <v>3</v>
      </c>
      <c r="K23" s="47">
        <f t="shared" si="20"/>
        <v>4</v>
      </c>
      <c r="L23" s="47">
        <f t="shared" si="20"/>
        <v>3</v>
      </c>
      <c r="M23" s="47">
        <f t="shared" si="20"/>
        <v>4</v>
      </c>
      <c r="N23" s="43">
        <f t="shared" si="20"/>
        <v>2</v>
      </c>
      <c r="O23" s="47">
        <f t="shared" si="20"/>
        <v>0</v>
      </c>
      <c r="P23" s="47">
        <f t="shared" si="20"/>
        <v>0</v>
      </c>
      <c r="Q23" s="47">
        <f t="shared" si="20"/>
        <v>0</v>
      </c>
      <c r="R23" s="43">
        <f t="shared" si="20"/>
        <v>0</v>
      </c>
      <c r="S23" s="47">
        <f t="shared" si="20"/>
        <v>0</v>
      </c>
      <c r="T23" s="47">
        <f t="shared" si="20"/>
        <v>0</v>
      </c>
      <c r="U23" s="47">
        <f>U20+V23*ABS(V22-1)+V24</f>
        <v>0</v>
      </c>
      <c r="V23" s="44">
        <f>V20</f>
        <v>0</v>
      </c>
    </row>
    <row r="24" spans="1:22" ht="15.75">
      <c r="A24" s="59" t="s">
        <v>153</v>
      </c>
      <c r="B24" s="38"/>
      <c r="C24" s="47">
        <f>IF(C22=0,0,MAX(C23-B21-C21-F11,0))</f>
        <v>0</v>
      </c>
      <c r="D24" s="47">
        <f>IF(D22=0,0,MAX(D23-D21,0))</f>
        <v>0</v>
      </c>
      <c r="E24" s="47">
        <f t="shared" ref="E24:V24" si="21">IF(E22=0,0,MAX(E23-E21,0))</f>
        <v>0</v>
      </c>
      <c r="F24" s="43">
        <f t="shared" si="21"/>
        <v>0</v>
      </c>
      <c r="G24" s="47">
        <f t="shared" si="21"/>
        <v>2</v>
      </c>
      <c r="H24" s="47">
        <f t="shared" si="21"/>
        <v>2</v>
      </c>
      <c r="I24" s="47">
        <f t="shared" si="21"/>
        <v>3</v>
      </c>
      <c r="J24" s="43">
        <f t="shared" si="21"/>
        <v>2</v>
      </c>
      <c r="K24" s="47">
        <f t="shared" si="21"/>
        <v>3</v>
      </c>
      <c r="L24" s="47">
        <f t="shared" si="21"/>
        <v>2</v>
      </c>
      <c r="M24" s="47">
        <f t="shared" si="21"/>
        <v>3</v>
      </c>
      <c r="N24" s="43">
        <f t="shared" si="21"/>
        <v>1</v>
      </c>
      <c r="O24" s="47">
        <f t="shared" si="21"/>
        <v>0</v>
      </c>
      <c r="P24" s="47">
        <f t="shared" si="21"/>
        <v>0</v>
      </c>
      <c r="Q24" s="47">
        <f t="shared" si="21"/>
        <v>0</v>
      </c>
      <c r="R24" s="43">
        <f t="shared" si="21"/>
        <v>0</v>
      </c>
      <c r="S24" s="47">
        <f t="shared" si="21"/>
        <v>0</v>
      </c>
      <c r="T24" s="47">
        <f t="shared" si="21"/>
        <v>0</v>
      </c>
      <c r="U24" s="47">
        <f t="shared" si="21"/>
        <v>0</v>
      </c>
      <c r="V24" s="44">
        <f t="shared" si="21"/>
        <v>0</v>
      </c>
    </row>
    <row r="25" spans="1:22" ht="15.75">
      <c r="A25" s="73" t="s">
        <v>1024</v>
      </c>
      <c r="B25" s="38"/>
      <c r="C25" s="54">
        <f>F11+B21+C21-C23</f>
        <v>-2</v>
      </c>
      <c r="D25" s="47" t="str">
        <f>IF(D22=0,"",IF(D24=0,D21-D23,0))</f>
        <v/>
      </c>
      <c r="E25" s="47" t="str">
        <f t="shared" ref="E25:V25" si="22">IF(E22=0,"",IF(E24=0,E21-E23,0))</f>
        <v/>
      </c>
      <c r="F25" s="43" t="str">
        <f t="shared" si="22"/>
        <v/>
      </c>
      <c r="G25" s="47">
        <f t="shared" si="22"/>
        <v>0</v>
      </c>
      <c r="H25" s="47">
        <f t="shared" si="22"/>
        <v>0</v>
      </c>
      <c r="I25" s="47">
        <f t="shared" si="22"/>
        <v>0</v>
      </c>
      <c r="J25" s="43">
        <f t="shared" si="22"/>
        <v>0</v>
      </c>
      <c r="K25" s="47">
        <f t="shared" si="22"/>
        <v>0</v>
      </c>
      <c r="L25" s="47">
        <f t="shared" si="22"/>
        <v>0</v>
      </c>
      <c r="M25" s="47">
        <f t="shared" si="22"/>
        <v>0</v>
      </c>
      <c r="N25" s="43">
        <f t="shared" si="22"/>
        <v>0</v>
      </c>
      <c r="O25" s="47">
        <f t="shared" si="22"/>
        <v>2</v>
      </c>
      <c r="P25" s="47">
        <f t="shared" si="22"/>
        <v>2</v>
      </c>
      <c r="Q25" s="47">
        <f t="shared" si="22"/>
        <v>2</v>
      </c>
      <c r="R25" s="43">
        <f t="shared" si="22"/>
        <v>2</v>
      </c>
      <c r="S25" s="47">
        <f t="shared" si="22"/>
        <v>2</v>
      </c>
      <c r="T25" s="47">
        <f t="shared" si="22"/>
        <v>2</v>
      </c>
      <c r="U25" s="47">
        <f t="shared" si="22"/>
        <v>2</v>
      </c>
      <c r="V25" s="44">
        <f t="shared" si="22"/>
        <v>2</v>
      </c>
    </row>
    <row r="27" spans="1:22">
      <c r="A27" s="59" t="s">
        <v>1035</v>
      </c>
      <c r="B27" s="34" t="s">
        <v>142</v>
      </c>
      <c r="C27" s="51" t="s">
        <v>155</v>
      </c>
      <c r="D27" s="51">
        <v>0</v>
      </c>
      <c r="E27" s="51" t="s">
        <v>154</v>
      </c>
      <c r="F27" s="43">
        <v>0</v>
      </c>
      <c r="G27" s="51" t="s">
        <v>159</v>
      </c>
      <c r="H27" s="51">
        <v>0</v>
      </c>
      <c r="I27" s="51" t="s">
        <v>160</v>
      </c>
      <c r="J27" s="43">
        <f>SUM(C29:F29)</f>
        <v>0</v>
      </c>
      <c r="K27" s="51" t="s">
        <v>1057</v>
      </c>
      <c r="L27" s="51">
        <v>1</v>
      </c>
      <c r="M27" s="51" t="s">
        <v>158</v>
      </c>
      <c r="N27" s="43"/>
      <c r="O27" s="51" t="s">
        <v>1058</v>
      </c>
      <c r="P27" s="47"/>
      <c r="Q27" s="51" t="s">
        <v>161</v>
      </c>
      <c r="R27" s="43"/>
      <c r="S27" s="51" t="s">
        <v>1059</v>
      </c>
      <c r="T27" s="47"/>
      <c r="U27" s="51" t="s">
        <v>162</v>
      </c>
      <c r="V27" s="43" t="s">
        <v>163</v>
      </c>
    </row>
    <row r="28" spans="1:22" s="36" customFormat="1">
      <c r="A28" s="60" t="s">
        <v>181</v>
      </c>
      <c r="B28" s="35" t="s">
        <v>143</v>
      </c>
      <c r="C28" s="52">
        <v>1</v>
      </c>
      <c r="D28" s="52">
        <v>2</v>
      </c>
      <c r="E28" s="52">
        <v>3</v>
      </c>
      <c r="F28" s="43">
        <v>4</v>
      </c>
      <c r="G28" s="52">
        <v>5</v>
      </c>
      <c r="H28" s="52">
        <v>6</v>
      </c>
      <c r="I28" s="52">
        <v>7</v>
      </c>
      <c r="J28" s="43">
        <v>8</v>
      </c>
      <c r="K28" s="52">
        <v>9</v>
      </c>
      <c r="L28" s="52">
        <v>10</v>
      </c>
      <c r="M28" s="52">
        <v>11</v>
      </c>
      <c r="N28" s="43">
        <v>12</v>
      </c>
      <c r="O28" s="52">
        <v>13</v>
      </c>
      <c r="P28" s="52">
        <v>14</v>
      </c>
      <c r="Q28" s="52">
        <v>15</v>
      </c>
      <c r="R28" s="43">
        <v>16</v>
      </c>
      <c r="S28" s="52">
        <v>17</v>
      </c>
      <c r="T28" s="52">
        <v>18</v>
      </c>
      <c r="U28" s="52">
        <v>19</v>
      </c>
      <c r="V28" s="43">
        <v>20</v>
      </c>
    </row>
    <row r="29" spans="1:22" ht="15.75">
      <c r="A29" s="58" t="s">
        <v>144</v>
      </c>
      <c r="B29" s="37">
        <v>0</v>
      </c>
      <c r="C29" s="45">
        <f>C7</f>
        <v>0</v>
      </c>
      <c r="D29" s="45">
        <f>D7</f>
        <v>0</v>
      </c>
      <c r="E29" s="45">
        <f>E7</f>
        <v>0</v>
      </c>
      <c r="F29" s="40">
        <f>F7</f>
        <v>0</v>
      </c>
      <c r="G29" s="40">
        <f>IF(G4&gt;G7,G4,G7)</f>
        <v>1</v>
      </c>
      <c r="H29" s="40">
        <f t="shared" ref="H29:V29" si="23">IF(H4&gt;H7,H4,H7)</f>
        <v>1</v>
      </c>
      <c r="I29" s="40">
        <f t="shared" si="23"/>
        <v>1</v>
      </c>
      <c r="J29" s="40">
        <f t="shared" si="23"/>
        <v>1</v>
      </c>
      <c r="K29" s="40">
        <f t="shared" si="23"/>
        <v>1</v>
      </c>
      <c r="L29" s="40">
        <f t="shared" si="23"/>
        <v>1</v>
      </c>
      <c r="M29" s="40">
        <f t="shared" si="23"/>
        <v>2</v>
      </c>
      <c r="N29" s="40">
        <f t="shared" si="23"/>
        <v>1</v>
      </c>
      <c r="O29" s="40">
        <f t="shared" si="23"/>
        <v>1</v>
      </c>
      <c r="P29" s="40">
        <f t="shared" si="23"/>
        <v>1</v>
      </c>
      <c r="Q29" s="40">
        <f t="shared" si="23"/>
        <v>1</v>
      </c>
      <c r="R29" s="40">
        <f t="shared" si="23"/>
        <v>1</v>
      </c>
      <c r="S29" s="40">
        <f t="shared" si="23"/>
        <v>1</v>
      </c>
      <c r="T29" s="40">
        <f t="shared" si="23"/>
        <v>1</v>
      </c>
      <c r="U29" s="40">
        <f t="shared" si="23"/>
        <v>1</v>
      </c>
      <c r="V29" s="40">
        <f t="shared" si="23"/>
        <v>1</v>
      </c>
    </row>
    <row r="30" spans="1:22" ht="15.75">
      <c r="A30" s="58" t="s">
        <v>145</v>
      </c>
      <c r="B30" s="37">
        <v>0</v>
      </c>
      <c r="C30" s="51">
        <v>0</v>
      </c>
      <c r="D30" s="51"/>
      <c r="E30" s="51"/>
      <c r="F30" s="43"/>
      <c r="G30" s="56">
        <f>L27</f>
        <v>1</v>
      </c>
      <c r="H30" s="51"/>
      <c r="I30" s="51"/>
      <c r="J30" s="43"/>
      <c r="K30" s="51"/>
      <c r="L30" s="51"/>
      <c r="M30" s="51"/>
      <c r="N30" s="43"/>
      <c r="O30" s="51"/>
      <c r="P30" s="51"/>
      <c r="Q30" s="51"/>
      <c r="R30" s="43"/>
      <c r="S30" s="51"/>
      <c r="T30" s="51"/>
      <c r="U30" s="51"/>
      <c r="V30" s="43"/>
    </row>
    <row r="31" spans="1:22" ht="15.75">
      <c r="A31" s="58" t="s">
        <v>146</v>
      </c>
      <c r="B31" s="37"/>
      <c r="C31" s="51">
        <f>F27+C30+B30-C29</f>
        <v>0</v>
      </c>
      <c r="D31" s="51">
        <f>C32+D30-D29</f>
        <v>0</v>
      </c>
      <c r="E31" s="51">
        <f>D32+E30-E29</f>
        <v>0</v>
      </c>
      <c r="F31" s="43">
        <f t="shared" ref="F31" si="24">E32+F30-F29</f>
        <v>0</v>
      </c>
      <c r="G31" s="51">
        <f>J27+G30-G29</f>
        <v>0</v>
      </c>
      <c r="H31" s="51">
        <f t="shared" ref="H31" si="25">G32+H30-H29</f>
        <v>-1</v>
      </c>
      <c r="I31" s="51">
        <f>H32+I30-I29</f>
        <v>-1</v>
      </c>
      <c r="J31" s="43">
        <f t="shared" ref="J31" si="26">I32+J30-J29</f>
        <v>-1</v>
      </c>
      <c r="K31" s="51">
        <f>J32+K30-K29</f>
        <v>-1</v>
      </c>
      <c r="L31" s="51">
        <f>K32+L30-L29</f>
        <v>-1</v>
      </c>
      <c r="M31" s="51">
        <f t="shared" ref="M31:V31" si="27">L32+M30-M29</f>
        <v>-2</v>
      </c>
      <c r="N31" s="43">
        <f t="shared" si="27"/>
        <v>-2</v>
      </c>
      <c r="O31" s="51">
        <f t="shared" si="27"/>
        <v>-2</v>
      </c>
      <c r="P31" s="51">
        <f t="shared" si="27"/>
        <v>-2</v>
      </c>
      <c r="Q31" s="51">
        <f t="shared" si="27"/>
        <v>-2</v>
      </c>
      <c r="R31" s="43">
        <f t="shared" si="27"/>
        <v>-2</v>
      </c>
      <c r="S31" s="51">
        <f t="shared" si="27"/>
        <v>-2</v>
      </c>
      <c r="T31" s="51">
        <f t="shared" si="27"/>
        <v>-2</v>
      </c>
      <c r="U31" s="51">
        <f t="shared" si="27"/>
        <v>-2</v>
      </c>
      <c r="V31" s="43">
        <f t="shared" si="27"/>
        <v>-2</v>
      </c>
    </row>
    <row r="32" spans="1:22" ht="15.75">
      <c r="A32" s="58" t="s">
        <v>147</v>
      </c>
      <c r="B32" s="37"/>
      <c r="C32" s="51">
        <f>C31+C34</f>
        <v>0</v>
      </c>
      <c r="D32" s="51">
        <f t="shared" ref="D32:E32" si="28">D31+D34</f>
        <v>0</v>
      </c>
      <c r="E32" s="51">
        <f t="shared" si="28"/>
        <v>0</v>
      </c>
      <c r="F32" s="43">
        <f>F31+F34</f>
        <v>0</v>
      </c>
      <c r="G32" s="51">
        <f t="shared" ref="G32:J32" si="29">G31+G34</f>
        <v>0</v>
      </c>
      <c r="H32" s="51">
        <f t="shared" si="29"/>
        <v>0</v>
      </c>
      <c r="I32" s="51">
        <f t="shared" si="29"/>
        <v>0</v>
      </c>
      <c r="J32" s="43">
        <f t="shared" si="29"/>
        <v>0</v>
      </c>
      <c r="K32" s="51">
        <f>K31+K34</f>
        <v>0</v>
      </c>
      <c r="L32" s="51">
        <f>L31+L34</f>
        <v>0</v>
      </c>
      <c r="M32" s="51">
        <f t="shared" ref="M32:V32" si="30">M31+M34</f>
        <v>-1</v>
      </c>
      <c r="N32" s="43">
        <f t="shared" si="30"/>
        <v>-1</v>
      </c>
      <c r="O32" s="51">
        <f t="shared" si="30"/>
        <v>-1</v>
      </c>
      <c r="P32" s="51">
        <f t="shared" si="30"/>
        <v>-1</v>
      </c>
      <c r="Q32" s="51">
        <f t="shared" si="30"/>
        <v>-1</v>
      </c>
      <c r="R32" s="43">
        <f t="shared" si="30"/>
        <v>-1</v>
      </c>
      <c r="S32" s="51">
        <f t="shared" si="30"/>
        <v>-1</v>
      </c>
      <c r="T32" s="51">
        <f t="shared" si="30"/>
        <v>-1</v>
      </c>
      <c r="U32" s="51">
        <f t="shared" si="30"/>
        <v>-1</v>
      </c>
      <c r="V32" s="43">
        <f t="shared" si="30"/>
        <v>-1</v>
      </c>
    </row>
    <row r="33" spans="1:22" ht="15.75">
      <c r="A33" s="58" t="s">
        <v>148</v>
      </c>
      <c r="B33" s="37"/>
      <c r="C33" s="51">
        <f>IF(C31&gt;=$D27,0,$D27-C31)</f>
        <v>0</v>
      </c>
      <c r="D33" s="51">
        <f t="shared" ref="D33" si="31">IF(D31&gt;=$D27,0,$D27-D31)</f>
        <v>0</v>
      </c>
      <c r="E33" s="51">
        <f>IF(E31&gt;=$D27,0,$D27-E31)</f>
        <v>0</v>
      </c>
      <c r="F33" s="43">
        <f t="shared" ref="F33" si="32">IF(F31&gt;=$D27,0,$D27-F31)</f>
        <v>0</v>
      </c>
      <c r="G33" s="51">
        <f t="shared" ref="G33:J33" si="33">IF(G31&gt;=$H27,0,$H27-G31)</f>
        <v>0</v>
      </c>
      <c r="H33" s="51">
        <f t="shared" si="33"/>
        <v>1</v>
      </c>
      <c r="I33" s="51">
        <f t="shared" si="33"/>
        <v>1</v>
      </c>
      <c r="J33" s="43">
        <f t="shared" si="33"/>
        <v>1</v>
      </c>
      <c r="K33" s="51">
        <f>IF(K31&gt;=$H27,0,$H27-K31)</f>
        <v>1</v>
      </c>
      <c r="L33" s="51">
        <f>IF(L31&gt;=$H27,0,$H27-L31)</f>
        <v>1</v>
      </c>
      <c r="M33" s="51">
        <f t="shared" ref="M33:V33" si="34">IF(M31&gt;=$H27,0,$H27-M31)</f>
        <v>2</v>
      </c>
      <c r="N33" s="43">
        <f t="shared" si="34"/>
        <v>2</v>
      </c>
      <c r="O33" s="51">
        <f t="shared" si="34"/>
        <v>2</v>
      </c>
      <c r="P33" s="51">
        <f t="shared" si="34"/>
        <v>2</v>
      </c>
      <c r="Q33" s="51">
        <f t="shared" si="34"/>
        <v>2</v>
      </c>
      <c r="R33" s="43">
        <f t="shared" si="34"/>
        <v>2</v>
      </c>
      <c r="S33" s="51">
        <f t="shared" si="34"/>
        <v>2</v>
      </c>
      <c r="T33" s="51">
        <f t="shared" si="34"/>
        <v>2</v>
      </c>
      <c r="U33" s="51">
        <f t="shared" si="34"/>
        <v>2</v>
      </c>
      <c r="V33" s="43">
        <f t="shared" si="34"/>
        <v>2</v>
      </c>
    </row>
    <row r="34" spans="1:22" ht="15.75">
      <c r="A34" s="58" t="s">
        <v>149</v>
      </c>
      <c r="B34" s="37"/>
      <c r="C34" s="51">
        <f>IF(C33&gt;0,$L27,0)</f>
        <v>0</v>
      </c>
      <c r="D34" s="51">
        <f t="shared" ref="D34:F34" si="35">IF(D33&gt;0,$L27,0)</f>
        <v>0</v>
      </c>
      <c r="E34" s="51">
        <f t="shared" si="35"/>
        <v>0</v>
      </c>
      <c r="F34" s="43">
        <f t="shared" si="35"/>
        <v>0</v>
      </c>
      <c r="G34" s="51">
        <f>IF(G33&gt;0,$L27,0)</f>
        <v>0</v>
      </c>
      <c r="H34" s="51">
        <f>IF(H33&gt;0,$L27,0)</f>
        <v>1</v>
      </c>
      <c r="I34" s="51">
        <f t="shared" ref="I34:V34" si="36">IF(I33&gt;0,$L27,0)</f>
        <v>1</v>
      </c>
      <c r="J34" s="43">
        <f t="shared" si="36"/>
        <v>1</v>
      </c>
      <c r="K34" s="51">
        <f t="shared" si="36"/>
        <v>1</v>
      </c>
      <c r="L34" s="51">
        <f t="shared" si="36"/>
        <v>1</v>
      </c>
      <c r="M34" s="51">
        <f t="shared" si="36"/>
        <v>1</v>
      </c>
      <c r="N34" s="43">
        <f>IF(N33&gt;0,$L27,0)</f>
        <v>1</v>
      </c>
      <c r="O34" s="51">
        <f t="shared" si="36"/>
        <v>1</v>
      </c>
      <c r="P34" s="51">
        <f t="shared" si="36"/>
        <v>1</v>
      </c>
      <c r="Q34" s="51">
        <f t="shared" si="36"/>
        <v>1</v>
      </c>
      <c r="R34" s="43">
        <f t="shared" si="36"/>
        <v>1</v>
      </c>
      <c r="S34" s="51">
        <f t="shared" si="36"/>
        <v>1</v>
      </c>
      <c r="T34" s="51">
        <f t="shared" si="36"/>
        <v>1</v>
      </c>
      <c r="U34" s="51">
        <f t="shared" si="36"/>
        <v>1</v>
      </c>
      <c r="V34" s="43">
        <f t="shared" si="36"/>
        <v>1</v>
      </c>
    </row>
    <row r="35" spans="1:22" ht="15.75">
      <c r="A35" s="58" t="s">
        <v>150</v>
      </c>
      <c r="B35" s="37">
        <f t="shared" ref="B35:E35" si="37">C34</f>
        <v>0</v>
      </c>
      <c r="C35" s="51">
        <f t="shared" si="37"/>
        <v>0</v>
      </c>
      <c r="D35" s="51">
        <f t="shared" si="37"/>
        <v>0</v>
      </c>
      <c r="E35" s="51">
        <f t="shared" si="37"/>
        <v>0</v>
      </c>
      <c r="F35" s="57">
        <f>G30</f>
        <v>1</v>
      </c>
      <c r="G35" s="51">
        <f>H34</f>
        <v>1</v>
      </c>
      <c r="H35" s="51">
        <f t="shared" ref="H35:J35" si="38">I34</f>
        <v>1</v>
      </c>
      <c r="I35" s="51">
        <f t="shared" si="38"/>
        <v>1</v>
      </c>
      <c r="J35" s="43">
        <f t="shared" si="38"/>
        <v>1</v>
      </c>
      <c r="K35" s="51">
        <f>L34</f>
        <v>1</v>
      </c>
      <c r="L35" s="51">
        <f>M34</f>
        <v>1</v>
      </c>
      <c r="M35" s="51">
        <f t="shared" ref="M35:V35" si="39">N34</f>
        <v>1</v>
      </c>
      <c r="N35" s="43">
        <f t="shared" si="39"/>
        <v>1</v>
      </c>
      <c r="O35" s="51">
        <f t="shared" si="39"/>
        <v>1</v>
      </c>
      <c r="P35" s="51">
        <f t="shared" si="39"/>
        <v>1</v>
      </c>
      <c r="Q35" s="51">
        <f t="shared" si="39"/>
        <v>1</v>
      </c>
      <c r="R35" s="43">
        <f t="shared" si="39"/>
        <v>1</v>
      </c>
      <c r="S35" s="51">
        <f t="shared" si="39"/>
        <v>1</v>
      </c>
      <c r="T35" s="51">
        <f t="shared" si="39"/>
        <v>1</v>
      </c>
      <c r="U35" s="51">
        <f t="shared" si="39"/>
        <v>1</v>
      </c>
      <c r="V35" s="43">
        <f t="shared" si="39"/>
        <v>0</v>
      </c>
    </row>
    <row r="36" spans="1:22" ht="15.75">
      <c r="A36" s="73" t="s">
        <v>1022</v>
      </c>
      <c r="B36" s="33"/>
      <c r="C36" s="41">
        <f>C4</f>
        <v>0</v>
      </c>
      <c r="D36" s="41">
        <f t="shared" ref="D36:V36" si="40">D4</f>
        <v>0</v>
      </c>
      <c r="E36" s="41">
        <f t="shared" si="40"/>
        <v>0</v>
      </c>
      <c r="F36" s="53">
        <f t="shared" si="40"/>
        <v>0</v>
      </c>
      <c r="G36" s="41">
        <f t="shared" si="40"/>
        <v>1</v>
      </c>
      <c r="H36" s="41">
        <f t="shared" si="40"/>
        <v>0</v>
      </c>
      <c r="I36" s="41">
        <f t="shared" si="40"/>
        <v>1</v>
      </c>
      <c r="J36" s="53">
        <f t="shared" si="40"/>
        <v>0</v>
      </c>
      <c r="K36" s="41">
        <f t="shared" si="40"/>
        <v>1</v>
      </c>
      <c r="L36" s="41">
        <f t="shared" si="40"/>
        <v>0</v>
      </c>
      <c r="M36" s="41">
        <f t="shared" si="40"/>
        <v>2</v>
      </c>
      <c r="N36" s="53">
        <f t="shared" si="40"/>
        <v>1</v>
      </c>
      <c r="O36" s="41">
        <f t="shared" si="40"/>
        <v>0</v>
      </c>
      <c r="P36" s="41">
        <f t="shared" si="40"/>
        <v>0</v>
      </c>
      <c r="Q36" s="41">
        <f t="shared" si="40"/>
        <v>0</v>
      </c>
      <c r="R36" s="53">
        <f t="shared" si="40"/>
        <v>0</v>
      </c>
      <c r="S36" s="41">
        <f t="shared" si="40"/>
        <v>0</v>
      </c>
      <c r="T36" s="41">
        <f t="shared" si="40"/>
        <v>0</v>
      </c>
      <c r="U36" s="41">
        <f t="shared" si="40"/>
        <v>0</v>
      </c>
      <c r="V36" s="53">
        <f t="shared" si="40"/>
        <v>0</v>
      </c>
    </row>
    <row r="37" spans="1:22" ht="15.75">
      <c r="A37" s="73" t="s">
        <v>1023</v>
      </c>
      <c r="B37" s="38"/>
      <c r="C37" s="41">
        <f t="shared" ref="C37:F37" si="41">C30+C34</f>
        <v>0</v>
      </c>
      <c r="D37" s="41">
        <f t="shared" si="41"/>
        <v>0</v>
      </c>
      <c r="E37" s="41">
        <f t="shared" si="41"/>
        <v>0</v>
      </c>
      <c r="F37" s="40">
        <f t="shared" si="41"/>
        <v>0</v>
      </c>
      <c r="G37" s="41">
        <f>G30+G34</f>
        <v>1</v>
      </c>
      <c r="H37" s="41">
        <f t="shared" ref="H37:J37" si="42">H30+H34</f>
        <v>1</v>
      </c>
      <c r="I37" s="41">
        <f t="shared" si="42"/>
        <v>1</v>
      </c>
      <c r="J37" s="40">
        <f t="shared" si="42"/>
        <v>1</v>
      </c>
      <c r="K37" s="41">
        <f>K30+K34</f>
        <v>1</v>
      </c>
      <c r="L37" s="41">
        <f t="shared" ref="L37:V37" si="43">L30+L34</f>
        <v>1</v>
      </c>
      <c r="M37" s="41">
        <f t="shared" si="43"/>
        <v>1</v>
      </c>
      <c r="N37" s="40">
        <f t="shared" si="43"/>
        <v>1</v>
      </c>
      <c r="O37" s="41">
        <f t="shared" si="43"/>
        <v>1</v>
      </c>
      <c r="P37" s="41">
        <f t="shared" si="43"/>
        <v>1</v>
      </c>
      <c r="Q37" s="41">
        <f t="shared" si="43"/>
        <v>1</v>
      </c>
      <c r="R37" s="40">
        <f t="shared" si="43"/>
        <v>1</v>
      </c>
      <c r="S37" s="41">
        <f t="shared" si="43"/>
        <v>1</v>
      </c>
      <c r="T37" s="41">
        <f t="shared" si="43"/>
        <v>1</v>
      </c>
      <c r="U37" s="41">
        <f t="shared" si="43"/>
        <v>1</v>
      </c>
      <c r="V37" s="53">
        <f t="shared" si="43"/>
        <v>1</v>
      </c>
    </row>
    <row r="38" spans="1:22" ht="15.75">
      <c r="A38" s="59" t="s">
        <v>151</v>
      </c>
      <c r="B38" s="38"/>
      <c r="C38" s="47">
        <f t="shared" ref="C38:V38" si="44">IF(C37=0,0,1)</f>
        <v>0</v>
      </c>
      <c r="D38" s="47">
        <f t="shared" si="44"/>
        <v>0</v>
      </c>
      <c r="E38" s="47">
        <f t="shared" si="44"/>
        <v>0</v>
      </c>
      <c r="F38" s="43">
        <f t="shared" si="44"/>
        <v>0</v>
      </c>
      <c r="G38" s="47">
        <f t="shared" si="44"/>
        <v>1</v>
      </c>
      <c r="H38" s="47">
        <f t="shared" si="44"/>
        <v>1</v>
      </c>
      <c r="I38" s="47">
        <f t="shared" si="44"/>
        <v>1</v>
      </c>
      <c r="J38" s="43">
        <f t="shared" si="44"/>
        <v>1</v>
      </c>
      <c r="K38" s="47">
        <f t="shared" si="44"/>
        <v>1</v>
      </c>
      <c r="L38" s="47">
        <f t="shared" si="44"/>
        <v>1</v>
      </c>
      <c r="M38" s="47">
        <f t="shared" si="44"/>
        <v>1</v>
      </c>
      <c r="N38" s="43">
        <f t="shared" si="44"/>
        <v>1</v>
      </c>
      <c r="O38" s="47">
        <f t="shared" si="44"/>
        <v>1</v>
      </c>
      <c r="P38" s="47">
        <f t="shared" si="44"/>
        <v>1</v>
      </c>
      <c r="Q38" s="47">
        <f t="shared" si="44"/>
        <v>1</v>
      </c>
      <c r="R38" s="43">
        <f t="shared" si="44"/>
        <v>1</v>
      </c>
      <c r="S38" s="47">
        <f t="shared" si="44"/>
        <v>1</v>
      </c>
      <c r="T38" s="47">
        <f t="shared" si="44"/>
        <v>1</v>
      </c>
      <c r="U38" s="47">
        <f t="shared" si="44"/>
        <v>1</v>
      </c>
      <c r="V38" s="44">
        <f t="shared" si="44"/>
        <v>1</v>
      </c>
    </row>
    <row r="39" spans="1:22" ht="15.75">
      <c r="A39" s="59" t="s">
        <v>152</v>
      </c>
      <c r="B39" s="38"/>
      <c r="C39" s="47">
        <f>B36+C36+D39*ABS(D38-1)+D40</f>
        <v>0</v>
      </c>
      <c r="D39" s="47">
        <f t="shared" ref="D39:T39" si="45">D36+E39*ABS(E38-1)+E40</f>
        <v>0</v>
      </c>
      <c r="E39" s="47">
        <f t="shared" si="45"/>
        <v>0</v>
      </c>
      <c r="F39" s="43">
        <f t="shared" si="45"/>
        <v>0</v>
      </c>
      <c r="G39" s="47">
        <f t="shared" si="45"/>
        <v>1</v>
      </c>
      <c r="H39" s="47">
        <f t="shared" si="45"/>
        <v>0</v>
      </c>
      <c r="I39" s="47">
        <f t="shared" si="45"/>
        <v>1</v>
      </c>
      <c r="J39" s="43">
        <f t="shared" si="45"/>
        <v>0</v>
      </c>
      <c r="K39" s="47">
        <f t="shared" si="45"/>
        <v>1</v>
      </c>
      <c r="L39" s="47">
        <f t="shared" si="45"/>
        <v>1</v>
      </c>
      <c r="M39" s="47">
        <f t="shared" si="45"/>
        <v>2</v>
      </c>
      <c r="N39" s="43">
        <f t="shared" si="45"/>
        <v>1</v>
      </c>
      <c r="O39" s="47">
        <f t="shared" si="45"/>
        <v>0</v>
      </c>
      <c r="P39" s="47">
        <f t="shared" si="45"/>
        <v>0</v>
      </c>
      <c r="Q39" s="47">
        <f t="shared" si="45"/>
        <v>0</v>
      </c>
      <c r="R39" s="43">
        <f t="shared" si="45"/>
        <v>0</v>
      </c>
      <c r="S39" s="47">
        <f t="shared" si="45"/>
        <v>0</v>
      </c>
      <c r="T39" s="47">
        <f t="shared" si="45"/>
        <v>0</v>
      </c>
      <c r="U39" s="47">
        <f>U36+V39*ABS(V38-1)+V40</f>
        <v>0</v>
      </c>
      <c r="V39" s="44">
        <f>V36</f>
        <v>0</v>
      </c>
    </row>
    <row r="40" spans="1:22" ht="15.75">
      <c r="A40" s="59" t="s">
        <v>153</v>
      </c>
      <c r="B40" s="38"/>
      <c r="C40" s="47">
        <f>IF(C38=0,0,MAX(C39-B37-C37-F27,0))</f>
        <v>0</v>
      </c>
      <c r="D40" s="47">
        <f>IF(D38=0,0,MAX(D39-D37,0))</f>
        <v>0</v>
      </c>
      <c r="E40" s="47">
        <f t="shared" ref="E40:V40" si="46">IF(E38=0,0,MAX(E39-E37,0))</f>
        <v>0</v>
      </c>
      <c r="F40" s="43">
        <f t="shared" si="46"/>
        <v>0</v>
      </c>
      <c r="G40" s="47">
        <f t="shared" si="46"/>
        <v>0</v>
      </c>
      <c r="H40" s="47">
        <f t="shared" si="46"/>
        <v>0</v>
      </c>
      <c r="I40" s="47">
        <f t="shared" si="46"/>
        <v>0</v>
      </c>
      <c r="J40" s="43">
        <f t="shared" si="46"/>
        <v>0</v>
      </c>
      <c r="K40" s="47">
        <f t="shared" si="46"/>
        <v>0</v>
      </c>
      <c r="L40" s="47">
        <f t="shared" si="46"/>
        <v>0</v>
      </c>
      <c r="M40" s="47">
        <f t="shared" si="46"/>
        <v>1</v>
      </c>
      <c r="N40" s="43">
        <f t="shared" si="46"/>
        <v>0</v>
      </c>
      <c r="O40" s="47">
        <f t="shared" si="46"/>
        <v>0</v>
      </c>
      <c r="P40" s="47">
        <f t="shared" si="46"/>
        <v>0</v>
      </c>
      <c r="Q40" s="47">
        <f t="shared" si="46"/>
        <v>0</v>
      </c>
      <c r="R40" s="43">
        <f t="shared" si="46"/>
        <v>0</v>
      </c>
      <c r="S40" s="47">
        <f t="shared" si="46"/>
        <v>0</v>
      </c>
      <c r="T40" s="47">
        <f t="shared" si="46"/>
        <v>0</v>
      </c>
      <c r="U40" s="47">
        <f t="shared" si="46"/>
        <v>0</v>
      </c>
      <c r="V40" s="44">
        <f t="shared" si="46"/>
        <v>0</v>
      </c>
    </row>
    <row r="41" spans="1:22" ht="15.75">
      <c r="A41" s="73" t="s">
        <v>1024</v>
      </c>
      <c r="B41" s="38"/>
      <c r="C41" s="54">
        <f>F27+B37+C37-C39</f>
        <v>0</v>
      </c>
      <c r="D41" s="47" t="str">
        <f>IF(D38=0,"",IF(D40=0,D37-D39,0))</f>
        <v/>
      </c>
      <c r="E41" s="47" t="str">
        <f t="shared" ref="E41:V41" si="47">IF(E38=0,"",IF(E40=0,E37-E39,0))</f>
        <v/>
      </c>
      <c r="F41" s="43" t="str">
        <f t="shared" si="47"/>
        <v/>
      </c>
      <c r="G41" s="47">
        <f t="shared" si="47"/>
        <v>0</v>
      </c>
      <c r="H41" s="47">
        <f t="shared" si="47"/>
        <v>1</v>
      </c>
      <c r="I41" s="47">
        <f t="shared" si="47"/>
        <v>0</v>
      </c>
      <c r="J41" s="43">
        <f t="shared" si="47"/>
        <v>1</v>
      </c>
      <c r="K41" s="47">
        <f t="shared" si="47"/>
        <v>0</v>
      </c>
      <c r="L41" s="47">
        <f t="shared" si="47"/>
        <v>0</v>
      </c>
      <c r="M41" s="47">
        <f t="shared" si="47"/>
        <v>0</v>
      </c>
      <c r="N41" s="43">
        <f t="shared" si="47"/>
        <v>0</v>
      </c>
      <c r="O41" s="47">
        <f t="shared" si="47"/>
        <v>1</v>
      </c>
      <c r="P41" s="47">
        <f t="shared" si="47"/>
        <v>1</v>
      </c>
      <c r="Q41" s="47">
        <f t="shared" si="47"/>
        <v>1</v>
      </c>
      <c r="R41" s="43">
        <f t="shared" si="47"/>
        <v>1</v>
      </c>
      <c r="S41" s="47">
        <f t="shared" si="47"/>
        <v>1</v>
      </c>
      <c r="T41" s="47">
        <f t="shared" si="47"/>
        <v>1</v>
      </c>
      <c r="U41" s="47">
        <f t="shared" si="47"/>
        <v>1</v>
      </c>
      <c r="V41" s="44">
        <f t="shared" si="47"/>
        <v>1</v>
      </c>
    </row>
    <row r="43" spans="1:22">
      <c r="A43" s="59" t="s">
        <v>1036</v>
      </c>
      <c r="B43" s="34" t="s">
        <v>142</v>
      </c>
      <c r="C43" s="51" t="s">
        <v>155</v>
      </c>
      <c r="D43" s="51">
        <v>0</v>
      </c>
      <c r="E43" s="51" t="s">
        <v>154</v>
      </c>
      <c r="F43" s="43">
        <v>0</v>
      </c>
      <c r="G43" s="51" t="s">
        <v>159</v>
      </c>
      <c r="H43" s="51">
        <v>0</v>
      </c>
      <c r="I43" s="51" t="s">
        <v>160</v>
      </c>
      <c r="J43" s="43">
        <f>SUM(C45:F45)</f>
        <v>0</v>
      </c>
      <c r="K43" s="51" t="s">
        <v>1060</v>
      </c>
      <c r="L43" s="51">
        <v>1</v>
      </c>
      <c r="M43" s="51" t="s">
        <v>158</v>
      </c>
      <c r="N43" s="43"/>
      <c r="O43" s="51" t="s">
        <v>1061</v>
      </c>
      <c r="P43" s="47"/>
      <c r="Q43" s="51" t="s">
        <v>161</v>
      </c>
      <c r="R43" s="43"/>
      <c r="S43" s="51" t="s">
        <v>1062</v>
      </c>
      <c r="T43" s="47"/>
      <c r="U43" s="51" t="s">
        <v>162</v>
      </c>
      <c r="V43" s="43" t="s">
        <v>163</v>
      </c>
    </row>
    <row r="44" spans="1:22">
      <c r="A44" s="60" t="s">
        <v>181</v>
      </c>
      <c r="B44" s="35" t="s">
        <v>143</v>
      </c>
      <c r="C44" s="52">
        <v>1</v>
      </c>
      <c r="D44" s="52">
        <v>2</v>
      </c>
      <c r="E44" s="52">
        <v>3</v>
      </c>
      <c r="F44" s="43">
        <v>4</v>
      </c>
      <c r="G44" s="52">
        <v>5</v>
      </c>
      <c r="H44" s="52">
        <v>6</v>
      </c>
      <c r="I44" s="52">
        <v>7</v>
      </c>
      <c r="J44" s="43">
        <v>8</v>
      </c>
      <c r="K44" s="52">
        <v>9</v>
      </c>
      <c r="L44" s="52">
        <v>10</v>
      </c>
      <c r="M44" s="52">
        <v>11</v>
      </c>
      <c r="N44" s="43">
        <v>12</v>
      </c>
      <c r="O44" s="52">
        <v>13</v>
      </c>
      <c r="P44" s="52">
        <v>14</v>
      </c>
      <c r="Q44" s="52">
        <v>15</v>
      </c>
      <c r="R44" s="43">
        <v>16</v>
      </c>
      <c r="S44" s="52">
        <v>17</v>
      </c>
      <c r="T44" s="52">
        <v>18</v>
      </c>
      <c r="U44" s="52">
        <v>19</v>
      </c>
      <c r="V44" s="43">
        <v>20</v>
      </c>
    </row>
    <row r="45" spans="1:22" ht="15.75">
      <c r="A45" s="58" t="s">
        <v>144</v>
      </c>
      <c r="B45" s="37">
        <v>0</v>
      </c>
      <c r="C45" s="45">
        <f>C8</f>
        <v>0</v>
      </c>
      <c r="D45" s="45">
        <f t="shared" ref="D45:F45" si="48">D8</f>
        <v>0</v>
      </c>
      <c r="E45" s="45">
        <f t="shared" si="48"/>
        <v>0</v>
      </c>
      <c r="F45" s="46">
        <f t="shared" si="48"/>
        <v>0</v>
      </c>
      <c r="G45" s="41">
        <f>IF(G5&gt;G8,G5,G8)</f>
        <v>0</v>
      </c>
      <c r="H45" s="41">
        <f t="shared" ref="H45:V45" si="49">IF(H5&gt;H8,H5,H8)</f>
        <v>0</v>
      </c>
      <c r="I45" s="41">
        <f t="shared" si="49"/>
        <v>0</v>
      </c>
      <c r="J45" s="53">
        <f t="shared" si="49"/>
        <v>0</v>
      </c>
      <c r="K45" s="41">
        <f t="shared" si="49"/>
        <v>0</v>
      </c>
      <c r="L45" s="41">
        <f t="shared" si="49"/>
        <v>0</v>
      </c>
      <c r="M45" s="41">
        <f t="shared" si="49"/>
        <v>0</v>
      </c>
      <c r="N45" s="53">
        <f t="shared" si="49"/>
        <v>0</v>
      </c>
      <c r="O45" s="41">
        <f t="shared" si="49"/>
        <v>0</v>
      </c>
      <c r="P45" s="41">
        <f t="shared" si="49"/>
        <v>0</v>
      </c>
      <c r="Q45" s="41">
        <f t="shared" si="49"/>
        <v>0</v>
      </c>
      <c r="R45" s="53">
        <f t="shared" si="49"/>
        <v>0</v>
      </c>
      <c r="S45" s="41">
        <f t="shared" si="49"/>
        <v>0</v>
      </c>
      <c r="T45" s="41">
        <f t="shared" si="49"/>
        <v>0</v>
      </c>
      <c r="U45" s="41">
        <f t="shared" si="49"/>
        <v>0</v>
      </c>
      <c r="V45" s="53">
        <f t="shared" si="49"/>
        <v>0</v>
      </c>
    </row>
    <row r="46" spans="1:22" ht="15.75">
      <c r="A46" s="58" t="s">
        <v>145</v>
      </c>
      <c r="B46" s="37">
        <v>0</v>
      </c>
      <c r="C46" s="51">
        <v>0</v>
      </c>
      <c r="D46" s="51"/>
      <c r="E46" s="51"/>
      <c r="F46" s="43"/>
      <c r="G46" s="51"/>
      <c r="H46" s="51"/>
      <c r="I46" s="51"/>
      <c r="J46" s="43"/>
      <c r="K46" s="51"/>
      <c r="L46" s="51"/>
      <c r="M46" s="51"/>
      <c r="N46" s="43"/>
      <c r="O46" s="51"/>
      <c r="P46" s="51"/>
      <c r="Q46" s="51"/>
      <c r="R46" s="43"/>
      <c r="S46" s="51"/>
      <c r="T46" s="51"/>
      <c r="U46" s="51"/>
      <c r="V46" s="43"/>
    </row>
    <row r="47" spans="1:22" ht="15.75">
      <c r="A47" s="58" t="s">
        <v>146</v>
      </c>
      <c r="B47" s="37"/>
      <c r="C47" s="51">
        <f>F43+C46+B46-C45</f>
        <v>0</v>
      </c>
      <c r="D47" s="51">
        <f>C48+D46-D45</f>
        <v>0</v>
      </c>
      <c r="E47" s="51">
        <f>D48+E46-E45</f>
        <v>0</v>
      </c>
      <c r="F47" s="43">
        <f t="shared" ref="F47" si="50">E48+F46-F45</f>
        <v>0</v>
      </c>
      <c r="G47" s="51">
        <f>J43+G46-G45</f>
        <v>0</v>
      </c>
      <c r="H47" s="51">
        <f t="shared" ref="H47" si="51">G48+H46-H45</f>
        <v>0</v>
      </c>
      <c r="I47" s="51">
        <f>H48+I46-I45</f>
        <v>0</v>
      </c>
      <c r="J47" s="43">
        <f t="shared" ref="J47" si="52">I48+J46-J45</f>
        <v>0</v>
      </c>
      <c r="K47" s="51">
        <f>J48+K46-K45</f>
        <v>0</v>
      </c>
      <c r="L47" s="51">
        <f>K48+L46-L45</f>
        <v>0</v>
      </c>
      <c r="M47" s="51">
        <f t="shared" ref="M47:V47" si="53">L48+M46-M45</f>
        <v>0</v>
      </c>
      <c r="N47" s="43">
        <f t="shared" si="53"/>
        <v>0</v>
      </c>
      <c r="O47" s="51">
        <f t="shared" si="53"/>
        <v>0</v>
      </c>
      <c r="P47" s="51">
        <f t="shared" si="53"/>
        <v>0</v>
      </c>
      <c r="Q47" s="51">
        <f t="shared" si="53"/>
        <v>0</v>
      </c>
      <c r="R47" s="43">
        <f t="shared" si="53"/>
        <v>0</v>
      </c>
      <c r="S47" s="51">
        <f t="shared" si="53"/>
        <v>0</v>
      </c>
      <c r="T47" s="51">
        <f t="shared" si="53"/>
        <v>0</v>
      </c>
      <c r="U47" s="51">
        <f t="shared" si="53"/>
        <v>0</v>
      </c>
      <c r="V47" s="43">
        <f t="shared" si="53"/>
        <v>0</v>
      </c>
    </row>
    <row r="48" spans="1:22" ht="15.75">
      <c r="A48" s="58" t="s">
        <v>147</v>
      </c>
      <c r="B48" s="37"/>
      <c r="C48" s="51">
        <f>C47+C50</f>
        <v>0</v>
      </c>
      <c r="D48" s="51">
        <f t="shared" ref="D48:E48" si="54">D47+D50</f>
        <v>0</v>
      </c>
      <c r="E48" s="51">
        <f t="shared" si="54"/>
        <v>0</v>
      </c>
      <c r="F48" s="43">
        <f>F47+F50</f>
        <v>0</v>
      </c>
      <c r="G48" s="51">
        <f t="shared" ref="G48:J48" si="55">G47+G50</f>
        <v>0</v>
      </c>
      <c r="H48" s="51">
        <f t="shared" si="55"/>
        <v>0</v>
      </c>
      <c r="I48" s="51">
        <f t="shared" si="55"/>
        <v>0</v>
      </c>
      <c r="J48" s="43">
        <f t="shared" si="55"/>
        <v>0</v>
      </c>
      <c r="K48" s="51">
        <f>K47+K50</f>
        <v>0</v>
      </c>
      <c r="L48" s="51">
        <f>L47+L50</f>
        <v>0</v>
      </c>
      <c r="M48" s="51">
        <f t="shared" ref="M48:V48" si="56">M47+M50</f>
        <v>0</v>
      </c>
      <c r="N48" s="43">
        <f t="shared" si="56"/>
        <v>0</v>
      </c>
      <c r="O48" s="51">
        <f t="shared" si="56"/>
        <v>0</v>
      </c>
      <c r="P48" s="51">
        <f t="shared" si="56"/>
        <v>0</v>
      </c>
      <c r="Q48" s="51">
        <f t="shared" si="56"/>
        <v>0</v>
      </c>
      <c r="R48" s="43">
        <f t="shared" si="56"/>
        <v>0</v>
      </c>
      <c r="S48" s="51">
        <f t="shared" si="56"/>
        <v>0</v>
      </c>
      <c r="T48" s="51">
        <f t="shared" si="56"/>
        <v>0</v>
      </c>
      <c r="U48" s="51">
        <f t="shared" si="56"/>
        <v>0</v>
      </c>
      <c r="V48" s="43">
        <f t="shared" si="56"/>
        <v>0</v>
      </c>
    </row>
    <row r="49" spans="1:22" ht="15.75">
      <c r="A49" s="58" t="s">
        <v>148</v>
      </c>
      <c r="B49" s="37"/>
      <c r="C49" s="51">
        <f>IF(C47&gt;=$D43,0,$D43-C47)</f>
        <v>0</v>
      </c>
      <c r="D49" s="51">
        <f t="shared" ref="D49" si="57">IF(D47&gt;=$D43,0,$D43-D47)</f>
        <v>0</v>
      </c>
      <c r="E49" s="51">
        <f>IF(E47&gt;=$D43,0,$D43-E47)</f>
        <v>0</v>
      </c>
      <c r="F49" s="43">
        <f t="shared" ref="F49" si="58">IF(F47&gt;=$D43,0,$D43-F47)</f>
        <v>0</v>
      </c>
      <c r="G49" s="51">
        <f t="shared" ref="G49:J49" si="59">IF(G47&gt;=$H43,0,$H43-G47)</f>
        <v>0</v>
      </c>
      <c r="H49" s="51">
        <f t="shared" si="59"/>
        <v>0</v>
      </c>
      <c r="I49" s="51">
        <f t="shared" si="59"/>
        <v>0</v>
      </c>
      <c r="J49" s="43">
        <f t="shared" si="59"/>
        <v>0</v>
      </c>
      <c r="K49" s="51">
        <f>IF(K47&gt;=$H43,0,$H43-K47)</f>
        <v>0</v>
      </c>
      <c r="L49" s="51">
        <f>IF(L47&gt;=$H43,0,$H43-L47)</f>
        <v>0</v>
      </c>
      <c r="M49" s="51">
        <f t="shared" ref="M49:V49" si="60">IF(M47&gt;=$H43,0,$H43-M47)</f>
        <v>0</v>
      </c>
      <c r="N49" s="43">
        <f t="shared" si="60"/>
        <v>0</v>
      </c>
      <c r="O49" s="51">
        <f t="shared" si="60"/>
        <v>0</v>
      </c>
      <c r="P49" s="51">
        <f t="shared" si="60"/>
        <v>0</v>
      </c>
      <c r="Q49" s="51">
        <f t="shared" si="60"/>
        <v>0</v>
      </c>
      <c r="R49" s="43">
        <f t="shared" si="60"/>
        <v>0</v>
      </c>
      <c r="S49" s="51">
        <f t="shared" si="60"/>
        <v>0</v>
      </c>
      <c r="T49" s="51">
        <f t="shared" si="60"/>
        <v>0</v>
      </c>
      <c r="U49" s="51">
        <f t="shared" si="60"/>
        <v>0</v>
      </c>
      <c r="V49" s="43">
        <f t="shared" si="60"/>
        <v>0</v>
      </c>
    </row>
    <row r="50" spans="1:22" ht="15.75">
      <c r="A50" s="58" t="s">
        <v>149</v>
      </c>
      <c r="B50" s="37"/>
      <c r="C50" s="51">
        <f>IF(C49&gt;0,$L43,0)</f>
        <v>0</v>
      </c>
      <c r="D50" s="51">
        <f t="shared" ref="D50:F50" si="61">IF(D49&gt;0,$L43,0)</f>
        <v>0</v>
      </c>
      <c r="E50" s="51">
        <f t="shared" si="61"/>
        <v>0</v>
      </c>
      <c r="F50" s="43">
        <f t="shared" si="61"/>
        <v>0</v>
      </c>
      <c r="G50" s="51">
        <f>IF(G49&gt;0,$L43,0)</f>
        <v>0</v>
      </c>
      <c r="H50" s="51">
        <f>IF(H49&gt;0,$L43,0)</f>
        <v>0</v>
      </c>
      <c r="I50" s="51">
        <f t="shared" ref="I50:V50" si="62">IF(I49&gt;0,$L43,0)</f>
        <v>0</v>
      </c>
      <c r="J50" s="43">
        <f t="shared" si="62"/>
        <v>0</v>
      </c>
      <c r="K50" s="51">
        <f t="shared" si="62"/>
        <v>0</v>
      </c>
      <c r="L50" s="51">
        <f t="shared" si="62"/>
        <v>0</v>
      </c>
      <c r="M50" s="51">
        <f t="shared" si="62"/>
        <v>0</v>
      </c>
      <c r="N50" s="43">
        <f t="shared" si="62"/>
        <v>0</v>
      </c>
      <c r="O50" s="51">
        <f t="shared" si="62"/>
        <v>0</v>
      </c>
      <c r="P50" s="51">
        <f t="shared" si="62"/>
        <v>0</v>
      </c>
      <c r="Q50" s="51">
        <f t="shared" si="62"/>
        <v>0</v>
      </c>
      <c r="R50" s="43">
        <f t="shared" si="62"/>
        <v>0</v>
      </c>
      <c r="S50" s="51">
        <f t="shared" si="62"/>
        <v>0</v>
      </c>
      <c r="T50" s="51">
        <f t="shared" si="62"/>
        <v>0</v>
      </c>
      <c r="U50" s="51">
        <f t="shared" si="62"/>
        <v>0</v>
      </c>
      <c r="V50" s="43">
        <f t="shared" si="62"/>
        <v>0</v>
      </c>
    </row>
    <row r="51" spans="1:22" ht="15.75">
      <c r="A51" s="58" t="s">
        <v>150</v>
      </c>
      <c r="B51" s="37">
        <f t="shared" ref="B51:J51" si="63">C50</f>
        <v>0</v>
      </c>
      <c r="C51" s="51">
        <f t="shared" si="63"/>
        <v>0</v>
      </c>
      <c r="D51" s="51">
        <f t="shared" si="63"/>
        <v>0</v>
      </c>
      <c r="E51" s="51">
        <f t="shared" si="63"/>
        <v>0</v>
      </c>
      <c r="F51" s="43">
        <f t="shared" si="63"/>
        <v>0</v>
      </c>
      <c r="G51" s="51">
        <f t="shared" si="63"/>
        <v>0</v>
      </c>
      <c r="H51" s="51">
        <f t="shared" si="63"/>
        <v>0</v>
      </c>
      <c r="I51" s="51">
        <f t="shared" si="63"/>
        <v>0</v>
      </c>
      <c r="J51" s="43">
        <f t="shared" si="63"/>
        <v>0</v>
      </c>
      <c r="K51" s="51">
        <f>L50</f>
        <v>0</v>
      </c>
      <c r="L51" s="51">
        <f>M50</f>
        <v>0</v>
      </c>
      <c r="M51" s="51">
        <f t="shared" ref="M51:V51" si="64">N50</f>
        <v>0</v>
      </c>
      <c r="N51" s="43">
        <f t="shared" si="64"/>
        <v>0</v>
      </c>
      <c r="O51" s="51">
        <f t="shared" si="64"/>
        <v>0</v>
      </c>
      <c r="P51" s="51">
        <f t="shared" si="64"/>
        <v>0</v>
      </c>
      <c r="Q51" s="51">
        <f t="shared" si="64"/>
        <v>0</v>
      </c>
      <c r="R51" s="43">
        <f t="shared" si="64"/>
        <v>0</v>
      </c>
      <c r="S51" s="51">
        <f t="shared" si="64"/>
        <v>0</v>
      </c>
      <c r="T51" s="51">
        <f t="shared" si="64"/>
        <v>0</v>
      </c>
      <c r="U51" s="51">
        <f t="shared" si="64"/>
        <v>0</v>
      </c>
      <c r="V51" s="43">
        <f t="shared" si="64"/>
        <v>0</v>
      </c>
    </row>
    <row r="52" spans="1:22" ht="15.75">
      <c r="A52" s="73" t="s">
        <v>1022</v>
      </c>
      <c r="B52" s="33"/>
      <c r="C52" s="41">
        <f>C5</f>
        <v>0</v>
      </c>
      <c r="D52" s="41">
        <f t="shared" ref="D52:V52" si="65">D5</f>
        <v>0</v>
      </c>
      <c r="E52" s="41">
        <f t="shared" si="65"/>
        <v>0</v>
      </c>
      <c r="F52" s="53">
        <f t="shared" si="65"/>
        <v>0</v>
      </c>
      <c r="G52" s="41">
        <f t="shared" si="65"/>
        <v>0</v>
      </c>
      <c r="H52" s="41">
        <f t="shared" si="65"/>
        <v>0</v>
      </c>
      <c r="I52" s="41">
        <f t="shared" si="65"/>
        <v>0</v>
      </c>
      <c r="J52" s="53">
        <f t="shared" si="65"/>
        <v>0</v>
      </c>
      <c r="K52" s="41">
        <f t="shared" si="65"/>
        <v>0</v>
      </c>
      <c r="L52" s="41">
        <f t="shared" si="65"/>
        <v>0</v>
      </c>
      <c r="M52" s="41">
        <f t="shared" si="65"/>
        <v>0</v>
      </c>
      <c r="N52" s="53">
        <f t="shared" si="65"/>
        <v>0</v>
      </c>
      <c r="O52" s="41">
        <f t="shared" si="65"/>
        <v>0</v>
      </c>
      <c r="P52" s="41">
        <f t="shared" si="65"/>
        <v>0</v>
      </c>
      <c r="Q52" s="41">
        <f t="shared" si="65"/>
        <v>0</v>
      </c>
      <c r="R52" s="53">
        <f t="shared" si="65"/>
        <v>0</v>
      </c>
      <c r="S52" s="41">
        <f t="shared" si="65"/>
        <v>0</v>
      </c>
      <c r="T52" s="41">
        <f t="shared" si="65"/>
        <v>0</v>
      </c>
      <c r="U52" s="41">
        <f t="shared" si="65"/>
        <v>0</v>
      </c>
      <c r="V52" s="53">
        <f t="shared" si="65"/>
        <v>0</v>
      </c>
    </row>
    <row r="53" spans="1:22" ht="15.75">
      <c r="A53" s="73" t="s">
        <v>1023</v>
      </c>
      <c r="B53" s="38"/>
      <c r="C53" s="41">
        <f t="shared" ref="C53:F53" si="66">C46+C50</f>
        <v>0</v>
      </c>
      <c r="D53" s="41">
        <f t="shared" si="66"/>
        <v>0</v>
      </c>
      <c r="E53" s="41">
        <f t="shared" si="66"/>
        <v>0</v>
      </c>
      <c r="F53" s="40">
        <f t="shared" si="66"/>
        <v>0</v>
      </c>
      <c r="G53" s="41">
        <f>G46+G50</f>
        <v>0</v>
      </c>
      <c r="H53" s="41">
        <f t="shared" ref="H53:J53" si="67">H46+H50</f>
        <v>0</v>
      </c>
      <c r="I53" s="41">
        <f t="shared" si="67"/>
        <v>0</v>
      </c>
      <c r="J53" s="40">
        <f t="shared" si="67"/>
        <v>0</v>
      </c>
      <c r="K53" s="41">
        <f>K46+K50</f>
        <v>0</v>
      </c>
      <c r="L53" s="41">
        <f t="shared" ref="L53:V53" si="68">L46+L50</f>
        <v>0</v>
      </c>
      <c r="M53" s="41">
        <f t="shared" si="68"/>
        <v>0</v>
      </c>
      <c r="N53" s="40">
        <f t="shared" si="68"/>
        <v>0</v>
      </c>
      <c r="O53" s="41">
        <f t="shared" si="68"/>
        <v>0</v>
      </c>
      <c r="P53" s="41">
        <f t="shared" si="68"/>
        <v>0</v>
      </c>
      <c r="Q53" s="41">
        <f t="shared" si="68"/>
        <v>0</v>
      </c>
      <c r="R53" s="40">
        <f t="shared" si="68"/>
        <v>0</v>
      </c>
      <c r="S53" s="41">
        <f t="shared" si="68"/>
        <v>0</v>
      </c>
      <c r="T53" s="41">
        <f t="shared" si="68"/>
        <v>0</v>
      </c>
      <c r="U53" s="41">
        <f t="shared" si="68"/>
        <v>0</v>
      </c>
      <c r="V53" s="53">
        <f t="shared" si="68"/>
        <v>0</v>
      </c>
    </row>
    <row r="54" spans="1:22" ht="15.75">
      <c r="A54" s="59" t="s">
        <v>151</v>
      </c>
      <c r="B54" s="38"/>
      <c r="C54" s="47">
        <f t="shared" ref="C54:V54" si="69">IF(C53=0,0,1)</f>
        <v>0</v>
      </c>
      <c r="D54" s="47">
        <f t="shared" si="69"/>
        <v>0</v>
      </c>
      <c r="E54" s="47">
        <f t="shared" si="69"/>
        <v>0</v>
      </c>
      <c r="F54" s="43">
        <f t="shared" si="69"/>
        <v>0</v>
      </c>
      <c r="G54" s="47">
        <f t="shared" si="69"/>
        <v>0</v>
      </c>
      <c r="H54" s="47">
        <f t="shared" si="69"/>
        <v>0</v>
      </c>
      <c r="I54" s="47">
        <f t="shared" si="69"/>
        <v>0</v>
      </c>
      <c r="J54" s="43">
        <f t="shared" si="69"/>
        <v>0</v>
      </c>
      <c r="K54" s="47">
        <f t="shared" si="69"/>
        <v>0</v>
      </c>
      <c r="L54" s="47">
        <f t="shared" si="69"/>
        <v>0</v>
      </c>
      <c r="M54" s="47">
        <f t="shared" si="69"/>
        <v>0</v>
      </c>
      <c r="N54" s="43">
        <f t="shared" si="69"/>
        <v>0</v>
      </c>
      <c r="O54" s="47">
        <f t="shared" si="69"/>
        <v>0</v>
      </c>
      <c r="P54" s="47">
        <f t="shared" si="69"/>
        <v>0</v>
      </c>
      <c r="Q54" s="47">
        <f t="shared" si="69"/>
        <v>0</v>
      </c>
      <c r="R54" s="43">
        <f t="shared" si="69"/>
        <v>0</v>
      </c>
      <c r="S54" s="47">
        <f t="shared" si="69"/>
        <v>0</v>
      </c>
      <c r="T54" s="47">
        <f t="shared" si="69"/>
        <v>0</v>
      </c>
      <c r="U54" s="47">
        <f t="shared" si="69"/>
        <v>0</v>
      </c>
      <c r="V54" s="44">
        <f t="shared" si="69"/>
        <v>0</v>
      </c>
    </row>
    <row r="55" spans="1:22" ht="15.75">
      <c r="A55" s="59" t="s">
        <v>152</v>
      </c>
      <c r="B55" s="38"/>
      <c r="C55" s="47">
        <f>B52+C52+D55*ABS(D54-1)+D56</f>
        <v>0</v>
      </c>
      <c r="D55" s="47">
        <f t="shared" ref="D55:T55" si="70">D52+E55*ABS(E54-1)+E56</f>
        <v>0</v>
      </c>
      <c r="E55" s="47">
        <f t="shared" si="70"/>
        <v>0</v>
      </c>
      <c r="F55" s="43">
        <f t="shared" si="70"/>
        <v>0</v>
      </c>
      <c r="G55" s="47">
        <f t="shared" si="70"/>
        <v>0</v>
      </c>
      <c r="H55" s="47">
        <f t="shared" si="70"/>
        <v>0</v>
      </c>
      <c r="I55" s="47">
        <f t="shared" si="70"/>
        <v>0</v>
      </c>
      <c r="J55" s="43">
        <f t="shared" si="70"/>
        <v>0</v>
      </c>
      <c r="K55" s="47">
        <f t="shared" si="70"/>
        <v>0</v>
      </c>
      <c r="L55" s="47">
        <f t="shared" si="70"/>
        <v>0</v>
      </c>
      <c r="M55" s="47">
        <f t="shared" si="70"/>
        <v>0</v>
      </c>
      <c r="N55" s="43">
        <f t="shared" si="70"/>
        <v>0</v>
      </c>
      <c r="O55" s="47">
        <f t="shared" si="70"/>
        <v>0</v>
      </c>
      <c r="P55" s="47">
        <f t="shared" si="70"/>
        <v>0</v>
      </c>
      <c r="Q55" s="47">
        <f t="shared" si="70"/>
        <v>0</v>
      </c>
      <c r="R55" s="43">
        <f t="shared" si="70"/>
        <v>0</v>
      </c>
      <c r="S55" s="47">
        <f t="shared" si="70"/>
        <v>0</v>
      </c>
      <c r="T55" s="47">
        <f t="shared" si="70"/>
        <v>0</v>
      </c>
      <c r="U55" s="47">
        <f>U52+V55*ABS(V54-1)+V56</f>
        <v>0</v>
      </c>
      <c r="V55" s="44">
        <f>V52</f>
        <v>0</v>
      </c>
    </row>
    <row r="56" spans="1:22" ht="15.75">
      <c r="A56" s="59" t="s">
        <v>153</v>
      </c>
      <c r="B56" s="38"/>
      <c r="C56" s="47">
        <f>IF(C54=0,0,MAX(C55-B53-C53-F43,0))</f>
        <v>0</v>
      </c>
      <c r="D56" s="47">
        <f>IF(D54=0,0,MAX(D55-D53,0))</f>
        <v>0</v>
      </c>
      <c r="E56" s="47">
        <f t="shared" ref="E56:V56" si="71">IF(E54=0,0,MAX(E55-E53,0))</f>
        <v>0</v>
      </c>
      <c r="F56" s="43">
        <f t="shared" si="71"/>
        <v>0</v>
      </c>
      <c r="G56" s="47">
        <f t="shared" si="71"/>
        <v>0</v>
      </c>
      <c r="H56" s="47">
        <f t="shared" si="71"/>
        <v>0</v>
      </c>
      <c r="I56" s="47">
        <f t="shared" si="71"/>
        <v>0</v>
      </c>
      <c r="J56" s="43">
        <f t="shared" si="71"/>
        <v>0</v>
      </c>
      <c r="K56" s="47">
        <f t="shared" si="71"/>
        <v>0</v>
      </c>
      <c r="L56" s="47">
        <f t="shared" si="71"/>
        <v>0</v>
      </c>
      <c r="M56" s="47">
        <f t="shared" si="71"/>
        <v>0</v>
      </c>
      <c r="N56" s="43">
        <f t="shared" si="71"/>
        <v>0</v>
      </c>
      <c r="O56" s="47">
        <f t="shared" si="71"/>
        <v>0</v>
      </c>
      <c r="P56" s="47">
        <f t="shared" si="71"/>
        <v>0</v>
      </c>
      <c r="Q56" s="47">
        <f t="shared" si="71"/>
        <v>0</v>
      </c>
      <c r="R56" s="43">
        <f t="shared" si="71"/>
        <v>0</v>
      </c>
      <c r="S56" s="47">
        <f t="shared" si="71"/>
        <v>0</v>
      </c>
      <c r="T56" s="47">
        <f t="shared" si="71"/>
        <v>0</v>
      </c>
      <c r="U56" s="47">
        <f t="shared" si="71"/>
        <v>0</v>
      </c>
      <c r="V56" s="44">
        <f t="shared" si="71"/>
        <v>0</v>
      </c>
    </row>
    <row r="57" spans="1:22" ht="15.75">
      <c r="A57" s="73" t="s">
        <v>1024</v>
      </c>
      <c r="B57" s="38"/>
      <c r="C57" s="54">
        <f>F43+B53+C53-C55</f>
        <v>0</v>
      </c>
      <c r="D57" s="47" t="str">
        <f>IF(D54=0,"",IF(D56=0,D53-D55,0))</f>
        <v/>
      </c>
      <c r="E57" s="47" t="str">
        <f t="shared" ref="E57:V57" si="72">IF(E54=0,"",IF(E56=0,E53-E55,0))</f>
        <v/>
      </c>
      <c r="F57" s="43" t="str">
        <f t="shared" si="72"/>
        <v/>
      </c>
      <c r="G57" s="47" t="str">
        <f t="shared" si="72"/>
        <v/>
      </c>
      <c r="H57" s="47" t="str">
        <f t="shared" si="72"/>
        <v/>
      </c>
      <c r="I57" s="47" t="str">
        <f t="shared" si="72"/>
        <v/>
      </c>
      <c r="J57" s="43" t="str">
        <f t="shared" si="72"/>
        <v/>
      </c>
      <c r="K57" s="47" t="str">
        <f t="shared" si="72"/>
        <v/>
      </c>
      <c r="L57" s="47" t="str">
        <f t="shared" si="72"/>
        <v/>
      </c>
      <c r="M57" s="47" t="str">
        <f t="shared" si="72"/>
        <v/>
      </c>
      <c r="N57" s="43" t="str">
        <f t="shared" si="72"/>
        <v/>
      </c>
      <c r="O57" s="47" t="str">
        <f t="shared" si="72"/>
        <v/>
      </c>
      <c r="P57" s="47" t="str">
        <f t="shared" si="72"/>
        <v/>
      </c>
      <c r="Q57" s="47" t="str">
        <f t="shared" si="72"/>
        <v/>
      </c>
      <c r="R57" s="43" t="str">
        <f t="shared" si="72"/>
        <v/>
      </c>
      <c r="S57" s="47" t="str">
        <f t="shared" si="72"/>
        <v/>
      </c>
      <c r="T57" s="47" t="str">
        <f t="shared" si="72"/>
        <v/>
      </c>
      <c r="U57" s="47" t="str">
        <f t="shared" si="72"/>
        <v/>
      </c>
      <c r="V57" s="44" t="str">
        <f t="shared" si="72"/>
        <v/>
      </c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V57"/>
  <sheetViews>
    <sheetView workbookViewId="0">
      <selection activeCell="J60" sqref="J60"/>
    </sheetView>
  </sheetViews>
  <sheetFormatPr defaultRowHeight="15"/>
  <cols>
    <col min="1" max="1" width="31" style="74" customWidth="1"/>
    <col min="2" max="2" width="5.625" style="32" customWidth="1"/>
    <col min="3" max="5" width="5.625" style="48" customWidth="1"/>
    <col min="6" max="6" width="5.625" style="49" customWidth="1"/>
    <col min="7" max="9" width="5.625" style="48" customWidth="1"/>
    <col min="10" max="10" width="5.625" style="49" customWidth="1"/>
    <col min="11" max="13" width="5.625" style="48" customWidth="1"/>
    <col min="14" max="14" width="5.625" style="49" customWidth="1"/>
    <col min="15" max="17" width="5.625" style="48" customWidth="1"/>
    <col min="18" max="18" width="5.625" style="49" customWidth="1"/>
    <col min="19" max="20" width="5.625" style="48" customWidth="1"/>
    <col min="21" max="21" width="6" style="48" customWidth="1"/>
    <col min="22" max="22" width="6" style="50" customWidth="1"/>
    <col min="23" max="23" width="6.125" style="32" customWidth="1"/>
    <col min="24" max="256" width="9" style="32"/>
    <col min="257" max="257" width="16.75" style="32" bestFit="1" customWidth="1"/>
    <col min="258" max="258" width="5" style="32" bestFit="1" customWidth="1"/>
    <col min="259" max="259" width="5.125" style="32" customWidth="1"/>
    <col min="260" max="260" width="4.5" style="32" bestFit="1" customWidth="1"/>
    <col min="261" max="262" width="6.375" style="32" bestFit="1" customWidth="1"/>
    <col min="263" max="263" width="4.75" style="32" bestFit="1" customWidth="1"/>
    <col min="264" max="264" width="4.5" style="32" bestFit="1" customWidth="1"/>
    <col min="265" max="265" width="5.625" style="32" bestFit="1" customWidth="1"/>
    <col min="266" max="266" width="5" style="32" bestFit="1" customWidth="1"/>
    <col min="267" max="268" width="4.5" style="32" bestFit="1" customWidth="1"/>
    <col min="269" max="512" width="9" style="32"/>
    <col min="513" max="513" width="16.75" style="32" bestFit="1" customWidth="1"/>
    <col min="514" max="514" width="5" style="32" bestFit="1" customWidth="1"/>
    <col min="515" max="515" width="5.125" style="32" customWidth="1"/>
    <col min="516" max="516" width="4.5" style="32" bestFit="1" customWidth="1"/>
    <col min="517" max="518" width="6.375" style="32" bestFit="1" customWidth="1"/>
    <col min="519" max="519" width="4.75" style="32" bestFit="1" customWidth="1"/>
    <col min="520" max="520" width="4.5" style="32" bestFit="1" customWidth="1"/>
    <col min="521" max="521" width="5.625" style="32" bestFit="1" customWidth="1"/>
    <col min="522" max="522" width="5" style="32" bestFit="1" customWidth="1"/>
    <col min="523" max="524" width="4.5" style="32" bestFit="1" customWidth="1"/>
    <col min="525" max="768" width="9" style="32"/>
    <col min="769" max="769" width="16.75" style="32" bestFit="1" customWidth="1"/>
    <col min="770" max="770" width="5" style="32" bestFit="1" customWidth="1"/>
    <col min="771" max="771" width="5.125" style="32" customWidth="1"/>
    <col min="772" max="772" width="4.5" style="32" bestFit="1" customWidth="1"/>
    <col min="773" max="774" width="6.375" style="32" bestFit="1" customWidth="1"/>
    <col min="775" max="775" width="4.75" style="32" bestFit="1" customWidth="1"/>
    <col min="776" max="776" width="4.5" style="32" bestFit="1" customWidth="1"/>
    <col min="777" max="777" width="5.625" style="32" bestFit="1" customWidth="1"/>
    <col min="778" max="778" width="5" style="32" bestFit="1" customWidth="1"/>
    <col min="779" max="780" width="4.5" style="32" bestFit="1" customWidth="1"/>
    <col min="781" max="1024" width="9" style="32"/>
    <col min="1025" max="1025" width="16.75" style="32" bestFit="1" customWidth="1"/>
    <col min="1026" max="1026" width="5" style="32" bestFit="1" customWidth="1"/>
    <col min="1027" max="1027" width="5.125" style="32" customWidth="1"/>
    <col min="1028" max="1028" width="4.5" style="32" bestFit="1" customWidth="1"/>
    <col min="1029" max="1030" width="6.375" style="32" bestFit="1" customWidth="1"/>
    <col min="1031" max="1031" width="4.75" style="32" bestFit="1" customWidth="1"/>
    <col min="1032" max="1032" width="4.5" style="32" bestFit="1" customWidth="1"/>
    <col min="1033" max="1033" width="5.625" style="32" bestFit="1" customWidth="1"/>
    <col min="1034" max="1034" width="5" style="32" bestFit="1" customWidth="1"/>
    <col min="1035" max="1036" width="4.5" style="32" bestFit="1" customWidth="1"/>
    <col min="1037" max="1280" width="9" style="32"/>
    <col min="1281" max="1281" width="16.75" style="32" bestFit="1" customWidth="1"/>
    <col min="1282" max="1282" width="5" style="32" bestFit="1" customWidth="1"/>
    <col min="1283" max="1283" width="5.125" style="32" customWidth="1"/>
    <col min="1284" max="1284" width="4.5" style="32" bestFit="1" customWidth="1"/>
    <col min="1285" max="1286" width="6.375" style="32" bestFit="1" customWidth="1"/>
    <col min="1287" max="1287" width="4.75" style="32" bestFit="1" customWidth="1"/>
    <col min="1288" max="1288" width="4.5" style="32" bestFit="1" customWidth="1"/>
    <col min="1289" max="1289" width="5.625" style="32" bestFit="1" customWidth="1"/>
    <col min="1290" max="1290" width="5" style="32" bestFit="1" customWidth="1"/>
    <col min="1291" max="1292" width="4.5" style="32" bestFit="1" customWidth="1"/>
    <col min="1293" max="1536" width="9" style="32"/>
    <col min="1537" max="1537" width="16.75" style="32" bestFit="1" customWidth="1"/>
    <col min="1538" max="1538" width="5" style="32" bestFit="1" customWidth="1"/>
    <col min="1539" max="1539" width="5.125" style="32" customWidth="1"/>
    <col min="1540" max="1540" width="4.5" style="32" bestFit="1" customWidth="1"/>
    <col min="1541" max="1542" width="6.375" style="32" bestFit="1" customWidth="1"/>
    <col min="1543" max="1543" width="4.75" style="32" bestFit="1" customWidth="1"/>
    <col min="1544" max="1544" width="4.5" style="32" bestFit="1" customWidth="1"/>
    <col min="1545" max="1545" width="5.625" style="32" bestFit="1" customWidth="1"/>
    <col min="1546" max="1546" width="5" style="32" bestFit="1" customWidth="1"/>
    <col min="1547" max="1548" width="4.5" style="32" bestFit="1" customWidth="1"/>
    <col min="1549" max="1792" width="9" style="32"/>
    <col min="1793" max="1793" width="16.75" style="32" bestFit="1" customWidth="1"/>
    <col min="1794" max="1794" width="5" style="32" bestFit="1" customWidth="1"/>
    <col min="1795" max="1795" width="5.125" style="32" customWidth="1"/>
    <col min="1796" max="1796" width="4.5" style="32" bestFit="1" customWidth="1"/>
    <col min="1797" max="1798" width="6.375" style="32" bestFit="1" customWidth="1"/>
    <col min="1799" max="1799" width="4.75" style="32" bestFit="1" customWidth="1"/>
    <col min="1800" max="1800" width="4.5" style="32" bestFit="1" customWidth="1"/>
    <col min="1801" max="1801" width="5.625" style="32" bestFit="1" customWidth="1"/>
    <col min="1802" max="1802" width="5" style="32" bestFit="1" customWidth="1"/>
    <col min="1803" max="1804" width="4.5" style="32" bestFit="1" customWidth="1"/>
    <col min="1805" max="2048" width="9" style="32"/>
    <col min="2049" max="2049" width="16.75" style="32" bestFit="1" customWidth="1"/>
    <col min="2050" max="2050" width="5" style="32" bestFit="1" customWidth="1"/>
    <col min="2051" max="2051" width="5.125" style="32" customWidth="1"/>
    <col min="2052" max="2052" width="4.5" style="32" bestFit="1" customWidth="1"/>
    <col min="2053" max="2054" width="6.375" style="32" bestFit="1" customWidth="1"/>
    <col min="2055" max="2055" width="4.75" style="32" bestFit="1" customWidth="1"/>
    <col min="2056" max="2056" width="4.5" style="32" bestFit="1" customWidth="1"/>
    <col min="2057" max="2057" width="5.625" style="32" bestFit="1" customWidth="1"/>
    <col min="2058" max="2058" width="5" style="32" bestFit="1" customWidth="1"/>
    <col min="2059" max="2060" width="4.5" style="32" bestFit="1" customWidth="1"/>
    <col min="2061" max="2304" width="9" style="32"/>
    <col min="2305" max="2305" width="16.75" style="32" bestFit="1" customWidth="1"/>
    <col min="2306" max="2306" width="5" style="32" bestFit="1" customWidth="1"/>
    <col min="2307" max="2307" width="5.125" style="32" customWidth="1"/>
    <col min="2308" max="2308" width="4.5" style="32" bestFit="1" customWidth="1"/>
    <col min="2309" max="2310" width="6.375" style="32" bestFit="1" customWidth="1"/>
    <col min="2311" max="2311" width="4.75" style="32" bestFit="1" customWidth="1"/>
    <col min="2312" max="2312" width="4.5" style="32" bestFit="1" customWidth="1"/>
    <col min="2313" max="2313" width="5.625" style="32" bestFit="1" customWidth="1"/>
    <col min="2314" max="2314" width="5" style="32" bestFit="1" customWidth="1"/>
    <col min="2315" max="2316" width="4.5" style="32" bestFit="1" customWidth="1"/>
    <col min="2317" max="2560" width="9" style="32"/>
    <col min="2561" max="2561" width="16.75" style="32" bestFit="1" customWidth="1"/>
    <col min="2562" max="2562" width="5" style="32" bestFit="1" customWidth="1"/>
    <col min="2563" max="2563" width="5.125" style="32" customWidth="1"/>
    <col min="2564" max="2564" width="4.5" style="32" bestFit="1" customWidth="1"/>
    <col min="2565" max="2566" width="6.375" style="32" bestFit="1" customWidth="1"/>
    <col min="2567" max="2567" width="4.75" style="32" bestFit="1" customWidth="1"/>
    <col min="2568" max="2568" width="4.5" style="32" bestFit="1" customWidth="1"/>
    <col min="2569" max="2569" width="5.625" style="32" bestFit="1" customWidth="1"/>
    <col min="2570" max="2570" width="5" style="32" bestFit="1" customWidth="1"/>
    <col min="2571" max="2572" width="4.5" style="32" bestFit="1" customWidth="1"/>
    <col min="2573" max="2816" width="9" style="32"/>
    <col min="2817" max="2817" width="16.75" style="32" bestFit="1" customWidth="1"/>
    <col min="2818" max="2818" width="5" style="32" bestFit="1" customWidth="1"/>
    <col min="2819" max="2819" width="5.125" style="32" customWidth="1"/>
    <col min="2820" max="2820" width="4.5" style="32" bestFit="1" customWidth="1"/>
    <col min="2821" max="2822" width="6.375" style="32" bestFit="1" customWidth="1"/>
    <col min="2823" max="2823" width="4.75" style="32" bestFit="1" customWidth="1"/>
    <col min="2824" max="2824" width="4.5" style="32" bestFit="1" customWidth="1"/>
    <col min="2825" max="2825" width="5.625" style="32" bestFit="1" customWidth="1"/>
    <col min="2826" max="2826" width="5" style="32" bestFit="1" customWidth="1"/>
    <col min="2827" max="2828" width="4.5" style="32" bestFit="1" customWidth="1"/>
    <col min="2829" max="3072" width="9" style="32"/>
    <col min="3073" max="3073" width="16.75" style="32" bestFit="1" customWidth="1"/>
    <col min="3074" max="3074" width="5" style="32" bestFit="1" customWidth="1"/>
    <col min="3075" max="3075" width="5.125" style="32" customWidth="1"/>
    <col min="3076" max="3076" width="4.5" style="32" bestFit="1" customWidth="1"/>
    <col min="3077" max="3078" width="6.375" style="32" bestFit="1" customWidth="1"/>
    <col min="3079" max="3079" width="4.75" style="32" bestFit="1" customWidth="1"/>
    <col min="3080" max="3080" width="4.5" style="32" bestFit="1" customWidth="1"/>
    <col min="3081" max="3081" width="5.625" style="32" bestFit="1" customWidth="1"/>
    <col min="3082" max="3082" width="5" style="32" bestFit="1" customWidth="1"/>
    <col min="3083" max="3084" width="4.5" style="32" bestFit="1" customWidth="1"/>
    <col min="3085" max="3328" width="9" style="32"/>
    <col min="3329" max="3329" width="16.75" style="32" bestFit="1" customWidth="1"/>
    <col min="3330" max="3330" width="5" style="32" bestFit="1" customWidth="1"/>
    <col min="3331" max="3331" width="5.125" style="32" customWidth="1"/>
    <col min="3332" max="3332" width="4.5" style="32" bestFit="1" customWidth="1"/>
    <col min="3333" max="3334" width="6.375" style="32" bestFit="1" customWidth="1"/>
    <col min="3335" max="3335" width="4.75" style="32" bestFit="1" customWidth="1"/>
    <col min="3336" max="3336" width="4.5" style="32" bestFit="1" customWidth="1"/>
    <col min="3337" max="3337" width="5.625" style="32" bestFit="1" customWidth="1"/>
    <col min="3338" max="3338" width="5" style="32" bestFit="1" customWidth="1"/>
    <col min="3339" max="3340" width="4.5" style="32" bestFit="1" customWidth="1"/>
    <col min="3341" max="3584" width="9" style="32"/>
    <col min="3585" max="3585" width="16.75" style="32" bestFit="1" customWidth="1"/>
    <col min="3586" max="3586" width="5" style="32" bestFit="1" customWidth="1"/>
    <col min="3587" max="3587" width="5.125" style="32" customWidth="1"/>
    <col min="3588" max="3588" width="4.5" style="32" bestFit="1" customWidth="1"/>
    <col min="3589" max="3590" width="6.375" style="32" bestFit="1" customWidth="1"/>
    <col min="3591" max="3591" width="4.75" style="32" bestFit="1" customWidth="1"/>
    <col min="3592" max="3592" width="4.5" style="32" bestFit="1" customWidth="1"/>
    <col min="3593" max="3593" width="5.625" style="32" bestFit="1" customWidth="1"/>
    <col min="3594" max="3594" width="5" style="32" bestFit="1" customWidth="1"/>
    <col min="3595" max="3596" width="4.5" style="32" bestFit="1" customWidth="1"/>
    <col min="3597" max="3840" width="9" style="32"/>
    <col min="3841" max="3841" width="16.75" style="32" bestFit="1" customWidth="1"/>
    <col min="3842" max="3842" width="5" style="32" bestFit="1" customWidth="1"/>
    <col min="3843" max="3843" width="5.125" style="32" customWidth="1"/>
    <col min="3844" max="3844" width="4.5" style="32" bestFit="1" customWidth="1"/>
    <col min="3845" max="3846" width="6.375" style="32" bestFit="1" customWidth="1"/>
    <col min="3847" max="3847" width="4.75" style="32" bestFit="1" customWidth="1"/>
    <col min="3848" max="3848" width="4.5" style="32" bestFit="1" customWidth="1"/>
    <col min="3849" max="3849" width="5.625" style="32" bestFit="1" customWidth="1"/>
    <col min="3850" max="3850" width="5" style="32" bestFit="1" customWidth="1"/>
    <col min="3851" max="3852" width="4.5" style="32" bestFit="1" customWidth="1"/>
    <col min="3853" max="4096" width="9" style="32"/>
    <col min="4097" max="4097" width="16.75" style="32" bestFit="1" customWidth="1"/>
    <col min="4098" max="4098" width="5" style="32" bestFit="1" customWidth="1"/>
    <col min="4099" max="4099" width="5.125" style="32" customWidth="1"/>
    <col min="4100" max="4100" width="4.5" style="32" bestFit="1" customWidth="1"/>
    <col min="4101" max="4102" width="6.375" style="32" bestFit="1" customWidth="1"/>
    <col min="4103" max="4103" width="4.75" style="32" bestFit="1" customWidth="1"/>
    <col min="4104" max="4104" width="4.5" style="32" bestFit="1" customWidth="1"/>
    <col min="4105" max="4105" width="5.625" style="32" bestFit="1" customWidth="1"/>
    <col min="4106" max="4106" width="5" style="32" bestFit="1" customWidth="1"/>
    <col min="4107" max="4108" width="4.5" style="32" bestFit="1" customWidth="1"/>
    <col min="4109" max="4352" width="9" style="32"/>
    <col min="4353" max="4353" width="16.75" style="32" bestFit="1" customWidth="1"/>
    <col min="4354" max="4354" width="5" style="32" bestFit="1" customWidth="1"/>
    <col min="4355" max="4355" width="5.125" style="32" customWidth="1"/>
    <col min="4356" max="4356" width="4.5" style="32" bestFit="1" customWidth="1"/>
    <col min="4357" max="4358" width="6.375" style="32" bestFit="1" customWidth="1"/>
    <col min="4359" max="4359" width="4.75" style="32" bestFit="1" customWidth="1"/>
    <col min="4360" max="4360" width="4.5" style="32" bestFit="1" customWidth="1"/>
    <col min="4361" max="4361" width="5.625" style="32" bestFit="1" customWidth="1"/>
    <col min="4362" max="4362" width="5" style="32" bestFit="1" customWidth="1"/>
    <col min="4363" max="4364" width="4.5" style="32" bestFit="1" customWidth="1"/>
    <col min="4365" max="4608" width="9" style="32"/>
    <col min="4609" max="4609" width="16.75" style="32" bestFit="1" customWidth="1"/>
    <col min="4610" max="4610" width="5" style="32" bestFit="1" customWidth="1"/>
    <col min="4611" max="4611" width="5.125" style="32" customWidth="1"/>
    <col min="4612" max="4612" width="4.5" style="32" bestFit="1" customWidth="1"/>
    <col min="4613" max="4614" width="6.375" style="32" bestFit="1" customWidth="1"/>
    <col min="4615" max="4615" width="4.75" style="32" bestFit="1" customWidth="1"/>
    <col min="4616" max="4616" width="4.5" style="32" bestFit="1" customWidth="1"/>
    <col min="4617" max="4617" width="5.625" style="32" bestFit="1" customWidth="1"/>
    <col min="4618" max="4618" width="5" style="32" bestFit="1" customWidth="1"/>
    <col min="4619" max="4620" width="4.5" style="32" bestFit="1" customWidth="1"/>
    <col min="4621" max="4864" width="9" style="32"/>
    <col min="4865" max="4865" width="16.75" style="32" bestFit="1" customWidth="1"/>
    <col min="4866" max="4866" width="5" style="32" bestFit="1" customWidth="1"/>
    <col min="4867" max="4867" width="5.125" style="32" customWidth="1"/>
    <col min="4868" max="4868" width="4.5" style="32" bestFit="1" customWidth="1"/>
    <col min="4869" max="4870" width="6.375" style="32" bestFit="1" customWidth="1"/>
    <col min="4871" max="4871" width="4.75" style="32" bestFit="1" customWidth="1"/>
    <col min="4872" max="4872" width="4.5" style="32" bestFit="1" customWidth="1"/>
    <col min="4873" max="4873" width="5.625" style="32" bestFit="1" customWidth="1"/>
    <col min="4874" max="4874" width="5" style="32" bestFit="1" customWidth="1"/>
    <col min="4875" max="4876" width="4.5" style="32" bestFit="1" customWidth="1"/>
    <col min="4877" max="5120" width="9" style="32"/>
    <col min="5121" max="5121" width="16.75" style="32" bestFit="1" customWidth="1"/>
    <col min="5122" max="5122" width="5" style="32" bestFit="1" customWidth="1"/>
    <col min="5123" max="5123" width="5.125" style="32" customWidth="1"/>
    <col min="5124" max="5124" width="4.5" style="32" bestFit="1" customWidth="1"/>
    <col min="5125" max="5126" width="6.375" style="32" bestFit="1" customWidth="1"/>
    <col min="5127" max="5127" width="4.75" style="32" bestFit="1" customWidth="1"/>
    <col min="5128" max="5128" width="4.5" style="32" bestFit="1" customWidth="1"/>
    <col min="5129" max="5129" width="5.625" style="32" bestFit="1" customWidth="1"/>
    <col min="5130" max="5130" width="5" style="32" bestFit="1" customWidth="1"/>
    <col min="5131" max="5132" width="4.5" style="32" bestFit="1" customWidth="1"/>
    <col min="5133" max="5376" width="9" style="32"/>
    <col min="5377" max="5377" width="16.75" style="32" bestFit="1" customWidth="1"/>
    <col min="5378" max="5378" width="5" style="32" bestFit="1" customWidth="1"/>
    <col min="5379" max="5379" width="5.125" style="32" customWidth="1"/>
    <col min="5380" max="5380" width="4.5" style="32" bestFit="1" customWidth="1"/>
    <col min="5381" max="5382" width="6.375" style="32" bestFit="1" customWidth="1"/>
    <col min="5383" max="5383" width="4.75" style="32" bestFit="1" customWidth="1"/>
    <col min="5384" max="5384" width="4.5" style="32" bestFit="1" customWidth="1"/>
    <col min="5385" max="5385" width="5.625" style="32" bestFit="1" customWidth="1"/>
    <col min="5386" max="5386" width="5" style="32" bestFit="1" customWidth="1"/>
    <col min="5387" max="5388" width="4.5" style="32" bestFit="1" customWidth="1"/>
    <col min="5389" max="5632" width="9" style="32"/>
    <col min="5633" max="5633" width="16.75" style="32" bestFit="1" customWidth="1"/>
    <col min="5634" max="5634" width="5" style="32" bestFit="1" customWidth="1"/>
    <col min="5635" max="5635" width="5.125" style="32" customWidth="1"/>
    <col min="5636" max="5636" width="4.5" style="32" bestFit="1" customWidth="1"/>
    <col min="5637" max="5638" width="6.375" style="32" bestFit="1" customWidth="1"/>
    <col min="5639" max="5639" width="4.75" style="32" bestFit="1" customWidth="1"/>
    <col min="5640" max="5640" width="4.5" style="32" bestFit="1" customWidth="1"/>
    <col min="5641" max="5641" width="5.625" style="32" bestFit="1" customWidth="1"/>
    <col min="5642" max="5642" width="5" style="32" bestFit="1" customWidth="1"/>
    <col min="5643" max="5644" width="4.5" style="32" bestFit="1" customWidth="1"/>
    <col min="5645" max="5888" width="9" style="32"/>
    <col min="5889" max="5889" width="16.75" style="32" bestFit="1" customWidth="1"/>
    <col min="5890" max="5890" width="5" style="32" bestFit="1" customWidth="1"/>
    <col min="5891" max="5891" width="5.125" style="32" customWidth="1"/>
    <col min="5892" max="5892" width="4.5" style="32" bestFit="1" customWidth="1"/>
    <col min="5893" max="5894" width="6.375" style="32" bestFit="1" customWidth="1"/>
    <col min="5895" max="5895" width="4.75" style="32" bestFit="1" customWidth="1"/>
    <col min="5896" max="5896" width="4.5" style="32" bestFit="1" customWidth="1"/>
    <col min="5897" max="5897" width="5.625" style="32" bestFit="1" customWidth="1"/>
    <col min="5898" max="5898" width="5" style="32" bestFit="1" customWidth="1"/>
    <col min="5899" max="5900" width="4.5" style="32" bestFit="1" customWidth="1"/>
    <col min="5901" max="6144" width="9" style="32"/>
    <col min="6145" max="6145" width="16.75" style="32" bestFit="1" customWidth="1"/>
    <col min="6146" max="6146" width="5" style="32" bestFit="1" customWidth="1"/>
    <col min="6147" max="6147" width="5.125" style="32" customWidth="1"/>
    <col min="6148" max="6148" width="4.5" style="32" bestFit="1" customWidth="1"/>
    <col min="6149" max="6150" width="6.375" style="32" bestFit="1" customWidth="1"/>
    <col min="6151" max="6151" width="4.75" style="32" bestFit="1" customWidth="1"/>
    <col min="6152" max="6152" width="4.5" style="32" bestFit="1" customWidth="1"/>
    <col min="6153" max="6153" width="5.625" style="32" bestFit="1" customWidth="1"/>
    <col min="6154" max="6154" width="5" style="32" bestFit="1" customWidth="1"/>
    <col min="6155" max="6156" width="4.5" style="32" bestFit="1" customWidth="1"/>
    <col min="6157" max="6400" width="9" style="32"/>
    <col min="6401" max="6401" width="16.75" style="32" bestFit="1" customWidth="1"/>
    <col min="6402" max="6402" width="5" style="32" bestFit="1" customWidth="1"/>
    <col min="6403" max="6403" width="5.125" style="32" customWidth="1"/>
    <col min="6404" max="6404" width="4.5" style="32" bestFit="1" customWidth="1"/>
    <col min="6405" max="6406" width="6.375" style="32" bestFit="1" customWidth="1"/>
    <col min="6407" max="6407" width="4.75" style="32" bestFit="1" customWidth="1"/>
    <col min="6408" max="6408" width="4.5" style="32" bestFit="1" customWidth="1"/>
    <col min="6409" max="6409" width="5.625" style="32" bestFit="1" customWidth="1"/>
    <col min="6410" max="6410" width="5" style="32" bestFit="1" customWidth="1"/>
    <col min="6411" max="6412" width="4.5" style="32" bestFit="1" customWidth="1"/>
    <col min="6413" max="6656" width="9" style="32"/>
    <col min="6657" max="6657" width="16.75" style="32" bestFit="1" customWidth="1"/>
    <col min="6658" max="6658" width="5" style="32" bestFit="1" customWidth="1"/>
    <col min="6659" max="6659" width="5.125" style="32" customWidth="1"/>
    <col min="6660" max="6660" width="4.5" style="32" bestFit="1" customWidth="1"/>
    <col min="6661" max="6662" width="6.375" style="32" bestFit="1" customWidth="1"/>
    <col min="6663" max="6663" width="4.75" style="32" bestFit="1" customWidth="1"/>
    <col min="6664" max="6664" width="4.5" style="32" bestFit="1" customWidth="1"/>
    <col min="6665" max="6665" width="5.625" style="32" bestFit="1" customWidth="1"/>
    <col min="6666" max="6666" width="5" style="32" bestFit="1" customWidth="1"/>
    <col min="6667" max="6668" width="4.5" style="32" bestFit="1" customWidth="1"/>
    <col min="6669" max="6912" width="9" style="32"/>
    <col min="6913" max="6913" width="16.75" style="32" bestFit="1" customWidth="1"/>
    <col min="6914" max="6914" width="5" style="32" bestFit="1" customWidth="1"/>
    <col min="6915" max="6915" width="5.125" style="32" customWidth="1"/>
    <col min="6916" max="6916" width="4.5" style="32" bestFit="1" customWidth="1"/>
    <col min="6917" max="6918" width="6.375" style="32" bestFit="1" customWidth="1"/>
    <col min="6919" max="6919" width="4.75" style="32" bestFit="1" customWidth="1"/>
    <col min="6920" max="6920" width="4.5" style="32" bestFit="1" customWidth="1"/>
    <col min="6921" max="6921" width="5.625" style="32" bestFit="1" customWidth="1"/>
    <col min="6922" max="6922" width="5" style="32" bestFit="1" customWidth="1"/>
    <col min="6923" max="6924" width="4.5" style="32" bestFit="1" customWidth="1"/>
    <col min="6925" max="7168" width="9" style="32"/>
    <col min="7169" max="7169" width="16.75" style="32" bestFit="1" customWidth="1"/>
    <col min="7170" max="7170" width="5" style="32" bestFit="1" customWidth="1"/>
    <col min="7171" max="7171" width="5.125" style="32" customWidth="1"/>
    <col min="7172" max="7172" width="4.5" style="32" bestFit="1" customWidth="1"/>
    <col min="7173" max="7174" width="6.375" style="32" bestFit="1" customWidth="1"/>
    <col min="7175" max="7175" width="4.75" style="32" bestFit="1" customWidth="1"/>
    <col min="7176" max="7176" width="4.5" style="32" bestFit="1" customWidth="1"/>
    <col min="7177" max="7177" width="5.625" style="32" bestFit="1" customWidth="1"/>
    <col min="7178" max="7178" width="5" style="32" bestFit="1" customWidth="1"/>
    <col min="7179" max="7180" width="4.5" style="32" bestFit="1" customWidth="1"/>
    <col min="7181" max="7424" width="9" style="32"/>
    <col min="7425" max="7425" width="16.75" style="32" bestFit="1" customWidth="1"/>
    <col min="7426" max="7426" width="5" style="32" bestFit="1" customWidth="1"/>
    <col min="7427" max="7427" width="5.125" style="32" customWidth="1"/>
    <col min="7428" max="7428" width="4.5" style="32" bestFit="1" customWidth="1"/>
    <col min="7429" max="7430" width="6.375" style="32" bestFit="1" customWidth="1"/>
    <col min="7431" max="7431" width="4.75" style="32" bestFit="1" customWidth="1"/>
    <col min="7432" max="7432" width="4.5" style="32" bestFit="1" customWidth="1"/>
    <col min="7433" max="7433" width="5.625" style="32" bestFit="1" customWidth="1"/>
    <col min="7434" max="7434" width="5" style="32" bestFit="1" customWidth="1"/>
    <col min="7435" max="7436" width="4.5" style="32" bestFit="1" customWidth="1"/>
    <col min="7437" max="7680" width="9" style="32"/>
    <col min="7681" max="7681" width="16.75" style="32" bestFit="1" customWidth="1"/>
    <col min="7682" max="7682" width="5" style="32" bestFit="1" customWidth="1"/>
    <col min="7683" max="7683" width="5.125" style="32" customWidth="1"/>
    <col min="7684" max="7684" width="4.5" style="32" bestFit="1" customWidth="1"/>
    <col min="7685" max="7686" width="6.375" style="32" bestFit="1" customWidth="1"/>
    <col min="7687" max="7687" width="4.75" style="32" bestFit="1" customWidth="1"/>
    <col min="7688" max="7688" width="4.5" style="32" bestFit="1" customWidth="1"/>
    <col min="7689" max="7689" width="5.625" style="32" bestFit="1" customWidth="1"/>
    <col min="7690" max="7690" width="5" style="32" bestFit="1" customWidth="1"/>
    <col min="7691" max="7692" width="4.5" style="32" bestFit="1" customWidth="1"/>
    <col min="7693" max="7936" width="9" style="32"/>
    <col min="7937" max="7937" width="16.75" style="32" bestFit="1" customWidth="1"/>
    <col min="7938" max="7938" width="5" style="32" bestFit="1" customWidth="1"/>
    <col min="7939" max="7939" width="5.125" style="32" customWidth="1"/>
    <col min="7940" max="7940" width="4.5" style="32" bestFit="1" customWidth="1"/>
    <col min="7941" max="7942" width="6.375" style="32" bestFit="1" customWidth="1"/>
    <col min="7943" max="7943" width="4.75" style="32" bestFit="1" customWidth="1"/>
    <col min="7944" max="7944" width="4.5" style="32" bestFit="1" customWidth="1"/>
    <col min="7945" max="7945" width="5.625" style="32" bestFit="1" customWidth="1"/>
    <col min="7946" max="7946" width="5" style="32" bestFit="1" customWidth="1"/>
    <col min="7947" max="7948" width="4.5" style="32" bestFit="1" customWidth="1"/>
    <col min="7949" max="8192" width="9" style="32"/>
    <col min="8193" max="8193" width="16.75" style="32" bestFit="1" customWidth="1"/>
    <col min="8194" max="8194" width="5" style="32" bestFit="1" customWidth="1"/>
    <col min="8195" max="8195" width="5.125" style="32" customWidth="1"/>
    <col min="8196" max="8196" width="4.5" style="32" bestFit="1" customWidth="1"/>
    <col min="8197" max="8198" width="6.375" style="32" bestFit="1" customWidth="1"/>
    <col min="8199" max="8199" width="4.75" style="32" bestFit="1" customWidth="1"/>
    <col min="8200" max="8200" width="4.5" style="32" bestFit="1" customWidth="1"/>
    <col min="8201" max="8201" width="5.625" style="32" bestFit="1" customWidth="1"/>
    <col min="8202" max="8202" width="5" style="32" bestFit="1" customWidth="1"/>
    <col min="8203" max="8204" width="4.5" style="32" bestFit="1" customWidth="1"/>
    <col min="8205" max="8448" width="9" style="32"/>
    <col min="8449" max="8449" width="16.75" style="32" bestFit="1" customWidth="1"/>
    <col min="8450" max="8450" width="5" style="32" bestFit="1" customWidth="1"/>
    <col min="8451" max="8451" width="5.125" style="32" customWidth="1"/>
    <col min="8452" max="8452" width="4.5" style="32" bestFit="1" customWidth="1"/>
    <col min="8453" max="8454" width="6.375" style="32" bestFit="1" customWidth="1"/>
    <col min="8455" max="8455" width="4.75" style="32" bestFit="1" customWidth="1"/>
    <col min="8456" max="8456" width="4.5" style="32" bestFit="1" customWidth="1"/>
    <col min="8457" max="8457" width="5.625" style="32" bestFit="1" customWidth="1"/>
    <col min="8458" max="8458" width="5" style="32" bestFit="1" customWidth="1"/>
    <col min="8459" max="8460" width="4.5" style="32" bestFit="1" customWidth="1"/>
    <col min="8461" max="8704" width="9" style="32"/>
    <col min="8705" max="8705" width="16.75" style="32" bestFit="1" customWidth="1"/>
    <col min="8706" max="8706" width="5" style="32" bestFit="1" customWidth="1"/>
    <col min="8707" max="8707" width="5.125" style="32" customWidth="1"/>
    <col min="8708" max="8708" width="4.5" style="32" bestFit="1" customWidth="1"/>
    <col min="8709" max="8710" width="6.375" style="32" bestFit="1" customWidth="1"/>
    <col min="8711" max="8711" width="4.75" style="32" bestFit="1" customWidth="1"/>
    <col min="8712" max="8712" width="4.5" style="32" bestFit="1" customWidth="1"/>
    <col min="8713" max="8713" width="5.625" style="32" bestFit="1" customWidth="1"/>
    <col min="8714" max="8714" width="5" style="32" bestFit="1" customWidth="1"/>
    <col min="8715" max="8716" width="4.5" style="32" bestFit="1" customWidth="1"/>
    <col min="8717" max="8960" width="9" style="32"/>
    <col min="8961" max="8961" width="16.75" style="32" bestFit="1" customWidth="1"/>
    <col min="8962" max="8962" width="5" style="32" bestFit="1" customWidth="1"/>
    <col min="8963" max="8963" width="5.125" style="32" customWidth="1"/>
    <col min="8964" max="8964" width="4.5" style="32" bestFit="1" customWidth="1"/>
    <col min="8965" max="8966" width="6.375" style="32" bestFit="1" customWidth="1"/>
    <col min="8967" max="8967" width="4.75" style="32" bestFit="1" customWidth="1"/>
    <col min="8968" max="8968" width="4.5" style="32" bestFit="1" customWidth="1"/>
    <col min="8969" max="8969" width="5.625" style="32" bestFit="1" customWidth="1"/>
    <col min="8970" max="8970" width="5" style="32" bestFit="1" customWidth="1"/>
    <col min="8971" max="8972" width="4.5" style="32" bestFit="1" customWidth="1"/>
    <col min="8973" max="9216" width="9" style="32"/>
    <col min="9217" max="9217" width="16.75" style="32" bestFit="1" customWidth="1"/>
    <col min="9218" max="9218" width="5" style="32" bestFit="1" customWidth="1"/>
    <col min="9219" max="9219" width="5.125" style="32" customWidth="1"/>
    <col min="9220" max="9220" width="4.5" style="32" bestFit="1" customWidth="1"/>
    <col min="9221" max="9222" width="6.375" style="32" bestFit="1" customWidth="1"/>
    <col min="9223" max="9223" width="4.75" style="32" bestFit="1" customWidth="1"/>
    <col min="9224" max="9224" width="4.5" style="32" bestFit="1" customWidth="1"/>
    <col min="9225" max="9225" width="5.625" style="32" bestFit="1" customWidth="1"/>
    <col min="9226" max="9226" width="5" style="32" bestFit="1" customWidth="1"/>
    <col min="9227" max="9228" width="4.5" style="32" bestFit="1" customWidth="1"/>
    <col min="9229" max="9472" width="9" style="32"/>
    <col min="9473" max="9473" width="16.75" style="32" bestFit="1" customWidth="1"/>
    <col min="9474" max="9474" width="5" style="32" bestFit="1" customWidth="1"/>
    <col min="9475" max="9475" width="5.125" style="32" customWidth="1"/>
    <col min="9476" max="9476" width="4.5" style="32" bestFit="1" customWidth="1"/>
    <col min="9477" max="9478" width="6.375" style="32" bestFit="1" customWidth="1"/>
    <col min="9479" max="9479" width="4.75" style="32" bestFit="1" customWidth="1"/>
    <col min="9480" max="9480" width="4.5" style="32" bestFit="1" customWidth="1"/>
    <col min="9481" max="9481" width="5.625" style="32" bestFit="1" customWidth="1"/>
    <col min="9482" max="9482" width="5" style="32" bestFit="1" customWidth="1"/>
    <col min="9483" max="9484" width="4.5" style="32" bestFit="1" customWidth="1"/>
    <col min="9485" max="9728" width="9" style="32"/>
    <col min="9729" max="9729" width="16.75" style="32" bestFit="1" customWidth="1"/>
    <col min="9730" max="9730" width="5" style="32" bestFit="1" customWidth="1"/>
    <col min="9731" max="9731" width="5.125" style="32" customWidth="1"/>
    <col min="9732" max="9732" width="4.5" style="32" bestFit="1" customWidth="1"/>
    <col min="9733" max="9734" width="6.375" style="32" bestFit="1" customWidth="1"/>
    <col min="9735" max="9735" width="4.75" style="32" bestFit="1" customWidth="1"/>
    <col min="9736" max="9736" width="4.5" style="32" bestFit="1" customWidth="1"/>
    <col min="9737" max="9737" width="5.625" style="32" bestFit="1" customWidth="1"/>
    <col min="9738" max="9738" width="5" style="32" bestFit="1" customWidth="1"/>
    <col min="9739" max="9740" width="4.5" style="32" bestFit="1" customWidth="1"/>
    <col min="9741" max="9984" width="9" style="32"/>
    <col min="9985" max="9985" width="16.75" style="32" bestFit="1" customWidth="1"/>
    <col min="9986" max="9986" width="5" style="32" bestFit="1" customWidth="1"/>
    <col min="9987" max="9987" width="5.125" style="32" customWidth="1"/>
    <col min="9988" max="9988" width="4.5" style="32" bestFit="1" customWidth="1"/>
    <col min="9989" max="9990" width="6.375" style="32" bestFit="1" customWidth="1"/>
    <col min="9991" max="9991" width="4.75" style="32" bestFit="1" customWidth="1"/>
    <col min="9992" max="9992" width="4.5" style="32" bestFit="1" customWidth="1"/>
    <col min="9993" max="9993" width="5.625" style="32" bestFit="1" customWidth="1"/>
    <col min="9994" max="9994" width="5" style="32" bestFit="1" customWidth="1"/>
    <col min="9995" max="9996" width="4.5" style="32" bestFit="1" customWidth="1"/>
    <col min="9997" max="10240" width="9" style="32"/>
    <col min="10241" max="10241" width="16.75" style="32" bestFit="1" customWidth="1"/>
    <col min="10242" max="10242" width="5" style="32" bestFit="1" customWidth="1"/>
    <col min="10243" max="10243" width="5.125" style="32" customWidth="1"/>
    <col min="10244" max="10244" width="4.5" style="32" bestFit="1" customWidth="1"/>
    <col min="10245" max="10246" width="6.375" style="32" bestFit="1" customWidth="1"/>
    <col min="10247" max="10247" width="4.75" style="32" bestFit="1" customWidth="1"/>
    <col min="10248" max="10248" width="4.5" style="32" bestFit="1" customWidth="1"/>
    <col min="10249" max="10249" width="5.625" style="32" bestFit="1" customWidth="1"/>
    <col min="10250" max="10250" width="5" style="32" bestFit="1" customWidth="1"/>
    <col min="10251" max="10252" width="4.5" style="32" bestFit="1" customWidth="1"/>
    <col min="10253" max="10496" width="9" style="32"/>
    <col min="10497" max="10497" width="16.75" style="32" bestFit="1" customWidth="1"/>
    <col min="10498" max="10498" width="5" style="32" bestFit="1" customWidth="1"/>
    <col min="10499" max="10499" width="5.125" style="32" customWidth="1"/>
    <col min="10500" max="10500" width="4.5" style="32" bestFit="1" customWidth="1"/>
    <col min="10501" max="10502" width="6.375" style="32" bestFit="1" customWidth="1"/>
    <col min="10503" max="10503" width="4.75" style="32" bestFit="1" customWidth="1"/>
    <col min="10504" max="10504" width="4.5" style="32" bestFit="1" customWidth="1"/>
    <col min="10505" max="10505" width="5.625" style="32" bestFit="1" customWidth="1"/>
    <col min="10506" max="10506" width="5" style="32" bestFit="1" customWidth="1"/>
    <col min="10507" max="10508" width="4.5" style="32" bestFit="1" customWidth="1"/>
    <col min="10509" max="10752" width="9" style="32"/>
    <col min="10753" max="10753" width="16.75" style="32" bestFit="1" customWidth="1"/>
    <col min="10754" max="10754" width="5" style="32" bestFit="1" customWidth="1"/>
    <col min="10755" max="10755" width="5.125" style="32" customWidth="1"/>
    <col min="10756" max="10756" width="4.5" style="32" bestFit="1" customWidth="1"/>
    <col min="10757" max="10758" width="6.375" style="32" bestFit="1" customWidth="1"/>
    <col min="10759" max="10759" width="4.75" style="32" bestFit="1" customWidth="1"/>
    <col min="10760" max="10760" width="4.5" style="32" bestFit="1" customWidth="1"/>
    <col min="10761" max="10761" width="5.625" style="32" bestFit="1" customWidth="1"/>
    <col min="10762" max="10762" width="5" style="32" bestFit="1" customWidth="1"/>
    <col min="10763" max="10764" width="4.5" style="32" bestFit="1" customWidth="1"/>
    <col min="10765" max="11008" width="9" style="32"/>
    <col min="11009" max="11009" width="16.75" style="32" bestFit="1" customWidth="1"/>
    <col min="11010" max="11010" width="5" style="32" bestFit="1" customWidth="1"/>
    <col min="11011" max="11011" width="5.125" style="32" customWidth="1"/>
    <col min="11012" max="11012" width="4.5" style="32" bestFit="1" customWidth="1"/>
    <col min="11013" max="11014" width="6.375" style="32" bestFit="1" customWidth="1"/>
    <col min="11015" max="11015" width="4.75" style="32" bestFit="1" customWidth="1"/>
    <col min="11016" max="11016" width="4.5" style="32" bestFit="1" customWidth="1"/>
    <col min="11017" max="11017" width="5.625" style="32" bestFit="1" customWidth="1"/>
    <col min="11018" max="11018" width="5" style="32" bestFit="1" customWidth="1"/>
    <col min="11019" max="11020" width="4.5" style="32" bestFit="1" customWidth="1"/>
    <col min="11021" max="11264" width="9" style="32"/>
    <col min="11265" max="11265" width="16.75" style="32" bestFit="1" customWidth="1"/>
    <col min="11266" max="11266" width="5" style="32" bestFit="1" customWidth="1"/>
    <col min="11267" max="11267" width="5.125" style="32" customWidth="1"/>
    <col min="11268" max="11268" width="4.5" style="32" bestFit="1" customWidth="1"/>
    <col min="11269" max="11270" width="6.375" style="32" bestFit="1" customWidth="1"/>
    <col min="11271" max="11271" width="4.75" style="32" bestFit="1" customWidth="1"/>
    <col min="11272" max="11272" width="4.5" style="32" bestFit="1" customWidth="1"/>
    <col min="11273" max="11273" width="5.625" style="32" bestFit="1" customWidth="1"/>
    <col min="11274" max="11274" width="5" style="32" bestFit="1" customWidth="1"/>
    <col min="11275" max="11276" width="4.5" style="32" bestFit="1" customWidth="1"/>
    <col min="11277" max="11520" width="9" style="32"/>
    <col min="11521" max="11521" width="16.75" style="32" bestFit="1" customWidth="1"/>
    <col min="11522" max="11522" width="5" style="32" bestFit="1" customWidth="1"/>
    <col min="11523" max="11523" width="5.125" style="32" customWidth="1"/>
    <col min="11524" max="11524" width="4.5" style="32" bestFit="1" customWidth="1"/>
    <col min="11525" max="11526" width="6.375" style="32" bestFit="1" customWidth="1"/>
    <col min="11527" max="11527" width="4.75" style="32" bestFit="1" customWidth="1"/>
    <col min="11528" max="11528" width="4.5" style="32" bestFit="1" customWidth="1"/>
    <col min="11529" max="11529" width="5.625" style="32" bestFit="1" customWidth="1"/>
    <col min="11530" max="11530" width="5" style="32" bestFit="1" customWidth="1"/>
    <col min="11531" max="11532" width="4.5" style="32" bestFit="1" customWidth="1"/>
    <col min="11533" max="11776" width="9" style="32"/>
    <col min="11777" max="11777" width="16.75" style="32" bestFit="1" customWidth="1"/>
    <col min="11778" max="11778" width="5" style="32" bestFit="1" customWidth="1"/>
    <col min="11779" max="11779" width="5.125" style="32" customWidth="1"/>
    <col min="11780" max="11780" width="4.5" style="32" bestFit="1" customWidth="1"/>
    <col min="11781" max="11782" width="6.375" style="32" bestFit="1" customWidth="1"/>
    <col min="11783" max="11783" width="4.75" style="32" bestFit="1" customWidth="1"/>
    <col min="11784" max="11784" width="4.5" style="32" bestFit="1" customWidth="1"/>
    <col min="11785" max="11785" width="5.625" style="32" bestFit="1" customWidth="1"/>
    <col min="11786" max="11786" width="5" style="32" bestFit="1" customWidth="1"/>
    <col min="11787" max="11788" width="4.5" style="32" bestFit="1" customWidth="1"/>
    <col min="11789" max="12032" width="9" style="32"/>
    <col min="12033" max="12033" width="16.75" style="32" bestFit="1" customWidth="1"/>
    <col min="12034" max="12034" width="5" style="32" bestFit="1" customWidth="1"/>
    <col min="12035" max="12035" width="5.125" style="32" customWidth="1"/>
    <col min="12036" max="12036" width="4.5" style="32" bestFit="1" customWidth="1"/>
    <col min="12037" max="12038" width="6.375" style="32" bestFit="1" customWidth="1"/>
    <col min="12039" max="12039" width="4.75" style="32" bestFit="1" customWidth="1"/>
    <col min="12040" max="12040" width="4.5" style="32" bestFit="1" customWidth="1"/>
    <col min="12041" max="12041" width="5.625" style="32" bestFit="1" customWidth="1"/>
    <col min="12042" max="12042" width="5" style="32" bestFit="1" customWidth="1"/>
    <col min="12043" max="12044" width="4.5" style="32" bestFit="1" customWidth="1"/>
    <col min="12045" max="12288" width="9" style="32"/>
    <col min="12289" max="12289" width="16.75" style="32" bestFit="1" customWidth="1"/>
    <col min="12290" max="12290" width="5" style="32" bestFit="1" customWidth="1"/>
    <col min="12291" max="12291" width="5.125" style="32" customWidth="1"/>
    <col min="12292" max="12292" width="4.5" style="32" bestFit="1" customWidth="1"/>
    <col min="12293" max="12294" width="6.375" style="32" bestFit="1" customWidth="1"/>
    <col min="12295" max="12295" width="4.75" style="32" bestFit="1" customWidth="1"/>
    <col min="12296" max="12296" width="4.5" style="32" bestFit="1" customWidth="1"/>
    <col min="12297" max="12297" width="5.625" style="32" bestFit="1" customWidth="1"/>
    <col min="12298" max="12298" width="5" style="32" bestFit="1" customWidth="1"/>
    <col min="12299" max="12300" width="4.5" style="32" bestFit="1" customWidth="1"/>
    <col min="12301" max="12544" width="9" style="32"/>
    <col min="12545" max="12545" width="16.75" style="32" bestFit="1" customWidth="1"/>
    <col min="12546" max="12546" width="5" style="32" bestFit="1" customWidth="1"/>
    <col min="12547" max="12547" width="5.125" style="32" customWidth="1"/>
    <col min="12548" max="12548" width="4.5" style="32" bestFit="1" customWidth="1"/>
    <col min="12549" max="12550" width="6.375" style="32" bestFit="1" customWidth="1"/>
    <col min="12551" max="12551" width="4.75" style="32" bestFit="1" customWidth="1"/>
    <col min="12552" max="12552" width="4.5" style="32" bestFit="1" customWidth="1"/>
    <col min="12553" max="12553" width="5.625" style="32" bestFit="1" customWidth="1"/>
    <col min="12554" max="12554" width="5" style="32" bestFit="1" customWidth="1"/>
    <col min="12555" max="12556" width="4.5" style="32" bestFit="1" customWidth="1"/>
    <col min="12557" max="12800" width="9" style="32"/>
    <col min="12801" max="12801" width="16.75" style="32" bestFit="1" customWidth="1"/>
    <col min="12802" max="12802" width="5" style="32" bestFit="1" customWidth="1"/>
    <col min="12803" max="12803" width="5.125" style="32" customWidth="1"/>
    <col min="12804" max="12804" width="4.5" style="32" bestFit="1" customWidth="1"/>
    <col min="12805" max="12806" width="6.375" style="32" bestFit="1" customWidth="1"/>
    <col min="12807" max="12807" width="4.75" style="32" bestFit="1" customWidth="1"/>
    <col min="12808" max="12808" width="4.5" style="32" bestFit="1" customWidth="1"/>
    <col min="12809" max="12809" width="5.625" style="32" bestFit="1" customWidth="1"/>
    <col min="12810" max="12810" width="5" style="32" bestFit="1" customWidth="1"/>
    <col min="12811" max="12812" width="4.5" style="32" bestFit="1" customWidth="1"/>
    <col min="12813" max="13056" width="9" style="32"/>
    <col min="13057" max="13057" width="16.75" style="32" bestFit="1" customWidth="1"/>
    <col min="13058" max="13058" width="5" style="32" bestFit="1" customWidth="1"/>
    <col min="13059" max="13059" width="5.125" style="32" customWidth="1"/>
    <col min="13060" max="13060" width="4.5" style="32" bestFit="1" customWidth="1"/>
    <col min="13061" max="13062" width="6.375" style="32" bestFit="1" customWidth="1"/>
    <col min="13063" max="13063" width="4.75" style="32" bestFit="1" customWidth="1"/>
    <col min="13064" max="13064" width="4.5" style="32" bestFit="1" customWidth="1"/>
    <col min="13065" max="13065" width="5.625" style="32" bestFit="1" customWidth="1"/>
    <col min="13066" max="13066" width="5" style="32" bestFit="1" customWidth="1"/>
    <col min="13067" max="13068" width="4.5" style="32" bestFit="1" customWidth="1"/>
    <col min="13069" max="13312" width="9" style="32"/>
    <col min="13313" max="13313" width="16.75" style="32" bestFit="1" customWidth="1"/>
    <col min="13314" max="13314" width="5" style="32" bestFit="1" customWidth="1"/>
    <col min="13315" max="13315" width="5.125" style="32" customWidth="1"/>
    <col min="13316" max="13316" width="4.5" style="32" bestFit="1" customWidth="1"/>
    <col min="13317" max="13318" width="6.375" style="32" bestFit="1" customWidth="1"/>
    <col min="13319" max="13319" width="4.75" style="32" bestFit="1" customWidth="1"/>
    <col min="13320" max="13320" width="4.5" style="32" bestFit="1" customWidth="1"/>
    <col min="13321" max="13321" width="5.625" style="32" bestFit="1" customWidth="1"/>
    <col min="13322" max="13322" width="5" style="32" bestFit="1" customWidth="1"/>
    <col min="13323" max="13324" width="4.5" style="32" bestFit="1" customWidth="1"/>
    <col min="13325" max="13568" width="9" style="32"/>
    <col min="13569" max="13569" width="16.75" style="32" bestFit="1" customWidth="1"/>
    <col min="13570" max="13570" width="5" style="32" bestFit="1" customWidth="1"/>
    <col min="13571" max="13571" width="5.125" style="32" customWidth="1"/>
    <col min="13572" max="13572" width="4.5" style="32" bestFit="1" customWidth="1"/>
    <col min="13573" max="13574" width="6.375" style="32" bestFit="1" customWidth="1"/>
    <col min="13575" max="13575" width="4.75" style="32" bestFit="1" customWidth="1"/>
    <col min="13576" max="13576" width="4.5" style="32" bestFit="1" customWidth="1"/>
    <col min="13577" max="13577" width="5.625" style="32" bestFit="1" customWidth="1"/>
    <col min="13578" max="13578" width="5" style="32" bestFit="1" customWidth="1"/>
    <col min="13579" max="13580" width="4.5" style="32" bestFit="1" customWidth="1"/>
    <col min="13581" max="13824" width="9" style="32"/>
    <col min="13825" max="13825" width="16.75" style="32" bestFit="1" customWidth="1"/>
    <col min="13826" max="13826" width="5" style="32" bestFit="1" customWidth="1"/>
    <col min="13827" max="13827" width="5.125" style="32" customWidth="1"/>
    <col min="13828" max="13828" width="4.5" style="32" bestFit="1" customWidth="1"/>
    <col min="13829" max="13830" width="6.375" style="32" bestFit="1" customWidth="1"/>
    <col min="13831" max="13831" width="4.75" style="32" bestFit="1" customWidth="1"/>
    <col min="13832" max="13832" width="4.5" style="32" bestFit="1" customWidth="1"/>
    <col min="13833" max="13833" width="5.625" style="32" bestFit="1" customWidth="1"/>
    <col min="13834" max="13834" width="5" style="32" bestFit="1" customWidth="1"/>
    <col min="13835" max="13836" width="4.5" style="32" bestFit="1" customWidth="1"/>
    <col min="13837" max="14080" width="9" style="32"/>
    <col min="14081" max="14081" width="16.75" style="32" bestFit="1" customWidth="1"/>
    <col min="14082" max="14082" width="5" style="32" bestFit="1" customWidth="1"/>
    <col min="14083" max="14083" width="5.125" style="32" customWidth="1"/>
    <col min="14084" max="14084" width="4.5" style="32" bestFit="1" customWidth="1"/>
    <col min="14085" max="14086" width="6.375" style="32" bestFit="1" customWidth="1"/>
    <col min="14087" max="14087" width="4.75" style="32" bestFit="1" customWidth="1"/>
    <col min="14088" max="14088" width="4.5" style="32" bestFit="1" customWidth="1"/>
    <col min="14089" max="14089" width="5.625" style="32" bestFit="1" customWidth="1"/>
    <col min="14090" max="14090" width="5" style="32" bestFit="1" customWidth="1"/>
    <col min="14091" max="14092" width="4.5" style="32" bestFit="1" customWidth="1"/>
    <col min="14093" max="14336" width="9" style="32"/>
    <col min="14337" max="14337" width="16.75" style="32" bestFit="1" customWidth="1"/>
    <col min="14338" max="14338" width="5" style="32" bestFit="1" customWidth="1"/>
    <col min="14339" max="14339" width="5.125" style="32" customWidth="1"/>
    <col min="14340" max="14340" width="4.5" style="32" bestFit="1" customWidth="1"/>
    <col min="14341" max="14342" width="6.375" style="32" bestFit="1" customWidth="1"/>
    <col min="14343" max="14343" width="4.75" style="32" bestFit="1" customWidth="1"/>
    <col min="14344" max="14344" width="4.5" style="32" bestFit="1" customWidth="1"/>
    <col min="14345" max="14345" width="5.625" style="32" bestFit="1" customWidth="1"/>
    <col min="14346" max="14346" width="5" style="32" bestFit="1" customWidth="1"/>
    <col min="14347" max="14348" width="4.5" style="32" bestFit="1" customWidth="1"/>
    <col min="14349" max="14592" width="9" style="32"/>
    <col min="14593" max="14593" width="16.75" style="32" bestFit="1" customWidth="1"/>
    <col min="14594" max="14594" width="5" style="32" bestFit="1" customWidth="1"/>
    <col min="14595" max="14595" width="5.125" style="32" customWidth="1"/>
    <col min="14596" max="14596" width="4.5" style="32" bestFit="1" customWidth="1"/>
    <col min="14597" max="14598" width="6.375" style="32" bestFit="1" customWidth="1"/>
    <col min="14599" max="14599" width="4.75" style="32" bestFit="1" customWidth="1"/>
    <col min="14600" max="14600" width="4.5" style="32" bestFit="1" customWidth="1"/>
    <col min="14601" max="14601" width="5.625" style="32" bestFit="1" customWidth="1"/>
    <col min="14602" max="14602" width="5" style="32" bestFit="1" customWidth="1"/>
    <col min="14603" max="14604" width="4.5" style="32" bestFit="1" customWidth="1"/>
    <col min="14605" max="14848" width="9" style="32"/>
    <col min="14849" max="14849" width="16.75" style="32" bestFit="1" customWidth="1"/>
    <col min="14850" max="14850" width="5" style="32" bestFit="1" customWidth="1"/>
    <col min="14851" max="14851" width="5.125" style="32" customWidth="1"/>
    <col min="14852" max="14852" width="4.5" style="32" bestFit="1" customWidth="1"/>
    <col min="14853" max="14854" width="6.375" style="32" bestFit="1" customWidth="1"/>
    <col min="14855" max="14855" width="4.75" style="32" bestFit="1" customWidth="1"/>
    <col min="14856" max="14856" width="4.5" style="32" bestFit="1" customWidth="1"/>
    <col min="14857" max="14857" width="5.625" style="32" bestFit="1" customWidth="1"/>
    <col min="14858" max="14858" width="5" style="32" bestFit="1" customWidth="1"/>
    <col min="14859" max="14860" width="4.5" style="32" bestFit="1" customWidth="1"/>
    <col min="14861" max="15104" width="9" style="32"/>
    <col min="15105" max="15105" width="16.75" style="32" bestFit="1" customWidth="1"/>
    <col min="15106" max="15106" width="5" style="32" bestFit="1" customWidth="1"/>
    <col min="15107" max="15107" width="5.125" style="32" customWidth="1"/>
    <col min="15108" max="15108" width="4.5" style="32" bestFit="1" customWidth="1"/>
    <col min="15109" max="15110" width="6.375" style="32" bestFit="1" customWidth="1"/>
    <col min="15111" max="15111" width="4.75" style="32" bestFit="1" customWidth="1"/>
    <col min="15112" max="15112" width="4.5" style="32" bestFit="1" customWidth="1"/>
    <col min="15113" max="15113" width="5.625" style="32" bestFit="1" customWidth="1"/>
    <col min="15114" max="15114" width="5" style="32" bestFit="1" customWidth="1"/>
    <col min="15115" max="15116" width="4.5" style="32" bestFit="1" customWidth="1"/>
    <col min="15117" max="15360" width="9" style="32"/>
    <col min="15361" max="15361" width="16.75" style="32" bestFit="1" customWidth="1"/>
    <col min="15362" max="15362" width="5" style="32" bestFit="1" customWidth="1"/>
    <col min="15363" max="15363" width="5.125" style="32" customWidth="1"/>
    <col min="15364" max="15364" width="4.5" style="32" bestFit="1" customWidth="1"/>
    <col min="15365" max="15366" width="6.375" style="32" bestFit="1" customWidth="1"/>
    <col min="15367" max="15367" width="4.75" style="32" bestFit="1" customWidth="1"/>
    <col min="15368" max="15368" width="4.5" style="32" bestFit="1" customWidth="1"/>
    <col min="15369" max="15369" width="5.625" style="32" bestFit="1" customWidth="1"/>
    <col min="15370" max="15370" width="5" style="32" bestFit="1" customWidth="1"/>
    <col min="15371" max="15372" width="4.5" style="32" bestFit="1" customWidth="1"/>
    <col min="15373" max="15616" width="9" style="32"/>
    <col min="15617" max="15617" width="16.75" style="32" bestFit="1" customWidth="1"/>
    <col min="15618" max="15618" width="5" style="32" bestFit="1" customWidth="1"/>
    <col min="15619" max="15619" width="5.125" style="32" customWidth="1"/>
    <col min="15620" max="15620" width="4.5" style="32" bestFit="1" customWidth="1"/>
    <col min="15621" max="15622" width="6.375" style="32" bestFit="1" customWidth="1"/>
    <col min="15623" max="15623" width="4.75" style="32" bestFit="1" customWidth="1"/>
    <col min="15624" max="15624" width="4.5" style="32" bestFit="1" customWidth="1"/>
    <col min="15625" max="15625" width="5.625" style="32" bestFit="1" customWidth="1"/>
    <col min="15626" max="15626" width="5" style="32" bestFit="1" customWidth="1"/>
    <col min="15627" max="15628" width="4.5" style="32" bestFit="1" customWidth="1"/>
    <col min="15629" max="15872" width="9" style="32"/>
    <col min="15873" max="15873" width="16.75" style="32" bestFit="1" customWidth="1"/>
    <col min="15874" max="15874" width="5" style="32" bestFit="1" customWidth="1"/>
    <col min="15875" max="15875" width="5.125" style="32" customWidth="1"/>
    <col min="15876" max="15876" width="4.5" style="32" bestFit="1" customWidth="1"/>
    <col min="15877" max="15878" width="6.375" style="32" bestFit="1" customWidth="1"/>
    <col min="15879" max="15879" width="4.75" style="32" bestFit="1" customWidth="1"/>
    <col min="15880" max="15880" width="4.5" style="32" bestFit="1" customWidth="1"/>
    <col min="15881" max="15881" width="5.625" style="32" bestFit="1" customWidth="1"/>
    <col min="15882" max="15882" width="5" style="32" bestFit="1" customWidth="1"/>
    <col min="15883" max="15884" width="4.5" style="32" bestFit="1" customWidth="1"/>
    <col min="15885" max="16128" width="9" style="32"/>
    <col min="16129" max="16129" width="16.75" style="32" bestFit="1" customWidth="1"/>
    <col min="16130" max="16130" width="5" style="32" bestFit="1" customWidth="1"/>
    <col min="16131" max="16131" width="5.125" style="32" customWidth="1"/>
    <col min="16132" max="16132" width="4.5" style="32" bestFit="1" customWidth="1"/>
    <col min="16133" max="16134" width="6.375" style="32" bestFit="1" customWidth="1"/>
    <col min="16135" max="16135" width="4.75" style="32" bestFit="1" customWidth="1"/>
    <col min="16136" max="16136" width="4.5" style="32" bestFit="1" customWidth="1"/>
    <col min="16137" max="16137" width="5.625" style="32" bestFit="1" customWidth="1"/>
    <col min="16138" max="16138" width="5" style="32" bestFit="1" customWidth="1"/>
    <col min="16139" max="16140" width="4.5" style="32" bestFit="1" customWidth="1"/>
    <col min="16141" max="16384" width="9" style="32"/>
  </cols>
  <sheetData>
    <row r="1" spans="1:22">
      <c r="A1" s="71" t="s">
        <v>1071</v>
      </c>
      <c r="B1" s="31" t="s">
        <v>143</v>
      </c>
      <c r="C1" s="42">
        <v>1</v>
      </c>
      <c r="D1" s="42">
        <v>2</v>
      </c>
      <c r="E1" s="42">
        <v>3</v>
      </c>
      <c r="F1" s="43">
        <v>4</v>
      </c>
      <c r="G1" s="42">
        <v>5</v>
      </c>
      <c r="H1" s="42">
        <v>6</v>
      </c>
      <c r="I1" s="42">
        <v>7</v>
      </c>
      <c r="J1" s="43">
        <v>8</v>
      </c>
      <c r="K1" s="42">
        <v>9</v>
      </c>
      <c r="L1" s="42">
        <v>10</v>
      </c>
      <c r="M1" s="42">
        <v>11</v>
      </c>
      <c r="N1" s="43">
        <v>12</v>
      </c>
      <c r="O1" s="42">
        <v>13</v>
      </c>
      <c r="P1" s="42">
        <v>14</v>
      </c>
      <c r="Q1" s="42">
        <v>15</v>
      </c>
      <c r="R1" s="43">
        <v>16</v>
      </c>
      <c r="S1" s="42">
        <v>17</v>
      </c>
      <c r="T1" s="42">
        <v>18</v>
      </c>
      <c r="U1" s="42">
        <v>19</v>
      </c>
      <c r="V1" s="44">
        <v>20</v>
      </c>
    </row>
    <row r="2" spans="1:22" ht="15.75">
      <c r="A2" s="70" t="s">
        <v>1037</v>
      </c>
      <c r="B2" s="33"/>
      <c r="C2" s="45"/>
      <c r="D2" s="45"/>
      <c r="E2" s="45"/>
      <c r="F2" s="46"/>
      <c r="G2" s="41"/>
      <c r="H2" s="41">
        <v>3</v>
      </c>
      <c r="I2" s="41"/>
      <c r="J2" s="40">
        <v>4</v>
      </c>
      <c r="K2" s="41"/>
      <c r="L2" s="41">
        <v>4</v>
      </c>
      <c r="M2" s="47"/>
      <c r="N2" s="43">
        <v>5</v>
      </c>
      <c r="O2" s="47">
        <v>3</v>
      </c>
      <c r="P2" s="47"/>
      <c r="Q2" s="47"/>
      <c r="R2" s="43"/>
      <c r="S2" s="47"/>
      <c r="T2" s="47"/>
      <c r="U2" s="47"/>
      <c r="V2" s="44"/>
    </row>
    <row r="3" spans="1:22" ht="15.75">
      <c r="A3" s="70" t="s">
        <v>182</v>
      </c>
      <c r="B3" s="33"/>
      <c r="C3" s="45"/>
      <c r="D3" s="45"/>
      <c r="E3" s="45"/>
      <c r="F3" s="46"/>
      <c r="G3" s="41"/>
      <c r="H3" s="41">
        <v>2</v>
      </c>
      <c r="I3" s="41"/>
      <c r="J3" s="40">
        <v>2</v>
      </c>
      <c r="K3" s="41"/>
      <c r="L3" s="41">
        <v>2</v>
      </c>
      <c r="M3" s="47"/>
      <c r="N3" s="43">
        <v>3</v>
      </c>
      <c r="O3" s="47">
        <v>2</v>
      </c>
      <c r="P3" s="47"/>
      <c r="Q3" s="47"/>
      <c r="R3" s="43"/>
      <c r="S3" s="47"/>
      <c r="T3" s="47"/>
      <c r="U3" s="47"/>
      <c r="V3" s="44"/>
    </row>
    <row r="4" spans="1:22" ht="15.75">
      <c r="A4" s="70" t="s">
        <v>183</v>
      </c>
      <c r="B4" s="33"/>
      <c r="C4" s="45"/>
      <c r="D4" s="45"/>
      <c r="E4" s="45"/>
      <c r="F4" s="46"/>
      <c r="G4" s="41"/>
      <c r="H4" s="41">
        <v>1</v>
      </c>
      <c r="I4" s="41"/>
      <c r="J4" s="40">
        <v>1</v>
      </c>
      <c r="K4" s="41"/>
      <c r="L4" s="41">
        <v>1</v>
      </c>
      <c r="M4" s="47"/>
      <c r="N4" s="43">
        <v>1</v>
      </c>
      <c r="O4" s="47">
        <v>1</v>
      </c>
      <c r="P4" s="47"/>
      <c r="Q4" s="47"/>
      <c r="R4" s="43"/>
      <c r="S4" s="47"/>
      <c r="T4" s="47"/>
      <c r="U4" s="47"/>
      <c r="V4" s="44"/>
    </row>
    <row r="5" spans="1:22" ht="15.75">
      <c r="A5" s="70" t="s">
        <v>184</v>
      </c>
      <c r="B5" s="33"/>
      <c r="C5" s="45"/>
      <c r="D5" s="45"/>
      <c r="E5" s="45"/>
      <c r="F5" s="46"/>
      <c r="G5" s="41"/>
      <c r="H5" s="41"/>
      <c r="I5" s="41"/>
      <c r="J5" s="40">
        <v>1</v>
      </c>
      <c r="K5" s="41"/>
      <c r="L5" s="41">
        <v>1</v>
      </c>
      <c r="M5" s="47"/>
      <c r="N5" s="43">
        <v>1</v>
      </c>
      <c r="O5" s="47">
        <v>0</v>
      </c>
      <c r="P5" s="47"/>
      <c r="Q5" s="47"/>
      <c r="R5" s="43"/>
      <c r="S5" s="47"/>
      <c r="T5" s="47"/>
      <c r="U5" s="47"/>
      <c r="V5" s="44"/>
    </row>
    <row r="6" spans="1:22" ht="15.75">
      <c r="A6" s="70" t="s">
        <v>185</v>
      </c>
      <c r="B6" s="33"/>
      <c r="C6" s="45"/>
      <c r="D6" s="45"/>
      <c r="E6" s="45"/>
      <c r="F6" s="46"/>
      <c r="G6" s="41">
        <v>0</v>
      </c>
      <c r="H6" s="41">
        <v>2</v>
      </c>
      <c r="I6" s="41">
        <v>2</v>
      </c>
      <c r="J6" s="53">
        <v>2</v>
      </c>
      <c r="K6" s="41">
        <v>2</v>
      </c>
      <c r="L6" s="41">
        <v>2</v>
      </c>
      <c r="M6" s="41">
        <v>2</v>
      </c>
      <c r="N6" s="53">
        <v>2</v>
      </c>
      <c r="O6" s="47">
        <v>3</v>
      </c>
      <c r="P6" s="47">
        <v>3</v>
      </c>
      <c r="Q6" s="47">
        <v>3</v>
      </c>
      <c r="R6" s="44">
        <v>3</v>
      </c>
      <c r="S6" s="47">
        <v>4</v>
      </c>
      <c r="T6" s="47">
        <v>4</v>
      </c>
      <c r="U6" s="47">
        <v>4</v>
      </c>
      <c r="V6" s="44">
        <v>4</v>
      </c>
    </row>
    <row r="7" spans="1:22" ht="15.75">
      <c r="A7" s="70" t="s">
        <v>186</v>
      </c>
      <c r="B7" s="33"/>
      <c r="C7" s="45"/>
      <c r="D7" s="45"/>
      <c r="E7" s="45"/>
      <c r="F7" s="46"/>
      <c r="G7" s="41">
        <v>0</v>
      </c>
      <c r="H7" s="41">
        <v>1</v>
      </c>
      <c r="I7" s="41">
        <v>1</v>
      </c>
      <c r="J7" s="40">
        <v>1</v>
      </c>
      <c r="K7" s="41">
        <v>1</v>
      </c>
      <c r="L7" s="41">
        <v>1</v>
      </c>
      <c r="M7" s="47">
        <v>1</v>
      </c>
      <c r="N7" s="43">
        <v>1</v>
      </c>
      <c r="O7" s="47">
        <v>1</v>
      </c>
      <c r="P7" s="47">
        <v>1</v>
      </c>
      <c r="Q7" s="47">
        <v>1</v>
      </c>
      <c r="R7" s="43">
        <v>1</v>
      </c>
      <c r="S7" s="47">
        <v>1</v>
      </c>
      <c r="T7" s="47">
        <v>1</v>
      </c>
      <c r="U7" s="47">
        <v>1</v>
      </c>
      <c r="V7" s="44">
        <v>1</v>
      </c>
    </row>
    <row r="8" spans="1:22" ht="15.75">
      <c r="A8" s="70" t="s">
        <v>187</v>
      </c>
      <c r="B8" s="33"/>
      <c r="C8" s="45"/>
      <c r="D8" s="45"/>
      <c r="E8" s="45"/>
      <c r="F8" s="46"/>
      <c r="G8" s="41">
        <v>0</v>
      </c>
      <c r="H8" s="41">
        <v>1</v>
      </c>
      <c r="I8" s="41">
        <v>1</v>
      </c>
      <c r="J8" s="40">
        <v>1</v>
      </c>
      <c r="K8" s="41">
        <v>1</v>
      </c>
      <c r="L8" s="41">
        <v>1</v>
      </c>
      <c r="M8" s="47">
        <v>1</v>
      </c>
      <c r="N8" s="43">
        <v>1</v>
      </c>
      <c r="O8" s="47">
        <v>1</v>
      </c>
      <c r="P8" s="47">
        <v>1</v>
      </c>
      <c r="Q8" s="47">
        <v>1</v>
      </c>
      <c r="R8" s="43">
        <v>1</v>
      </c>
      <c r="S8" s="47">
        <v>1</v>
      </c>
      <c r="T8" s="47">
        <v>1</v>
      </c>
      <c r="U8" s="47">
        <v>1</v>
      </c>
      <c r="V8" s="44">
        <v>1</v>
      </c>
    </row>
    <row r="9" spans="1:22" ht="15.75" customHeight="1">
      <c r="A9" s="70" t="s">
        <v>1068</v>
      </c>
      <c r="B9" s="39"/>
      <c r="C9" s="47"/>
      <c r="D9" s="47"/>
      <c r="E9" s="47"/>
      <c r="F9" s="43"/>
      <c r="G9" s="47" t="str">
        <f>IF(G2&gt;=G3+G4+G5,IF(G2&gt;G3+G4+G5,"缺排",""),"超排")</f>
        <v/>
      </c>
      <c r="H9" s="47" t="str">
        <f t="shared" ref="H9:V9" si="0">IF(H2&gt;=H3+H4+H5,IF(H2&gt;H3+H4+H5,"缺排",""),"超排")</f>
        <v/>
      </c>
      <c r="I9" s="47" t="str">
        <f t="shared" si="0"/>
        <v/>
      </c>
      <c r="J9" s="44" t="str">
        <f t="shared" si="0"/>
        <v/>
      </c>
      <c r="K9" s="47" t="str">
        <f t="shared" si="0"/>
        <v/>
      </c>
      <c r="L9" s="47" t="str">
        <f t="shared" si="0"/>
        <v/>
      </c>
      <c r="M9" s="47" t="str">
        <f t="shared" si="0"/>
        <v/>
      </c>
      <c r="N9" s="44" t="str">
        <f t="shared" si="0"/>
        <v/>
      </c>
      <c r="O9" s="47" t="str">
        <f t="shared" si="0"/>
        <v/>
      </c>
      <c r="P9" s="47" t="str">
        <f t="shared" si="0"/>
        <v/>
      </c>
      <c r="Q9" s="47" t="str">
        <f t="shared" si="0"/>
        <v/>
      </c>
      <c r="R9" s="44" t="str">
        <f t="shared" si="0"/>
        <v/>
      </c>
      <c r="S9" s="47" t="str">
        <f t="shared" si="0"/>
        <v/>
      </c>
      <c r="T9" s="47" t="str">
        <f t="shared" si="0"/>
        <v/>
      </c>
      <c r="U9" s="47" t="str">
        <f t="shared" si="0"/>
        <v/>
      </c>
      <c r="V9" s="44" t="str">
        <f t="shared" si="0"/>
        <v/>
      </c>
    </row>
    <row r="10" spans="1:22" ht="15.75" customHeight="1">
      <c r="A10" s="72"/>
    </row>
    <row r="11" spans="1:22">
      <c r="A11" s="59" t="s">
        <v>1038</v>
      </c>
      <c r="B11" s="34" t="s">
        <v>142</v>
      </c>
      <c r="C11" s="51" t="s">
        <v>155</v>
      </c>
      <c r="D11" s="51">
        <v>0</v>
      </c>
      <c r="E11" s="51" t="s">
        <v>154</v>
      </c>
      <c r="F11" s="43">
        <v>0</v>
      </c>
      <c r="G11" s="51" t="s">
        <v>159</v>
      </c>
      <c r="H11" s="51">
        <v>0</v>
      </c>
      <c r="I11" s="51" t="s">
        <v>160</v>
      </c>
      <c r="J11" s="43">
        <f>SUM(C13:F13)</f>
        <v>0</v>
      </c>
      <c r="K11" s="51" t="s">
        <v>1052</v>
      </c>
      <c r="L11" s="51">
        <v>2</v>
      </c>
      <c r="M11" s="51" t="s">
        <v>158</v>
      </c>
      <c r="N11" s="43">
        <v>1</v>
      </c>
      <c r="O11" s="51" t="s">
        <v>1051</v>
      </c>
      <c r="P11" s="47">
        <v>3</v>
      </c>
      <c r="Q11" s="51" t="s">
        <v>161</v>
      </c>
      <c r="R11" s="43">
        <v>1</v>
      </c>
      <c r="S11" s="51" t="s">
        <v>1049</v>
      </c>
      <c r="T11" s="47">
        <v>4</v>
      </c>
      <c r="U11" s="51" t="s">
        <v>162</v>
      </c>
      <c r="V11" s="43" t="s">
        <v>163</v>
      </c>
    </row>
    <row r="12" spans="1:22" s="36" customFormat="1">
      <c r="A12" s="60" t="s">
        <v>181</v>
      </c>
      <c r="B12" s="35" t="s">
        <v>143</v>
      </c>
      <c r="C12" s="52">
        <v>1</v>
      </c>
      <c r="D12" s="52">
        <v>2</v>
      </c>
      <c r="E12" s="52">
        <v>3</v>
      </c>
      <c r="F12" s="43">
        <v>4</v>
      </c>
      <c r="G12" s="52">
        <v>5</v>
      </c>
      <c r="H12" s="52">
        <v>6</v>
      </c>
      <c r="I12" s="52">
        <v>7</v>
      </c>
      <c r="J12" s="43">
        <v>8</v>
      </c>
      <c r="K12" s="52">
        <v>9</v>
      </c>
      <c r="L12" s="52">
        <v>10</v>
      </c>
      <c r="M12" s="52">
        <v>11</v>
      </c>
      <c r="N12" s="43">
        <v>12</v>
      </c>
      <c r="O12" s="52">
        <v>13</v>
      </c>
      <c r="P12" s="52">
        <v>14</v>
      </c>
      <c r="Q12" s="52">
        <v>15</v>
      </c>
      <c r="R12" s="43">
        <v>16</v>
      </c>
      <c r="S12" s="52">
        <v>17</v>
      </c>
      <c r="T12" s="52">
        <v>18</v>
      </c>
      <c r="U12" s="52">
        <v>19</v>
      </c>
      <c r="V12" s="43">
        <v>20</v>
      </c>
    </row>
    <row r="13" spans="1:22" ht="15.75">
      <c r="A13" s="58" t="s">
        <v>144</v>
      </c>
      <c r="B13" s="37">
        <v>0</v>
      </c>
      <c r="C13" s="45">
        <f>C6</f>
        <v>0</v>
      </c>
      <c r="D13" s="45">
        <f>D6</f>
        <v>0</v>
      </c>
      <c r="E13" s="45">
        <f t="shared" ref="E13:F13" si="1">E6</f>
        <v>0</v>
      </c>
      <c r="F13" s="46">
        <f t="shared" si="1"/>
        <v>0</v>
      </c>
      <c r="G13" s="41">
        <f t="shared" ref="G13:O13" si="2">IF(G3&gt;G6,G3,G6)</f>
        <v>0</v>
      </c>
      <c r="H13" s="41">
        <f t="shared" si="2"/>
        <v>2</v>
      </c>
      <c r="I13" s="41">
        <f t="shared" si="2"/>
        <v>2</v>
      </c>
      <c r="J13" s="53">
        <f t="shared" si="2"/>
        <v>2</v>
      </c>
      <c r="K13" s="41">
        <f t="shared" si="2"/>
        <v>2</v>
      </c>
      <c r="L13" s="41">
        <f t="shared" si="2"/>
        <v>2</v>
      </c>
      <c r="M13" s="41">
        <f t="shared" si="2"/>
        <v>2</v>
      </c>
      <c r="N13" s="53">
        <f t="shared" si="2"/>
        <v>3</v>
      </c>
      <c r="O13" s="41">
        <f t="shared" si="2"/>
        <v>3</v>
      </c>
      <c r="P13" s="41">
        <f t="shared" ref="P13:V13" si="3">IF(P3&gt;P6,P3,P6)</f>
        <v>3</v>
      </c>
      <c r="Q13" s="41">
        <f t="shared" si="3"/>
        <v>3</v>
      </c>
      <c r="R13" s="53">
        <f>IF(R3&gt;R6,R3,R6)</f>
        <v>3</v>
      </c>
      <c r="S13" s="41">
        <f t="shared" si="3"/>
        <v>4</v>
      </c>
      <c r="T13" s="41">
        <f t="shared" si="3"/>
        <v>4</v>
      </c>
      <c r="U13" s="41">
        <f t="shared" si="3"/>
        <v>4</v>
      </c>
      <c r="V13" s="53">
        <f t="shared" si="3"/>
        <v>4</v>
      </c>
    </row>
    <row r="14" spans="1:22" ht="15.75">
      <c r="A14" s="58" t="s">
        <v>145</v>
      </c>
      <c r="B14" s="37">
        <v>0</v>
      </c>
      <c r="C14" s="51">
        <v>0</v>
      </c>
      <c r="D14" s="51"/>
      <c r="E14" s="51"/>
      <c r="F14" s="43"/>
      <c r="G14" s="51"/>
      <c r="H14" s="51"/>
      <c r="I14" s="51"/>
      <c r="J14" s="43"/>
      <c r="K14" s="51"/>
      <c r="L14" s="51"/>
      <c r="M14" s="51"/>
      <c r="N14" s="43"/>
      <c r="O14" s="51"/>
      <c r="P14" s="51"/>
      <c r="Q14" s="51"/>
      <c r="R14" s="43"/>
      <c r="S14" s="51"/>
      <c r="T14" s="51"/>
      <c r="U14" s="51"/>
      <c r="V14" s="43"/>
    </row>
    <row r="15" spans="1:22" ht="15.75">
      <c r="A15" s="58" t="s">
        <v>146</v>
      </c>
      <c r="B15" s="37"/>
      <c r="C15" s="51">
        <f>F11+C14+B14-C13</f>
        <v>0</v>
      </c>
      <c r="D15" s="51">
        <f>C16+D14-D13</f>
        <v>0</v>
      </c>
      <c r="E15" s="51">
        <f>D16+E14-E13</f>
        <v>0</v>
      </c>
      <c r="F15" s="43">
        <f t="shared" ref="F15:J15" si="4">E16+F14-F13</f>
        <v>0</v>
      </c>
      <c r="G15" s="51">
        <f>J11+G14-G13</f>
        <v>0</v>
      </c>
      <c r="H15" s="51">
        <f t="shared" si="4"/>
        <v>-2</v>
      </c>
      <c r="I15" s="51">
        <f>H16+I14-I13</f>
        <v>-2</v>
      </c>
      <c r="J15" s="43">
        <f t="shared" si="4"/>
        <v>-2</v>
      </c>
      <c r="K15" s="51">
        <f>J16+K14-K13</f>
        <v>-2</v>
      </c>
      <c r="L15" s="51">
        <f>K16+L14-L13</f>
        <v>-2</v>
      </c>
      <c r="M15" s="51">
        <f t="shared" ref="M15:V15" si="5">L16+M14-M13</f>
        <v>-2</v>
      </c>
      <c r="N15" s="43">
        <f t="shared" si="5"/>
        <v>-3</v>
      </c>
      <c r="O15" s="51">
        <f t="shared" si="5"/>
        <v>-4</v>
      </c>
      <c r="P15" s="51">
        <f t="shared" si="5"/>
        <v>-4</v>
      </c>
      <c r="Q15" s="51">
        <f t="shared" si="5"/>
        <v>-4</v>
      </c>
      <c r="R15" s="43">
        <f t="shared" si="5"/>
        <v>-4</v>
      </c>
      <c r="S15" s="51">
        <f t="shared" si="5"/>
        <v>-5</v>
      </c>
      <c r="T15" s="51">
        <f t="shared" si="5"/>
        <v>-5</v>
      </c>
      <c r="U15" s="51">
        <f t="shared" si="5"/>
        <v>-5</v>
      </c>
      <c r="V15" s="43">
        <f t="shared" si="5"/>
        <v>-5</v>
      </c>
    </row>
    <row r="16" spans="1:22" ht="15.75">
      <c r="A16" s="58" t="s">
        <v>147</v>
      </c>
      <c r="B16" s="37"/>
      <c r="C16" s="51">
        <f>C15+C18</f>
        <v>0</v>
      </c>
      <c r="D16" s="51">
        <f t="shared" ref="D16:J16" si="6">D15+D18</f>
        <v>0</v>
      </c>
      <c r="E16" s="51">
        <f t="shared" si="6"/>
        <v>0</v>
      </c>
      <c r="F16" s="43">
        <f>F15+F18</f>
        <v>0</v>
      </c>
      <c r="G16" s="51">
        <f t="shared" si="6"/>
        <v>0</v>
      </c>
      <c r="H16" s="51">
        <f t="shared" si="6"/>
        <v>0</v>
      </c>
      <c r="I16" s="51">
        <f t="shared" si="6"/>
        <v>0</v>
      </c>
      <c r="J16" s="43">
        <f t="shared" si="6"/>
        <v>0</v>
      </c>
      <c r="K16" s="51">
        <f>K15+K18</f>
        <v>0</v>
      </c>
      <c r="L16" s="51">
        <f>L15+L18</f>
        <v>0</v>
      </c>
      <c r="M16" s="51">
        <f t="shared" ref="M16:V16" si="7">M15+M18</f>
        <v>0</v>
      </c>
      <c r="N16" s="43">
        <f t="shared" si="7"/>
        <v>-1</v>
      </c>
      <c r="O16" s="51">
        <f t="shared" si="7"/>
        <v>-1</v>
      </c>
      <c r="P16" s="51">
        <f t="shared" si="7"/>
        <v>-1</v>
      </c>
      <c r="Q16" s="51">
        <f t="shared" si="7"/>
        <v>-1</v>
      </c>
      <c r="R16" s="43">
        <f t="shared" si="7"/>
        <v>-1</v>
      </c>
      <c r="S16" s="51">
        <f t="shared" si="7"/>
        <v>-1</v>
      </c>
      <c r="T16" s="51">
        <f t="shared" si="7"/>
        <v>-1</v>
      </c>
      <c r="U16" s="51">
        <f t="shared" si="7"/>
        <v>-1</v>
      </c>
      <c r="V16" s="43">
        <f t="shared" si="7"/>
        <v>-1</v>
      </c>
    </row>
    <row r="17" spans="1:22" ht="15.75">
      <c r="A17" s="58" t="s">
        <v>148</v>
      </c>
      <c r="B17" s="37"/>
      <c r="C17" s="51">
        <f>IF(C15&gt;=$D11,0,$D11-C15)</f>
        <v>0</v>
      </c>
      <c r="D17" s="51">
        <f t="shared" ref="D17:F17" si="8">IF(D15&gt;=$D11,0,$D11-D15)</f>
        <v>0</v>
      </c>
      <c r="E17" s="51">
        <f>IF(E15&gt;=$D11,0,$D11-E15)</f>
        <v>0</v>
      </c>
      <c r="F17" s="43">
        <f t="shared" si="8"/>
        <v>0</v>
      </c>
      <c r="G17" s="51">
        <f t="shared" ref="G17:J17" si="9">IF(G15&gt;=$H11,0,$H11-G15)</f>
        <v>0</v>
      </c>
      <c r="H17" s="51">
        <f t="shared" si="9"/>
        <v>2</v>
      </c>
      <c r="I17" s="51">
        <f t="shared" si="9"/>
        <v>2</v>
      </c>
      <c r="J17" s="43">
        <f t="shared" si="9"/>
        <v>2</v>
      </c>
      <c r="K17" s="51">
        <f>IF(K15&gt;=$H11,0,$H11-K15)</f>
        <v>2</v>
      </c>
      <c r="L17" s="51">
        <f>IF(L15&gt;=$H11,0,$H11-L15)</f>
        <v>2</v>
      </c>
      <c r="M17" s="51">
        <f t="shared" ref="M17:N17" si="10">IF(M15&gt;=$H11,0,$H11-M15)</f>
        <v>2</v>
      </c>
      <c r="N17" s="43">
        <f t="shared" si="10"/>
        <v>3</v>
      </c>
      <c r="O17" s="51">
        <f>IF(O15&gt;=$N11,0,$N11-O15)</f>
        <v>5</v>
      </c>
      <c r="P17" s="51">
        <f t="shared" ref="P17:R17" si="11">IF(P15&gt;=$N11,0,$N11-P15)</f>
        <v>5</v>
      </c>
      <c r="Q17" s="51">
        <f t="shared" si="11"/>
        <v>5</v>
      </c>
      <c r="R17" s="43">
        <f t="shared" si="11"/>
        <v>5</v>
      </c>
      <c r="S17" s="51">
        <f>IF(S15&gt;=$R11,0,$R11-S15)</f>
        <v>6</v>
      </c>
      <c r="T17" s="51">
        <f t="shared" ref="T17:V17" si="12">IF(T15&gt;=$R11,0,$R11-T15)</f>
        <v>6</v>
      </c>
      <c r="U17" s="51">
        <f t="shared" si="12"/>
        <v>6</v>
      </c>
      <c r="V17" s="43">
        <f t="shared" si="12"/>
        <v>6</v>
      </c>
    </row>
    <row r="18" spans="1:22" ht="15.75">
      <c r="A18" s="58" t="s">
        <v>149</v>
      </c>
      <c r="B18" s="37"/>
      <c r="C18" s="51">
        <f>IF(C17&gt;0,$L11,0)</f>
        <v>0</v>
      </c>
      <c r="D18" s="51">
        <f t="shared" ref="D18:N18" si="13">IF(D17&gt;0,$L11,0)</f>
        <v>0</v>
      </c>
      <c r="E18" s="51">
        <f t="shared" si="13"/>
        <v>0</v>
      </c>
      <c r="F18" s="43">
        <f>IF(F17&gt;0,$L11,0)</f>
        <v>0</v>
      </c>
      <c r="G18" s="51">
        <f>IF(G17&gt;0,$L11,0)</f>
        <v>0</v>
      </c>
      <c r="H18" s="51">
        <f>IF(H17&gt;0,$L11,0)</f>
        <v>2</v>
      </c>
      <c r="I18" s="51">
        <f t="shared" si="13"/>
        <v>2</v>
      </c>
      <c r="J18" s="43">
        <f t="shared" si="13"/>
        <v>2</v>
      </c>
      <c r="K18" s="51">
        <f t="shared" si="13"/>
        <v>2</v>
      </c>
      <c r="L18" s="51">
        <f t="shared" si="13"/>
        <v>2</v>
      </c>
      <c r="M18" s="51">
        <f t="shared" si="13"/>
        <v>2</v>
      </c>
      <c r="N18" s="43">
        <f t="shared" si="13"/>
        <v>2</v>
      </c>
      <c r="O18" s="51">
        <f>IF(O17&gt;0,$P11,0)</f>
        <v>3</v>
      </c>
      <c r="P18" s="51">
        <f t="shared" ref="P18:R18" si="14">IF(P17&gt;0,$P11,0)</f>
        <v>3</v>
      </c>
      <c r="Q18" s="51">
        <f t="shared" si="14"/>
        <v>3</v>
      </c>
      <c r="R18" s="43">
        <f t="shared" si="14"/>
        <v>3</v>
      </c>
      <c r="S18" s="51">
        <f>IF(S17&gt;0,$T11,0)</f>
        <v>4</v>
      </c>
      <c r="T18" s="51">
        <f t="shared" ref="T18:V18" si="15">IF(T17&gt;0,$T11,0)</f>
        <v>4</v>
      </c>
      <c r="U18" s="51">
        <f t="shared" si="15"/>
        <v>4</v>
      </c>
      <c r="V18" s="43">
        <f t="shared" si="15"/>
        <v>4</v>
      </c>
    </row>
    <row r="19" spans="1:22" ht="15.75">
      <c r="A19" s="58" t="s">
        <v>150</v>
      </c>
      <c r="B19" s="37">
        <f t="shared" ref="B19:J19" si="16">C18</f>
        <v>0</v>
      </c>
      <c r="C19" s="51">
        <f t="shared" si="16"/>
        <v>0</v>
      </c>
      <c r="D19" s="51">
        <f t="shared" si="16"/>
        <v>0</v>
      </c>
      <c r="E19" s="51">
        <f t="shared" si="16"/>
        <v>0</v>
      </c>
      <c r="F19" s="43">
        <f t="shared" si="16"/>
        <v>0</v>
      </c>
      <c r="G19" s="51">
        <f t="shared" si="16"/>
        <v>2</v>
      </c>
      <c r="H19" s="51">
        <f t="shared" si="16"/>
        <v>2</v>
      </c>
      <c r="I19" s="51">
        <f t="shared" si="16"/>
        <v>2</v>
      </c>
      <c r="J19" s="43">
        <f t="shared" si="16"/>
        <v>2</v>
      </c>
      <c r="K19" s="51">
        <f>L18</f>
        <v>2</v>
      </c>
      <c r="L19" s="51">
        <f>M18</f>
        <v>2</v>
      </c>
      <c r="M19" s="51">
        <f t="shared" ref="M19:V19" si="17">N18</f>
        <v>2</v>
      </c>
      <c r="N19" s="43">
        <f>O18</f>
        <v>3</v>
      </c>
      <c r="O19" s="51">
        <f t="shared" si="17"/>
        <v>3</v>
      </c>
      <c r="P19" s="51">
        <f t="shared" si="17"/>
        <v>3</v>
      </c>
      <c r="Q19" s="51">
        <f t="shared" si="17"/>
        <v>3</v>
      </c>
      <c r="R19" s="43">
        <f t="shared" si="17"/>
        <v>4</v>
      </c>
      <c r="S19" s="51">
        <f t="shared" si="17"/>
        <v>4</v>
      </c>
      <c r="T19" s="51">
        <f t="shared" si="17"/>
        <v>4</v>
      </c>
      <c r="U19" s="51">
        <f t="shared" si="17"/>
        <v>4</v>
      </c>
      <c r="V19" s="43">
        <f t="shared" si="17"/>
        <v>0</v>
      </c>
    </row>
    <row r="20" spans="1:22" ht="15.75">
      <c r="A20" s="73" t="s">
        <v>1022</v>
      </c>
      <c r="B20" s="33"/>
      <c r="C20" s="41">
        <f>C3</f>
        <v>0</v>
      </c>
      <c r="D20" s="41">
        <f t="shared" ref="D20:V20" si="18">D3</f>
        <v>0</v>
      </c>
      <c r="E20" s="41">
        <f t="shared" si="18"/>
        <v>0</v>
      </c>
      <c r="F20" s="53">
        <f t="shared" si="18"/>
        <v>0</v>
      </c>
      <c r="G20" s="41">
        <f t="shared" ref="G20:O20" si="19">G3</f>
        <v>0</v>
      </c>
      <c r="H20" s="41">
        <f t="shared" si="19"/>
        <v>2</v>
      </c>
      <c r="I20" s="41">
        <f t="shared" si="19"/>
        <v>0</v>
      </c>
      <c r="J20" s="53">
        <f t="shared" si="19"/>
        <v>2</v>
      </c>
      <c r="K20" s="41">
        <f t="shared" si="19"/>
        <v>0</v>
      </c>
      <c r="L20" s="41">
        <f t="shared" si="19"/>
        <v>2</v>
      </c>
      <c r="M20" s="41">
        <f t="shared" si="19"/>
        <v>0</v>
      </c>
      <c r="N20" s="53">
        <f t="shared" si="19"/>
        <v>3</v>
      </c>
      <c r="O20" s="41">
        <f t="shared" si="19"/>
        <v>2</v>
      </c>
      <c r="P20" s="41">
        <f t="shared" si="18"/>
        <v>0</v>
      </c>
      <c r="Q20" s="41">
        <f t="shared" si="18"/>
        <v>0</v>
      </c>
      <c r="R20" s="53">
        <f>R3</f>
        <v>0</v>
      </c>
      <c r="S20" s="41">
        <f t="shared" si="18"/>
        <v>0</v>
      </c>
      <c r="T20" s="41">
        <f t="shared" si="18"/>
        <v>0</v>
      </c>
      <c r="U20" s="41">
        <f t="shared" si="18"/>
        <v>0</v>
      </c>
      <c r="V20" s="53">
        <f t="shared" si="18"/>
        <v>0</v>
      </c>
    </row>
    <row r="21" spans="1:22" ht="15.75">
      <c r="A21" s="73" t="s">
        <v>1023</v>
      </c>
      <c r="B21" s="38"/>
      <c r="C21" s="41">
        <f t="shared" ref="C21:V21" si="20">C14+C18</f>
        <v>0</v>
      </c>
      <c r="D21" s="41">
        <f t="shared" si="20"/>
        <v>0</v>
      </c>
      <c r="E21" s="41">
        <f t="shared" si="20"/>
        <v>0</v>
      </c>
      <c r="F21" s="40">
        <f t="shared" si="20"/>
        <v>0</v>
      </c>
      <c r="G21" s="41">
        <f>G14+G18</f>
        <v>0</v>
      </c>
      <c r="H21" s="41">
        <f t="shared" si="20"/>
        <v>2</v>
      </c>
      <c r="I21" s="41">
        <f t="shared" si="20"/>
        <v>2</v>
      </c>
      <c r="J21" s="40">
        <f t="shared" si="20"/>
        <v>2</v>
      </c>
      <c r="K21" s="41">
        <f>K14+K18</f>
        <v>2</v>
      </c>
      <c r="L21" s="41">
        <f t="shared" si="20"/>
        <v>2</v>
      </c>
      <c r="M21" s="41">
        <f t="shared" si="20"/>
        <v>2</v>
      </c>
      <c r="N21" s="40">
        <f t="shared" si="20"/>
        <v>2</v>
      </c>
      <c r="O21" s="41">
        <f t="shared" si="20"/>
        <v>3</v>
      </c>
      <c r="P21" s="41">
        <f t="shared" si="20"/>
        <v>3</v>
      </c>
      <c r="Q21" s="41">
        <f t="shared" si="20"/>
        <v>3</v>
      </c>
      <c r="R21" s="40">
        <f t="shared" si="20"/>
        <v>3</v>
      </c>
      <c r="S21" s="41">
        <f t="shared" si="20"/>
        <v>4</v>
      </c>
      <c r="T21" s="41">
        <f t="shared" si="20"/>
        <v>4</v>
      </c>
      <c r="U21" s="41">
        <f t="shared" si="20"/>
        <v>4</v>
      </c>
      <c r="V21" s="53">
        <f t="shared" si="20"/>
        <v>4</v>
      </c>
    </row>
    <row r="22" spans="1:22" ht="15.75">
      <c r="A22" s="59" t="s">
        <v>151</v>
      </c>
      <c r="B22" s="38"/>
      <c r="C22" s="47">
        <f t="shared" ref="C22:V22" si="21">IF(C21=0,0,1)</f>
        <v>0</v>
      </c>
      <c r="D22" s="47">
        <f t="shared" si="21"/>
        <v>0</v>
      </c>
      <c r="E22" s="47">
        <f t="shared" si="21"/>
        <v>0</v>
      </c>
      <c r="F22" s="43">
        <f t="shared" si="21"/>
        <v>0</v>
      </c>
      <c r="G22" s="47">
        <f t="shared" si="21"/>
        <v>0</v>
      </c>
      <c r="H22" s="47">
        <f t="shared" si="21"/>
        <v>1</v>
      </c>
      <c r="I22" s="47">
        <f t="shared" si="21"/>
        <v>1</v>
      </c>
      <c r="J22" s="43">
        <f t="shared" si="21"/>
        <v>1</v>
      </c>
      <c r="K22" s="47">
        <f t="shared" si="21"/>
        <v>1</v>
      </c>
      <c r="L22" s="47">
        <f t="shared" si="21"/>
        <v>1</v>
      </c>
      <c r="M22" s="47">
        <f t="shared" si="21"/>
        <v>1</v>
      </c>
      <c r="N22" s="43">
        <f t="shared" si="21"/>
        <v>1</v>
      </c>
      <c r="O22" s="47">
        <f t="shared" si="21"/>
        <v>1</v>
      </c>
      <c r="P22" s="47">
        <f t="shared" si="21"/>
        <v>1</v>
      </c>
      <c r="Q22" s="47">
        <f t="shared" si="21"/>
        <v>1</v>
      </c>
      <c r="R22" s="43">
        <f t="shared" si="21"/>
        <v>1</v>
      </c>
      <c r="S22" s="47">
        <f t="shared" si="21"/>
        <v>1</v>
      </c>
      <c r="T22" s="47">
        <f t="shared" si="21"/>
        <v>1</v>
      </c>
      <c r="U22" s="47">
        <f t="shared" si="21"/>
        <v>1</v>
      </c>
      <c r="V22" s="44">
        <f t="shared" si="21"/>
        <v>1</v>
      </c>
    </row>
    <row r="23" spans="1:22" ht="15.75">
      <c r="A23" s="59" t="s">
        <v>152</v>
      </c>
      <c r="B23" s="38"/>
      <c r="C23" s="47">
        <f>B20+C20+D23*ABS(D22-1)+D24</f>
        <v>0</v>
      </c>
      <c r="D23" s="47">
        <f t="shared" ref="D23:T23" si="22">D20+E23*ABS(E22-1)+E24</f>
        <v>0</v>
      </c>
      <c r="E23" s="47">
        <f t="shared" si="22"/>
        <v>0</v>
      </c>
      <c r="F23" s="43">
        <f t="shared" si="22"/>
        <v>0</v>
      </c>
      <c r="G23" s="47">
        <f t="shared" si="22"/>
        <v>0</v>
      </c>
      <c r="H23" s="47">
        <f t="shared" si="22"/>
        <v>2</v>
      </c>
      <c r="I23" s="47">
        <f t="shared" si="22"/>
        <v>0</v>
      </c>
      <c r="J23" s="43">
        <f t="shared" si="22"/>
        <v>2</v>
      </c>
      <c r="K23" s="47">
        <f t="shared" si="22"/>
        <v>0</v>
      </c>
      <c r="L23" s="47">
        <f t="shared" si="22"/>
        <v>2</v>
      </c>
      <c r="M23" s="47">
        <f t="shared" si="22"/>
        <v>1</v>
      </c>
      <c r="N23" s="43">
        <f t="shared" si="22"/>
        <v>3</v>
      </c>
      <c r="O23" s="47">
        <f t="shared" si="22"/>
        <v>2</v>
      </c>
      <c r="P23" s="47">
        <f t="shared" si="22"/>
        <v>0</v>
      </c>
      <c r="Q23" s="47">
        <f t="shared" si="22"/>
        <v>0</v>
      </c>
      <c r="R23" s="43">
        <f t="shared" si="22"/>
        <v>0</v>
      </c>
      <c r="S23" s="47">
        <f t="shared" si="22"/>
        <v>0</v>
      </c>
      <c r="T23" s="47">
        <f t="shared" si="22"/>
        <v>0</v>
      </c>
      <c r="U23" s="47">
        <f>U20+V23*ABS(V22-1)+V24</f>
        <v>0</v>
      </c>
      <c r="V23" s="44">
        <f>V20</f>
        <v>0</v>
      </c>
    </row>
    <row r="24" spans="1:22" ht="15.75">
      <c r="A24" s="59" t="s">
        <v>153</v>
      </c>
      <c r="B24" s="38"/>
      <c r="C24" s="47">
        <f>IF(C22=0,0,MAX(C23-B21-C21-F11,0))</f>
        <v>0</v>
      </c>
      <c r="D24" s="47">
        <f>IF(D22=0,0,MAX(D23-D21,0))</f>
        <v>0</v>
      </c>
      <c r="E24" s="47">
        <f t="shared" ref="E24:V24" si="23">IF(E22=0,0,MAX(E23-E21,0))</f>
        <v>0</v>
      </c>
      <c r="F24" s="43">
        <f t="shared" si="23"/>
        <v>0</v>
      </c>
      <c r="G24" s="47">
        <f t="shared" si="23"/>
        <v>0</v>
      </c>
      <c r="H24" s="47">
        <f t="shared" si="23"/>
        <v>0</v>
      </c>
      <c r="I24" s="47">
        <f t="shared" si="23"/>
        <v>0</v>
      </c>
      <c r="J24" s="43">
        <f t="shared" si="23"/>
        <v>0</v>
      </c>
      <c r="K24" s="47">
        <f t="shared" si="23"/>
        <v>0</v>
      </c>
      <c r="L24" s="47">
        <f t="shared" si="23"/>
        <v>0</v>
      </c>
      <c r="M24" s="47">
        <f t="shared" si="23"/>
        <v>0</v>
      </c>
      <c r="N24" s="43">
        <f t="shared" si="23"/>
        <v>1</v>
      </c>
      <c r="O24" s="47">
        <f t="shared" si="23"/>
        <v>0</v>
      </c>
      <c r="P24" s="47">
        <f t="shared" si="23"/>
        <v>0</v>
      </c>
      <c r="Q24" s="47">
        <f t="shared" si="23"/>
        <v>0</v>
      </c>
      <c r="R24" s="43">
        <f t="shared" si="23"/>
        <v>0</v>
      </c>
      <c r="S24" s="47">
        <f t="shared" si="23"/>
        <v>0</v>
      </c>
      <c r="T24" s="47">
        <f t="shared" si="23"/>
        <v>0</v>
      </c>
      <c r="U24" s="47">
        <f t="shared" si="23"/>
        <v>0</v>
      </c>
      <c r="V24" s="44">
        <f t="shared" si="23"/>
        <v>0</v>
      </c>
    </row>
    <row r="25" spans="1:22" ht="15.75">
      <c r="A25" s="73" t="s">
        <v>1024</v>
      </c>
      <c r="B25" s="38"/>
      <c r="C25" s="54">
        <f>F11+B21+C21-C23</f>
        <v>0</v>
      </c>
      <c r="D25" s="47" t="str">
        <f>IF(D22=0,"",IF(D24=0,D21-D23,0))</f>
        <v/>
      </c>
      <c r="E25" s="47" t="str">
        <f t="shared" ref="E25:V25" si="24">IF(E22=0,"",IF(E24=0,E21-E23,0))</f>
        <v/>
      </c>
      <c r="F25" s="43" t="str">
        <f t="shared" si="24"/>
        <v/>
      </c>
      <c r="G25" s="47" t="str">
        <f t="shared" si="24"/>
        <v/>
      </c>
      <c r="H25" s="47">
        <f t="shared" si="24"/>
        <v>0</v>
      </c>
      <c r="I25" s="47">
        <f t="shared" si="24"/>
        <v>2</v>
      </c>
      <c r="J25" s="43">
        <f t="shared" si="24"/>
        <v>0</v>
      </c>
      <c r="K25" s="47">
        <f t="shared" si="24"/>
        <v>2</v>
      </c>
      <c r="L25" s="47">
        <f t="shared" si="24"/>
        <v>0</v>
      </c>
      <c r="M25" s="47">
        <f t="shared" si="24"/>
        <v>1</v>
      </c>
      <c r="N25" s="43">
        <f t="shared" si="24"/>
        <v>0</v>
      </c>
      <c r="O25" s="47">
        <f t="shared" si="24"/>
        <v>1</v>
      </c>
      <c r="P25" s="47">
        <f t="shared" si="24"/>
        <v>3</v>
      </c>
      <c r="Q25" s="47">
        <f t="shared" si="24"/>
        <v>3</v>
      </c>
      <c r="R25" s="43">
        <f t="shared" si="24"/>
        <v>3</v>
      </c>
      <c r="S25" s="47">
        <f t="shared" si="24"/>
        <v>4</v>
      </c>
      <c r="T25" s="47">
        <f t="shared" si="24"/>
        <v>4</v>
      </c>
      <c r="U25" s="47">
        <f t="shared" si="24"/>
        <v>4</v>
      </c>
      <c r="V25" s="44">
        <f t="shared" si="24"/>
        <v>4</v>
      </c>
    </row>
    <row r="27" spans="1:22">
      <c r="A27" s="59" t="s">
        <v>1039</v>
      </c>
      <c r="B27" s="34" t="s">
        <v>142</v>
      </c>
      <c r="C27" s="51" t="s">
        <v>155</v>
      </c>
      <c r="D27" s="51">
        <v>0</v>
      </c>
      <c r="E27" s="51" t="s">
        <v>154</v>
      </c>
      <c r="F27" s="43">
        <v>0</v>
      </c>
      <c r="G27" s="51" t="s">
        <v>159</v>
      </c>
      <c r="H27" s="51">
        <v>0</v>
      </c>
      <c r="I27" s="51" t="s">
        <v>160</v>
      </c>
      <c r="J27" s="43">
        <f>SUM(C29:F29)</f>
        <v>0</v>
      </c>
      <c r="K27" s="51" t="s">
        <v>1057</v>
      </c>
      <c r="L27" s="51">
        <v>1</v>
      </c>
      <c r="M27" s="51" t="s">
        <v>158</v>
      </c>
      <c r="N27" s="43"/>
      <c r="O27" s="51" t="s">
        <v>1051</v>
      </c>
      <c r="P27" s="47"/>
      <c r="Q27" s="51" t="s">
        <v>161</v>
      </c>
      <c r="R27" s="43"/>
      <c r="S27" s="51" t="s">
        <v>1053</v>
      </c>
      <c r="T27" s="47"/>
      <c r="U27" s="51" t="s">
        <v>162</v>
      </c>
      <c r="V27" s="43" t="s">
        <v>163</v>
      </c>
    </row>
    <row r="28" spans="1:22" s="36" customFormat="1">
      <c r="A28" s="60" t="s">
        <v>181</v>
      </c>
      <c r="B28" s="35" t="s">
        <v>143</v>
      </c>
      <c r="C28" s="52">
        <v>1</v>
      </c>
      <c r="D28" s="52">
        <v>2</v>
      </c>
      <c r="E28" s="52">
        <v>3</v>
      </c>
      <c r="F28" s="43">
        <v>4</v>
      </c>
      <c r="G28" s="52">
        <v>5</v>
      </c>
      <c r="H28" s="52">
        <v>6</v>
      </c>
      <c r="I28" s="52">
        <v>7</v>
      </c>
      <c r="J28" s="43">
        <v>8</v>
      </c>
      <c r="K28" s="52">
        <v>9</v>
      </c>
      <c r="L28" s="52">
        <v>10</v>
      </c>
      <c r="M28" s="52">
        <v>11</v>
      </c>
      <c r="N28" s="43">
        <v>12</v>
      </c>
      <c r="O28" s="52">
        <v>13</v>
      </c>
      <c r="P28" s="52">
        <v>14</v>
      </c>
      <c r="Q28" s="52">
        <v>15</v>
      </c>
      <c r="R28" s="43">
        <v>16</v>
      </c>
      <c r="S28" s="52">
        <v>17</v>
      </c>
      <c r="T28" s="52">
        <v>18</v>
      </c>
      <c r="U28" s="52">
        <v>19</v>
      </c>
      <c r="V28" s="43">
        <v>20</v>
      </c>
    </row>
    <row r="29" spans="1:22" ht="15.75">
      <c r="A29" s="58" t="s">
        <v>144</v>
      </c>
      <c r="B29" s="37">
        <v>0</v>
      </c>
      <c r="C29" s="45">
        <f>C7</f>
        <v>0</v>
      </c>
      <c r="D29" s="45">
        <f>D7</f>
        <v>0</v>
      </c>
      <c r="E29" s="45">
        <f>E7</f>
        <v>0</v>
      </c>
      <c r="F29" s="46">
        <f>F7</f>
        <v>0</v>
      </c>
      <c r="G29" s="40">
        <f t="shared" ref="G29:O29" si="25">IF(G4&gt;G7,G4,G7)</f>
        <v>0</v>
      </c>
      <c r="H29" s="40">
        <f t="shared" si="25"/>
        <v>1</v>
      </c>
      <c r="I29" s="40">
        <f t="shared" si="25"/>
        <v>1</v>
      </c>
      <c r="J29" s="40">
        <f t="shared" si="25"/>
        <v>1</v>
      </c>
      <c r="K29" s="40">
        <f t="shared" si="25"/>
        <v>1</v>
      </c>
      <c r="L29" s="40">
        <f t="shared" si="25"/>
        <v>1</v>
      </c>
      <c r="M29" s="40">
        <f t="shared" si="25"/>
        <v>1</v>
      </c>
      <c r="N29" s="40">
        <f t="shared" si="25"/>
        <v>1</v>
      </c>
      <c r="O29" s="40">
        <f t="shared" si="25"/>
        <v>1</v>
      </c>
      <c r="P29" s="40">
        <f t="shared" ref="P29:V29" si="26">IF(P4&gt;P7,P4,P7)</f>
        <v>1</v>
      </c>
      <c r="Q29" s="40">
        <f t="shared" si="26"/>
        <v>1</v>
      </c>
      <c r="R29" s="40">
        <f t="shared" si="26"/>
        <v>1</v>
      </c>
      <c r="S29" s="40">
        <f t="shared" si="26"/>
        <v>1</v>
      </c>
      <c r="T29" s="40">
        <f t="shared" si="26"/>
        <v>1</v>
      </c>
      <c r="U29" s="40">
        <f t="shared" si="26"/>
        <v>1</v>
      </c>
      <c r="V29" s="40">
        <f t="shared" si="26"/>
        <v>1</v>
      </c>
    </row>
    <row r="30" spans="1:22" ht="15.75">
      <c r="A30" s="58" t="s">
        <v>145</v>
      </c>
      <c r="B30" s="37">
        <v>0</v>
      </c>
      <c r="C30" s="51">
        <v>0</v>
      </c>
      <c r="D30" s="51"/>
      <c r="E30" s="51"/>
      <c r="F30" s="43"/>
      <c r="G30" s="51"/>
      <c r="H30" s="51"/>
      <c r="I30" s="51"/>
      <c r="J30" s="43"/>
      <c r="K30" s="51"/>
      <c r="L30" s="51"/>
      <c r="M30" s="51"/>
      <c r="N30" s="43"/>
      <c r="O30" s="51"/>
      <c r="P30" s="51"/>
      <c r="Q30" s="51"/>
      <c r="R30" s="43"/>
      <c r="S30" s="51"/>
      <c r="T30" s="51"/>
      <c r="U30" s="51"/>
      <c r="V30" s="43"/>
    </row>
    <row r="31" spans="1:22" ht="15.75">
      <c r="A31" s="58" t="s">
        <v>146</v>
      </c>
      <c r="B31" s="37"/>
      <c r="C31" s="51">
        <f>F27+C30+B30-C29</f>
        <v>0</v>
      </c>
      <c r="D31" s="51">
        <f>C32+D30-D29</f>
        <v>0</v>
      </c>
      <c r="E31" s="51">
        <f>D32+E30-E29</f>
        <v>0</v>
      </c>
      <c r="F31" s="43">
        <f t="shared" ref="F31" si="27">E32+F30-F29</f>
        <v>0</v>
      </c>
      <c r="G31" s="51">
        <f>J27+G30-G29</f>
        <v>0</v>
      </c>
      <c r="H31" s="51">
        <f t="shared" ref="H31" si="28">G32+H30-H29</f>
        <v>-1</v>
      </c>
      <c r="I31" s="51">
        <f>H32+I30-I29</f>
        <v>-1</v>
      </c>
      <c r="J31" s="43">
        <f t="shared" ref="J31" si="29">I32+J30-J29</f>
        <v>-1</v>
      </c>
      <c r="K31" s="51">
        <f>J32+K30-K29</f>
        <v>-1</v>
      </c>
      <c r="L31" s="51">
        <f>K32+L30-L29</f>
        <v>-1</v>
      </c>
      <c r="M31" s="51">
        <f t="shared" ref="M31:V31" si="30">L32+M30-M29</f>
        <v>-1</v>
      </c>
      <c r="N31" s="43">
        <f t="shared" si="30"/>
        <v>-1</v>
      </c>
      <c r="O31" s="51">
        <f t="shared" si="30"/>
        <v>-1</v>
      </c>
      <c r="P31" s="51">
        <f t="shared" si="30"/>
        <v>-1</v>
      </c>
      <c r="Q31" s="51">
        <f t="shared" si="30"/>
        <v>-1</v>
      </c>
      <c r="R31" s="43">
        <f t="shared" si="30"/>
        <v>-1</v>
      </c>
      <c r="S31" s="51">
        <f t="shared" si="30"/>
        <v>-1</v>
      </c>
      <c r="T31" s="51">
        <f t="shared" si="30"/>
        <v>-1</v>
      </c>
      <c r="U31" s="51">
        <f t="shared" si="30"/>
        <v>-1</v>
      </c>
      <c r="V31" s="43">
        <f t="shared" si="30"/>
        <v>-1</v>
      </c>
    </row>
    <row r="32" spans="1:22" ht="15.75">
      <c r="A32" s="58" t="s">
        <v>147</v>
      </c>
      <c r="B32" s="37"/>
      <c r="C32" s="51">
        <f>C31+C34</f>
        <v>0</v>
      </c>
      <c r="D32" s="51">
        <f t="shared" ref="D32:E32" si="31">D31+D34</f>
        <v>0</v>
      </c>
      <c r="E32" s="51">
        <f t="shared" si="31"/>
        <v>0</v>
      </c>
      <c r="F32" s="43">
        <f>F31+F34</f>
        <v>0</v>
      </c>
      <c r="G32" s="51">
        <f t="shared" ref="G32:J32" si="32">G31+G34</f>
        <v>0</v>
      </c>
      <c r="H32" s="51">
        <f t="shared" si="32"/>
        <v>0</v>
      </c>
      <c r="I32" s="51">
        <f t="shared" si="32"/>
        <v>0</v>
      </c>
      <c r="J32" s="43">
        <f t="shared" si="32"/>
        <v>0</v>
      </c>
      <c r="K32" s="51">
        <f>K31+K34</f>
        <v>0</v>
      </c>
      <c r="L32" s="51">
        <f>L31+L34</f>
        <v>0</v>
      </c>
      <c r="M32" s="51">
        <f t="shared" ref="M32:V32" si="33">M31+M34</f>
        <v>0</v>
      </c>
      <c r="N32" s="43">
        <f t="shared" si="33"/>
        <v>0</v>
      </c>
      <c r="O32" s="51">
        <f t="shared" si="33"/>
        <v>0</v>
      </c>
      <c r="P32" s="51">
        <f t="shared" si="33"/>
        <v>0</v>
      </c>
      <c r="Q32" s="51">
        <f t="shared" si="33"/>
        <v>0</v>
      </c>
      <c r="R32" s="43">
        <f t="shared" si="33"/>
        <v>0</v>
      </c>
      <c r="S32" s="51">
        <f t="shared" si="33"/>
        <v>0</v>
      </c>
      <c r="T32" s="51">
        <f t="shared" si="33"/>
        <v>0</v>
      </c>
      <c r="U32" s="51">
        <f t="shared" si="33"/>
        <v>0</v>
      </c>
      <c r="V32" s="43">
        <f t="shared" si="33"/>
        <v>0</v>
      </c>
    </row>
    <row r="33" spans="1:22" ht="15.75">
      <c r="A33" s="58" t="s">
        <v>148</v>
      </c>
      <c r="B33" s="37"/>
      <c r="C33" s="51">
        <f>IF(C31&gt;=$D27,0,$D27-C31)</f>
        <v>0</v>
      </c>
      <c r="D33" s="51">
        <f t="shared" ref="D33" si="34">IF(D31&gt;=$D27,0,$D27-D31)</f>
        <v>0</v>
      </c>
      <c r="E33" s="51">
        <f>IF(E31&gt;=$D27,0,$D27-E31)</f>
        <v>0</v>
      </c>
      <c r="F33" s="43">
        <f t="shared" ref="F33" si="35">IF(F31&gt;=$D27,0,$D27-F31)</f>
        <v>0</v>
      </c>
      <c r="G33" s="51">
        <f t="shared" ref="G33:J33" si="36">IF(G31&gt;=$H27,0,$H27-G31)</f>
        <v>0</v>
      </c>
      <c r="H33" s="51">
        <f t="shared" si="36"/>
        <v>1</v>
      </c>
      <c r="I33" s="51">
        <f t="shared" si="36"/>
        <v>1</v>
      </c>
      <c r="J33" s="43">
        <f t="shared" si="36"/>
        <v>1</v>
      </c>
      <c r="K33" s="51">
        <f>IF(K31&gt;=$H27,0,$H27-K31)</f>
        <v>1</v>
      </c>
      <c r="L33" s="51">
        <f>IF(L31&gt;=$H27,0,$H27-L31)</f>
        <v>1</v>
      </c>
      <c r="M33" s="51">
        <f t="shared" ref="M33:V33" si="37">IF(M31&gt;=$H27,0,$H27-M31)</f>
        <v>1</v>
      </c>
      <c r="N33" s="43">
        <f t="shared" si="37"/>
        <v>1</v>
      </c>
      <c r="O33" s="51">
        <f t="shared" si="37"/>
        <v>1</v>
      </c>
      <c r="P33" s="51">
        <f t="shared" si="37"/>
        <v>1</v>
      </c>
      <c r="Q33" s="51">
        <f t="shared" si="37"/>
        <v>1</v>
      </c>
      <c r="R33" s="43">
        <f t="shared" si="37"/>
        <v>1</v>
      </c>
      <c r="S33" s="51">
        <f t="shared" si="37"/>
        <v>1</v>
      </c>
      <c r="T33" s="51">
        <f t="shared" si="37"/>
        <v>1</v>
      </c>
      <c r="U33" s="51">
        <f t="shared" si="37"/>
        <v>1</v>
      </c>
      <c r="V33" s="43">
        <f t="shared" si="37"/>
        <v>1</v>
      </c>
    </row>
    <row r="34" spans="1:22" ht="15.75">
      <c r="A34" s="58" t="s">
        <v>149</v>
      </c>
      <c r="B34" s="37"/>
      <c r="C34" s="51">
        <f>IF(C33&gt;0,$L27,0)</f>
        <v>0</v>
      </c>
      <c r="D34" s="51">
        <f t="shared" ref="D34:F34" si="38">IF(D33&gt;0,$L27,0)</f>
        <v>0</v>
      </c>
      <c r="E34" s="51">
        <f t="shared" si="38"/>
        <v>0</v>
      </c>
      <c r="F34" s="43">
        <f t="shared" si="38"/>
        <v>0</v>
      </c>
      <c r="G34" s="51">
        <f>IF(G33&gt;0,$L27,0)</f>
        <v>0</v>
      </c>
      <c r="H34" s="51">
        <f>IF(H33&gt;0,$L27,0)</f>
        <v>1</v>
      </c>
      <c r="I34" s="51">
        <f t="shared" ref="I34:V34" si="39">IF(I33&gt;0,$L27,0)</f>
        <v>1</v>
      </c>
      <c r="J34" s="43">
        <f t="shared" si="39"/>
        <v>1</v>
      </c>
      <c r="K34" s="51">
        <f t="shared" si="39"/>
        <v>1</v>
      </c>
      <c r="L34" s="51">
        <f t="shared" si="39"/>
        <v>1</v>
      </c>
      <c r="M34" s="51">
        <f t="shared" si="39"/>
        <v>1</v>
      </c>
      <c r="N34" s="43">
        <f>IF(N33&gt;0,$L27,0)</f>
        <v>1</v>
      </c>
      <c r="O34" s="51">
        <f t="shared" si="39"/>
        <v>1</v>
      </c>
      <c r="P34" s="51">
        <f t="shared" si="39"/>
        <v>1</v>
      </c>
      <c r="Q34" s="51">
        <f t="shared" si="39"/>
        <v>1</v>
      </c>
      <c r="R34" s="43">
        <f t="shared" si="39"/>
        <v>1</v>
      </c>
      <c r="S34" s="51">
        <f t="shared" si="39"/>
        <v>1</v>
      </c>
      <c r="T34" s="51">
        <f t="shared" si="39"/>
        <v>1</v>
      </c>
      <c r="U34" s="51">
        <f t="shared" si="39"/>
        <v>1</v>
      </c>
      <c r="V34" s="43">
        <f t="shared" si="39"/>
        <v>1</v>
      </c>
    </row>
    <row r="35" spans="1:22" ht="15.75">
      <c r="A35" s="58" t="s">
        <v>150</v>
      </c>
      <c r="B35" s="37">
        <f t="shared" ref="B35:E35" si="40">C34</f>
        <v>0</v>
      </c>
      <c r="C35" s="51">
        <f t="shared" si="40"/>
        <v>0</v>
      </c>
      <c r="D35" s="51">
        <f t="shared" si="40"/>
        <v>0</v>
      </c>
      <c r="E35" s="51">
        <f t="shared" si="40"/>
        <v>0</v>
      </c>
      <c r="F35" s="43">
        <f>G34</f>
        <v>0</v>
      </c>
      <c r="G35" s="51">
        <f>H34</f>
        <v>1</v>
      </c>
      <c r="H35" s="51">
        <f t="shared" ref="H35:J35" si="41">I34</f>
        <v>1</v>
      </c>
      <c r="I35" s="51">
        <f t="shared" si="41"/>
        <v>1</v>
      </c>
      <c r="J35" s="43">
        <f t="shared" si="41"/>
        <v>1</v>
      </c>
      <c r="K35" s="51">
        <f>L34</f>
        <v>1</v>
      </c>
      <c r="L35" s="51">
        <f>M34</f>
        <v>1</v>
      </c>
      <c r="M35" s="51">
        <f t="shared" ref="M35:V35" si="42">N34</f>
        <v>1</v>
      </c>
      <c r="N35" s="43">
        <f t="shared" si="42"/>
        <v>1</v>
      </c>
      <c r="O35" s="51">
        <f t="shared" si="42"/>
        <v>1</v>
      </c>
      <c r="P35" s="51">
        <f t="shared" si="42"/>
        <v>1</v>
      </c>
      <c r="Q35" s="51">
        <f t="shared" si="42"/>
        <v>1</v>
      </c>
      <c r="R35" s="43">
        <f t="shared" si="42"/>
        <v>1</v>
      </c>
      <c r="S35" s="51">
        <f t="shared" si="42"/>
        <v>1</v>
      </c>
      <c r="T35" s="51">
        <f t="shared" si="42"/>
        <v>1</v>
      </c>
      <c r="U35" s="51">
        <f t="shared" si="42"/>
        <v>1</v>
      </c>
      <c r="V35" s="43">
        <f t="shared" si="42"/>
        <v>0</v>
      </c>
    </row>
    <row r="36" spans="1:22" ht="15.75">
      <c r="A36" s="73" t="s">
        <v>1022</v>
      </c>
      <c r="B36" s="33"/>
      <c r="C36" s="41">
        <f>C4</f>
        <v>0</v>
      </c>
      <c r="D36" s="41">
        <f t="shared" ref="D36:V36" si="43">D4</f>
        <v>0</v>
      </c>
      <c r="E36" s="41">
        <f t="shared" si="43"/>
        <v>0</v>
      </c>
      <c r="F36" s="53">
        <f t="shared" si="43"/>
        <v>0</v>
      </c>
      <c r="G36" s="41">
        <f t="shared" ref="G36:O36" si="44">G4</f>
        <v>0</v>
      </c>
      <c r="H36" s="41">
        <f t="shared" si="44"/>
        <v>1</v>
      </c>
      <c r="I36" s="41">
        <f t="shared" si="44"/>
        <v>0</v>
      </c>
      <c r="J36" s="53">
        <f t="shared" si="44"/>
        <v>1</v>
      </c>
      <c r="K36" s="41">
        <f t="shared" si="44"/>
        <v>0</v>
      </c>
      <c r="L36" s="41">
        <f t="shared" si="44"/>
        <v>1</v>
      </c>
      <c r="M36" s="41">
        <f t="shared" si="44"/>
        <v>0</v>
      </c>
      <c r="N36" s="53">
        <f t="shared" si="44"/>
        <v>1</v>
      </c>
      <c r="O36" s="41">
        <f t="shared" si="44"/>
        <v>1</v>
      </c>
      <c r="P36" s="41">
        <f t="shared" si="43"/>
        <v>0</v>
      </c>
      <c r="Q36" s="41">
        <f t="shared" si="43"/>
        <v>0</v>
      </c>
      <c r="R36" s="53">
        <f t="shared" si="43"/>
        <v>0</v>
      </c>
      <c r="S36" s="41">
        <f t="shared" si="43"/>
        <v>0</v>
      </c>
      <c r="T36" s="41">
        <f t="shared" si="43"/>
        <v>0</v>
      </c>
      <c r="U36" s="41">
        <f t="shared" si="43"/>
        <v>0</v>
      </c>
      <c r="V36" s="53">
        <f t="shared" si="43"/>
        <v>0</v>
      </c>
    </row>
    <row r="37" spans="1:22" ht="15.75">
      <c r="A37" s="73" t="s">
        <v>1023</v>
      </c>
      <c r="B37" s="38"/>
      <c r="C37" s="41">
        <f t="shared" ref="C37:F37" si="45">C30+C34</f>
        <v>0</v>
      </c>
      <c r="D37" s="41">
        <f t="shared" si="45"/>
        <v>0</v>
      </c>
      <c r="E37" s="41">
        <f t="shared" si="45"/>
        <v>0</v>
      </c>
      <c r="F37" s="40">
        <f t="shared" si="45"/>
        <v>0</v>
      </c>
      <c r="G37" s="41">
        <f>G30+G34</f>
        <v>0</v>
      </c>
      <c r="H37" s="41">
        <f t="shared" ref="H37:J37" si="46">H30+H34</f>
        <v>1</v>
      </c>
      <c r="I37" s="41">
        <f t="shared" si="46"/>
        <v>1</v>
      </c>
      <c r="J37" s="40">
        <f t="shared" si="46"/>
        <v>1</v>
      </c>
      <c r="K37" s="41">
        <f>K30+K34</f>
        <v>1</v>
      </c>
      <c r="L37" s="41">
        <f t="shared" ref="L37:V37" si="47">L30+L34</f>
        <v>1</v>
      </c>
      <c r="M37" s="41">
        <f t="shared" si="47"/>
        <v>1</v>
      </c>
      <c r="N37" s="40">
        <f t="shared" si="47"/>
        <v>1</v>
      </c>
      <c r="O37" s="41">
        <f t="shared" si="47"/>
        <v>1</v>
      </c>
      <c r="P37" s="41">
        <f t="shared" si="47"/>
        <v>1</v>
      </c>
      <c r="Q37" s="41">
        <f t="shared" si="47"/>
        <v>1</v>
      </c>
      <c r="R37" s="40">
        <f t="shared" si="47"/>
        <v>1</v>
      </c>
      <c r="S37" s="41">
        <f t="shared" si="47"/>
        <v>1</v>
      </c>
      <c r="T37" s="41">
        <f t="shared" si="47"/>
        <v>1</v>
      </c>
      <c r="U37" s="41">
        <f t="shared" si="47"/>
        <v>1</v>
      </c>
      <c r="V37" s="53">
        <f t="shared" si="47"/>
        <v>1</v>
      </c>
    </row>
    <row r="38" spans="1:22" ht="15.75">
      <c r="A38" s="59" t="s">
        <v>151</v>
      </c>
      <c r="B38" s="38"/>
      <c r="C38" s="47">
        <f t="shared" ref="C38:V38" si="48">IF(C37=0,0,1)</f>
        <v>0</v>
      </c>
      <c r="D38" s="47">
        <f t="shared" si="48"/>
        <v>0</v>
      </c>
      <c r="E38" s="47">
        <f t="shared" si="48"/>
        <v>0</v>
      </c>
      <c r="F38" s="43">
        <f t="shared" si="48"/>
        <v>0</v>
      </c>
      <c r="G38" s="47">
        <f t="shared" si="48"/>
        <v>0</v>
      </c>
      <c r="H38" s="47">
        <f t="shared" si="48"/>
        <v>1</v>
      </c>
      <c r="I38" s="47">
        <f t="shared" si="48"/>
        <v>1</v>
      </c>
      <c r="J38" s="43">
        <f t="shared" si="48"/>
        <v>1</v>
      </c>
      <c r="K38" s="47">
        <f t="shared" si="48"/>
        <v>1</v>
      </c>
      <c r="L38" s="47">
        <f t="shared" si="48"/>
        <v>1</v>
      </c>
      <c r="M38" s="47">
        <f t="shared" si="48"/>
        <v>1</v>
      </c>
      <c r="N38" s="43">
        <f t="shared" si="48"/>
        <v>1</v>
      </c>
      <c r="O38" s="47">
        <f t="shared" si="48"/>
        <v>1</v>
      </c>
      <c r="P38" s="47">
        <f t="shared" si="48"/>
        <v>1</v>
      </c>
      <c r="Q38" s="47">
        <f t="shared" si="48"/>
        <v>1</v>
      </c>
      <c r="R38" s="43">
        <f t="shared" si="48"/>
        <v>1</v>
      </c>
      <c r="S38" s="47">
        <f t="shared" si="48"/>
        <v>1</v>
      </c>
      <c r="T38" s="47">
        <f t="shared" si="48"/>
        <v>1</v>
      </c>
      <c r="U38" s="47">
        <f t="shared" si="48"/>
        <v>1</v>
      </c>
      <c r="V38" s="44">
        <f t="shared" si="48"/>
        <v>1</v>
      </c>
    </row>
    <row r="39" spans="1:22" ht="15.75">
      <c r="A39" s="59" t="s">
        <v>152</v>
      </c>
      <c r="B39" s="38"/>
      <c r="C39" s="47">
        <f>B36+C36+D39*ABS(D38-1)+D40</f>
        <v>0</v>
      </c>
      <c r="D39" s="47">
        <f t="shared" ref="D39:T39" si="49">D36+E39*ABS(E38-1)+E40</f>
        <v>0</v>
      </c>
      <c r="E39" s="47">
        <f t="shared" si="49"/>
        <v>0</v>
      </c>
      <c r="F39" s="43">
        <f t="shared" si="49"/>
        <v>0</v>
      </c>
      <c r="G39" s="47">
        <f t="shared" si="49"/>
        <v>0</v>
      </c>
      <c r="H39" s="47">
        <f t="shared" si="49"/>
        <v>1</v>
      </c>
      <c r="I39" s="47">
        <f t="shared" si="49"/>
        <v>0</v>
      </c>
      <c r="J39" s="43">
        <f t="shared" si="49"/>
        <v>1</v>
      </c>
      <c r="K39" s="47">
        <f t="shared" si="49"/>
        <v>0</v>
      </c>
      <c r="L39" s="47">
        <f t="shared" si="49"/>
        <v>1</v>
      </c>
      <c r="M39" s="47">
        <f t="shared" si="49"/>
        <v>0</v>
      </c>
      <c r="N39" s="43">
        <f t="shared" si="49"/>
        <v>1</v>
      </c>
      <c r="O39" s="47">
        <f t="shared" si="49"/>
        <v>1</v>
      </c>
      <c r="P39" s="47">
        <f t="shared" si="49"/>
        <v>0</v>
      </c>
      <c r="Q39" s="47">
        <f t="shared" si="49"/>
        <v>0</v>
      </c>
      <c r="R39" s="43">
        <f t="shared" si="49"/>
        <v>0</v>
      </c>
      <c r="S39" s="47">
        <f t="shared" si="49"/>
        <v>0</v>
      </c>
      <c r="T39" s="47">
        <f t="shared" si="49"/>
        <v>0</v>
      </c>
      <c r="U39" s="47">
        <f>U36+V39*ABS(V38-1)+V40</f>
        <v>0</v>
      </c>
      <c r="V39" s="44">
        <f>V36</f>
        <v>0</v>
      </c>
    </row>
    <row r="40" spans="1:22" ht="15.75">
      <c r="A40" s="59" t="s">
        <v>153</v>
      </c>
      <c r="B40" s="38"/>
      <c r="C40" s="47">
        <f>IF(C38=0,0,MAX(C39-B37-C37-F27,0))</f>
        <v>0</v>
      </c>
      <c r="D40" s="47">
        <f>IF(D38=0,0,MAX(D39-D37,0))</f>
        <v>0</v>
      </c>
      <c r="E40" s="47">
        <f t="shared" ref="E40:V40" si="50">IF(E38=0,0,MAX(E39-E37,0))</f>
        <v>0</v>
      </c>
      <c r="F40" s="43">
        <f t="shared" si="50"/>
        <v>0</v>
      </c>
      <c r="G40" s="47">
        <f t="shared" si="50"/>
        <v>0</v>
      </c>
      <c r="H40" s="47">
        <f t="shared" si="50"/>
        <v>0</v>
      </c>
      <c r="I40" s="47">
        <f t="shared" si="50"/>
        <v>0</v>
      </c>
      <c r="J40" s="43">
        <f t="shared" si="50"/>
        <v>0</v>
      </c>
      <c r="K40" s="47">
        <f t="shared" si="50"/>
        <v>0</v>
      </c>
      <c r="L40" s="47">
        <f t="shared" si="50"/>
        <v>0</v>
      </c>
      <c r="M40" s="47">
        <f t="shared" si="50"/>
        <v>0</v>
      </c>
      <c r="N40" s="43">
        <f t="shared" si="50"/>
        <v>0</v>
      </c>
      <c r="O40" s="47">
        <f t="shared" si="50"/>
        <v>0</v>
      </c>
      <c r="P40" s="47">
        <f t="shared" si="50"/>
        <v>0</v>
      </c>
      <c r="Q40" s="47">
        <f t="shared" si="50"/>
        <v>0</v>
      </c>
      <c r="R40" s="43">
        <f t="shared" si="50"/>
        <v>0</v>
      </c>
      <c r="S40" s="47">
        <f t="shared" si="50"/>
        <v>0</v>
      </c>
      <c r="T40" s="47">
        <f t="shared" si="50"/>
        <v>0</v>
      </c>
      <c r="U40" s="47">
        <f t="shared" si="50"/>
        <v>0</v>
      </c>
      <c r="V40" s="44">
        <f t="shared" si="50"/>
        <v>0</v>
      </c>
    </row>
    <row r="41" spans="1:22" ht="15.75">
      <c r="A41" s="73" t="s">
        <v>1024</v>
      </c>
      <c r="B41" s="38"/>
      <c r="C41" s="54">
        <f>F27+B37+C37-C39</f>
        <v>0</v>
      </c>
      <c r="D41" s="47" t="str">
        <f>IF(D38=0,"",IF(D40=0,D37-D39,0))</f>
        <v/>
      </c>
      <c r="E41" s="47" t="str">
        <f t="shared" ref="E41:V41" si="51">IF(E38=0,"",IF(E40=0,E37-E39,0))</f>
        <v/>
      </c>
      <c r="F41" s="43" t="str">
        <f t="shared" si="51"/>
        <v/>
      </c>
      <c r="G41" s="47" t="str">
        <f t="shared" si="51"/>
        <v/>
      </c>
      <c r="H41" s="47">
        <f t="shared" si="51"/>
        <v>0</v>
      </c>
      <c r="I41" s="47">
        <f t="shared" si="51"/>
        <v>1</v>
      </c>
      <c r="J41" s="43">
        <f t="shared" si="51"/>
        <v>0</v>
      </c>
      <c r="K41" s="47">
        <f t="shared" si="51"/>
        <v>1</v>
      </c>
      <c r="L41" s="47">
        <f t="shared" si="51"/>
        <v>0</v>
      </c>
      <c r="M41" s="47">
        <f t="shared" si="51"/>
        <v>1</v>
      </c>
      <c r="N41" s="43">
        <f t="shared" si="51"/>
        <v>0</v>
      </c>
      <c r="O41" s="47">
        <f t="shared" si="51"/>
        <v>0</v>
      </c>
      <c r="P41" s="47">
        <f t="shared" si="51"/>
        <v>1</v>
      </c>
      <c r="Q41" s="47">
        <f t="shared" si="51"/>
        <v>1</v>
      </c>
      <c r="R41" s="43">
        <f t="shared" si="51"/>
        <v>1</v>
      </c>
      <c r="S41" s="47">
        <f t="shared" si="51"/>
        <v>1</v>
      </c>
      <c r="T41" s="47">
        <f t="shared" si="51"/>
        <v>1</v>
      </c>
      <c r="U41" s="47">
        <f t="shared" si="51"/>
        <v>1</v>
      </c>
      <c r="V41" s="44">
        <f t="shared" si="51"/>
        <v>1</v>
      </c>
    </row>
    <row r="43" spans="1:22">
      <c r="A43" s="59" t="s">
        <v>1040</v>
      </c>
      <c r="B43" s="34" t="s">
        <v>142</v>
      </c>
      <c r="C43" s="51" t="s">
        <v>155</v>
      </c>
      <c r="D43" s="51">
        <v>0</v>
      </c>
      <c r="E43" s="51" t="s">
        <v>154</v>
      </c>
      <c r="F43" s="43">
        <v>0</v>
      </c>
      <c r="G43" s="51" t="s">
        <v>159</v>
      </c>
      <c r="H43" s="51">
        <v>0</v>
      </c>
      <c r="I43" s="51" t="s">
        <v>160</v>
      </c>
      <c r="J43" s="43">
        <f>SUM(C45:F45)</f>
        <v>0</v>
      </c>
      <c r="K43" s="51" t="s">
        <v>1057</v>
      </c>
      <c r="L43" s="51">
        <v>1</v>
      </c>
      <c r="M43" s="51" t="s">
        <v>158</v>
      </c>
      <c r="N43" s="43">
        <v>0</v>
      </c>
      <c r="O43" s="51" t="s">
        <v>1061</v>
      </c>
      <c r="P43" s="47">
        <v>2</v>
      </c>
      <c r="Q43" s="51" t="s">
        <v>161</v>
      </c>
      <c r="R43" s="43"/>
      <c r="S43" s="51" t="s">
        <v>1049</v>
      </c>
      <c r="T43" s="47"/>
      <c r="U43" s="51" t="s">
        <v>162</v>
      </c>
      <c r="V43" s="43" t="s">
        <v>163</v>
      </c>
    </row>
    <row r="44" spans="1:22">
      <c r="A44" s="60" t="s">
        <v>181</v>
      </c>
      <c r="B44" s="35" t="s">
        <v>143</v>
      </c>
      <c r="C44" s="52">
        <v>1</v>
      </c>
      <c r="D44" s="52">
        <v>2</v>
      </c>
      <c r="E44" s="52">
        <v>3</v>
      </c>
      <c r="F44" s="43">
        <v>4</v>
      </c>
      <c r="G44" s="52">
        <v>5</v>
      </c>
      <c r="H44" s="52">
        <v>6</v>
      </c>
      <c r="I44" s="52">
        <v>7</v>
      </c>
      <c r="J44" s="43">
        <v>8</v>
      </c>
      <c r="K44" s="52">
        <v>9</v>
      </c>
      <c r="L44" s="52">
        <v>10</v>
      </c>
      <c r="M44" s="52">
        <v>11</v>
      </c>
      <c r="N44" s="43">
        <v>12</v>
      </c>
      <c r="O44" s="52">
        <v>13</v>
      </c>
      <c r="P44" s="52">
        <v>14</v>
      </c>
      <c r="Q44" s="52">
        <v>15</v>
      </c>
      <c r="R44" s="43">
        <v>16</v>
      </c>
      <c r="S44" s="52">
        <v>17</v>
      </c>
      <c r="T44" s="52">
        <v>18</v>
      </c>
      <c r="U44" s="52">
        <v>19</v>
      </c>
      <c r="V44" s="43">
        <v>20</v>
      </c>
    </row>
    <row r="45" spans="1:22" ht="15.75">
      <c r="A45" s="58" t="s">
        <v>144</v>
      </c>
      <c r="B45" s="37">
        <v>0</v>
      </c>
      <c r="C45" s="45">
        <f>C8</f>
        <v>0</v>
      </c>
      <c r="D45" s="45">
        <f t="shared" ref="D45:F45" si="52">D8</f>
        <v>0</v>
      </c>
      <c r="E45" s="45">
        <f t="shared" si="52"/>
        <v>0</v>
      </c>
      <c r="F45" s="46">
        <f t="shared" si="52"/>
        <v>0</v>
      </c>
      <c r="G45" s="41">
        <f t="shared" ref="G45:O45" si="53">IF(G5&gt;G8,G5,G8)</f>
        <v>0</v>
      </c>
      <c r="H45" s="41">
        <f t="shared" si="53"/>
        <v>1</v>
      </c>
      <c r="I45" s="41">
        <f t="shared" si="53"/>
        <v>1</v>
      </c>
      <c r="J45" s="53">
        <f t="shared" si="53"/>
        <v>1</v>
      </c>
      <c r="K45" s="41">
        <f t="shared" si="53"/>
        <v>1</v>
      </c>
      <c r="L45" s="41">
        <f t="shared" si="53"/>
        <v>1</v>
      </c>
      <c r="M45" s="41">
        <f t="shared" si="53"/>
        <v>1</v>
      </c>
      <c r="N45" s="53">
        <f t="shared" si="53"/>
        <v>1</v>
      </c>
      <c r="O45" s="41">
        <f t="shared" si="53"/>
        <v>1</v>
      </c>
      <c r="P45" s="41">
        <f t="shared" ref="P45:V45" si="54">IF(P5&gt;P8,P5,P8)</f>
        <v>1</v>
      </c>
      <c r="Q45" s="41">
        <f t="shared" si="54"/>
        <v>1</v>
      </c>
      <c r="R45" s="53">
        <f t="shared" si="54"/>
        <v>1</v>
      </c>
      <c r="S45" s="41">
        <f t="shared" si="54"/>
        <v>1</v>
      </c>
      <c r="T45" s="41">
        <f t="shared" si="54"/>
        <v>1</v>
      </c>
      <c r="U45" s="41">
        <f t="shared" si="54"/>
        <v>1</v>
      </c>
      <c r="V45" s="53">
        <f t="shared" si="54"/>
        <v>1</v>
      </c>
    </row>
    <row r="46" spans="1:22" ht="15.75">
      <c r="A46" s="58" t="s">
        <v>145</v>
      </c>
      <c r="B46" s="37">
        <v>0</v>
      </c>
      <c r="C46" s="51">
        <v>0</v>
      </c>
      <c r="D46" s="51"/>
      <c r="E46" s="51"/>
      <c r="F46" s="43"/>
      <c r="G46" s="51"/>
      <c r="H46" s="51"/>
      <c r="I46" s="51"/>
      <c r="J46" s="43"/>
      <c r="K46" s="51"/>
      <c r="L46" s="51"/>
      <c r="M46" s="51"/>
      <c r="N46" s="43"/>
      <c r="O46" s="51"/>
      <c r="P46" s="51"/>
      <c r="Q46" s="51"/>
      <c r="R46" s="43"/>
      <c r="S46" s="51"/>
      <c r="T46" s="51"/>
      <c r="U46" s="51"/>
      <c r="V46" s="43"/>
    </row>
    <row r="47" spans="1:22" ht="15.75">
      <c r="A47" s="58" t="s">
        <v>146</v>
      </c>
      <c r="B47" s="37"/>
      <c r="C47" s="51">
        <f>F43+C46+B46-C45</f>
        <v>0</v>
      </c>
      <c r="D47" s="51">
        <f>C48+D46-D45</f>
        <v>0</v>
      </c>
      <c r="E47" s="51">
        <f>D48+E46-E45</f>
        <v>0</v>
      </c>
      <c r="F47" s="43">
        <f t="shared" ref="F47" si="55">E48+F46-F45</f>
        <v>0</v>
      </c>
      <c r="G47" s="51">
        <f>J43+G46-G45</f>
        <v>0</v>
      </c>
      <c r="H47" s="51">
        <f t="shared" ref="H47" si="56">G48+H46-H45</f>
        <v>-1</v>
      </c>
      <c r="I47" s="51">
        <f>H48+I46-I45</f>
        <v>-1</v>
      </c>
      <c r="J47" s="43">
        <f t="shared" ref="J47" si="57">I48+J46-J45</f>
        <v>-1</v>
      </c>
      <c r="K47" s="51">
        <f>J48+K46-K45</f>
        <v>-1</v>
      </c>
      <c r="L47" s="51">
        <f>K48+L46-L45</f>
        <v>0</v>
      </c>
      <c r="M47" s="51">
        <f t="shared" ref="M47:V47" si="58">L48+M46-M45</f>
        <v>-1</v>
      </c>
      <c r="N47" s="43">
        <f t="shared" si="58"/>
        <v>0</v>
      </c>
      <c r="O47" s="51">
        <f t="shared" si="58"/>
        <v>-1</v>
      </c>
      <c r="P47" s="51">
        <f t="shared" si="58"/>
        <v>0</v>
      </c>
      <c r="Q47" s="51">
        <f t="shared" si="58"/>
        <v>-1</v>
      </c>
      <c r="R47" s="43">
        <f t="shared" si="58"/>
        <v>0</v>
      </c>
      <c r="S47" s="51">
        <f t="shared" si="58"/>
        <v>-1</v>
      </c>
      <c r="T47" s="51">
        <f t="shared" si="58"/>
        <v>0</v>
      </c>
      <c r="U47" s="51">
        <f t="shared" si="58"/>
        <v>-1</v>
      </c>
      <c r="V47" s="43">
        <f t="shared" si="58"/>
        <v>0</v>
      </c>
    </row>
    <row r="48" spans="1:22" ht="15.75">
      <c r="A48" s="58" t="s">
        <v>147</v>
      </c>
      <c r="B48" s="37"/>
      <c r="C48" s="51">
        <f>C47+C50</f>
        <v>0</v>
      </c>
      <c r="D48" s="51">
        <f t="shared" ref="D48:E48" si="59">D47+D50</f>
        <v>0</v>
      </c>
      <c r="E48" s="51">
        <f t="shared" si="59"/>
        <v>0</v>
      </c>
      <c r="F48" s="43">
        <f>F47+F50</f>
        <v>0</v>
      </c>
      <c r="G48" s="51">
        <f t="shared" ref="G48:J48" si="60">G47+G50</f>
        <v>0</v>
      </c>
      <c r="H48" s="51">
        <f t="shared" si="60"/>
        <v>0</v>
      </c>
      <c r="I48" s="51">
        <f t="shared" si="60"/>
        <v>0</v>
      </c>
      <c r="J48" s="43">
        <f t="shared" si="60"/>
        <v>0</v>
      </c>
      <c r="K48" s="51">
        <f>K47+K50</f>
        <v>1</v>
      </c>
      <c r="L48" s="51">
        <f>L47+L50</f>
        <v>0</v>
      </c>
      <c r="M48" s="51">
        <f t="shared" ref="M48:V48" si="61">M47+M50</f>
        <v>1</v>
      </c>
      <c r="N48" s="43">
        <f t="shared" si="61"/>
        <v>0</v>
      </c>
      <c r="O48" s="51">
        <f t="shared" si="61"/>
        <v>1</v>
      </c>
      <c r="P48" s="51">
        <f t="shared" si="61"/>
        <v>0</v>
      </c>
      <c r="Q48" s="51">
        <f t="shared" si="61"/>
        <v>1</v>
      </c>
      <c r="R48" s="43">
        <f t="shared" si="61"/>
        <v>0</v>
      </c>
      <c r="S48" s="51">
        <f t="shared" si="61"/>
        <v>1</v>
      </c>
      <c r="T48" s="51">
        <f t="shared" si="61"/>
        <v>0</v>
      </c>
      <c r="U48" s="51">
        <f t="shared" si="61"/>
        <v>1</v>
      </c>
      <c r="V48" s="43">
        <f t="shared" si="61"/>
        <v>0</v>
      </c>
    </row>
    <row r="49" spans="1:22" ht="15.75">
      <c r="A49" s="58" t="s">
        <v>148</v>
      </c>
      <c r="B49" s="37"/>
      <c r="C49" s="51">
        <f>IF(C47&gt;=$D43,0,$D43-C47)</f>
        <v>0</v>
      </c>
      <c r="D49" s="51">
        <f t="shared" ref="D49" si="62">IF(D47&gt;=$D43,0,$D43-D47)</f>
        <v>0</v>
      </c>
      <c r="E49" s="51">
        <f>IF(E47&gt;=$D43,0,$D43-E47)</f>
        <v>0</v>
      </c>
      <c r="F49" s="43">
        <f t="shared" ref="F49" si="63">IF(F47&gt;=$D43,0,$D43-F47)</f>
        <v>0</v>
      </c>
      <c r="G49" s="51">
        <f t="shared" ref="G49:J49" si="64">IF(G47&gt;=$H43,0,$H43-G47)</f>
        <v>0</v>
      </c>
      <c r="H49" s="51">
        <f t="shared" si="64"/>
        <v>1</v>
      </c>
      <c r="I49" s="51">
        <f t="shared" si="64"/>
        <v>1</v>
      </c>
      <c r="J49" s="43">
        <f t="shared" si="64"/>
        <v>1</v>
      </c>
      <c r="K49" s="51">
        <f>IF(K47&gt;=$H43,0,$H43-K47)</f>
        <v>1</v>
      </c>
      <c r="L49" s="51">
        <f>IF(L47&gt;=$H43,0,$H43-L47)</f>
        <v>0</v>
      </c>
      <c r="M49" s="51">
        <f t="shared" ref="M49:V49" si="65">IF(M47&gt;=$H43,0,$H43-M47)</f>
        <v>1</v>
      </c>
      <c r="N49" s="43">
        <f t="shared" si="65"/>
        <v>0</v>
      </c>
      <c r="O49" s="51">
        <f t="shared" si="65"/>
        <v>1</v>
      </c>
      <c r="P49" s="51">
        <f t="shared" si="65"/>
        <v>0</v>
      </c>
      <c r="Q49" s="51">
        <f t="shared" si="65"/>
        <v>1</v>
      </c>
      <c r="R49" s="43">
        <f t="shared" si="65"/>
        <v>0</v>
      </c>
      <c r="S49" s="51">
        <f t="shared" si="65"/>
        <v>1</v>
      </c>
      <c r="T49" s="51">
        <f t="shared" si="65"/>
        <v>0</v>
      </c>
      <c r="U49" s="51">
        <f t="shared" si="65"/>
        <v>1</v>
      </c>
      <c r="V49" s="43">
        <f t="shared" si="65"/>
        <v>0</v>
      </c>
    </row>
    <row r="50" spans="1:22" ht="15.75">
      <c r="A50" s="58" t="s">
        <v>149</v>
      </c>
      <c r="B50" s="37"/>
      <c r="C50" s="51">
        <f>IF(C49&gt;0,$L43,0)</f>
        <v>0</v>
      </c>
      <c r="D50" s="51">
        <f t="shared" ref="D50:F50" si="66">IF(D49&gt;0,$L43,0)</f>
        <v>0</v>
      </c>
      <c r="E50" s="51">
        <f t="shared" si="66"/>
        <v>0</v>
      </c>
      <c r="F50" s="43">
        <f t="shared" si="66"/>
        <v>0</v>
      </c>
      <c r="G50" s="51">
        <f>IF(G49&gt;0,$L43,0)</f>
        <v>0</v>
      </c>
      <c r="H50" s="51">
        <f>IF(H49&gt;0,$L43,0)</f>
        <v>1</v>
      </c>
      <c r="I50" s="51">
        <f t="shared" ref="I50" si="67">IF(I49&gt;0,$L43,0)</f>
        <v>1</v>
      </c>
      <c r="J50" s="43">
        <f>IF(J49&gt;0,$L43,0)</f>
        <v>1</v>
      </c>
      <c r="K50" s="51">
        <f>IF(K49&gt;0,$P43,0)</f>
        <v>2</v>
      </c>
      <c r="L50" s="51">
        <f t="shared" ref="L50:V50" si="68">IF(L49&gt;0,$P43,0)</f>
        <v>0</v>
      </c>
      <c r="M50" s="51">
        <f t="shared" si="68"/>
        <v>2</v>
      </c>
      <c r="N50" s="43">
        <f t="shared" si="68"/>
        <v>0</v>
      </c>
      <c r="O50" s="51">
        <f t="shared" si="68"/>
        <v>2</v>
      </c>
      <c r="P50" s="51">
        <f t="shared" si="68"/>
        <v>0</v>
      </c>
      <c r="Q50" s="51">
        <f t="shared" si="68"/>
        <v>2</v>
      </c>
      <c r="R50" s="43">
        <f t="shared" si="68"/>
        <v>0</v>
      </c>
      <c r="S50" s="51">
        <f t="shared" si="68"/>
        <v>2</v>
      </c>
      <c r="T50" s="51">
        <f t="shared" si="68"/>
        <v>0</v>
      </c>
      <c r="U50" s="51">
        <f t="shared" si="68"/>
        <v>2</v>
      </c>
      <c r="V50" s="43">
        <f t="shared" si="68"/>
        <v>0</v>
      </c>
    </row>
    <row r="51" spans="1:22" ht="15.75">
      <c r="A51" s="58" t="s">
        <v>150</v>
      </c>
      <c r="B51" s="37">
        <f t="shared" ref="B51:J51" si="69">C50</f>
        <v>0</v>
      </c>
      <c r="C51" s="51">
        <f t="shared" si="69"/>
        <v>0</v>
      </c>
      <c r="D51" s="51">
        <f t="shared" si="69"/>
        <v>0</v>
      </c>
      <c r="E51" s="51">
        <f t="shared" si="69"/>
        <v>0</v>
      </c>
      <c r="F51" s="43">
        <f t="shared" si="69"/>
        <v>0</v>
      </c>
      <c r="G51" s="51">
        <f t="shared" si="69"/>
        <v>1</v>
      </c>
      <c r="H51" s="51">
        <f t="shared" si="69"/>
        <v>1</v>
      </c>
      <c r="I51" s="51">
        <f t="shared" si="69"/>
        <v>1</v>
      </c>
      <c r="J51" s="43">
        <f t="shared" si="69"/>
        <v>2</v>
      </c>
      <c r="K51" s="51">
        <f>L50</f>
        <v>0</v>
      </c>
      <c r="L51" s="51">
        <f>M50</f>
        <v>2</v>
      </c>
      <c r="M51" s="51">
        <f t="shared" ref="M51:V51" si="70">N50</f>
        <v>0</v>
      </c>
      <c r="N51" s="43">
        <f t="shared" si="70"/>
        <v>2</v>
      </c>
      <c r="O51" s="51">
        <f t="shared" si="70"/>
        <v>0</v>
      </c>
      <c r="P51" s="51">
        <f t="shared" si="70"/>
        <v>2</v>
      </c>
      <c r="Q51" s="51">
        <f t="shared" si="70"/>
        <v>0</v>
      </c>
      <c r="R51" s="43">
        <f t="shared" si="70"/>
        <v>2</v>
      </c>
      <c r="S51" s="51">
        <f t="shared" si="70"/>
        <v>0</v>
      </c>
      <c r="T51" s="51">
        <f t="shared" si="70"/>
        <v>2</v>
      </c>
      <c r="U51" s="51">
        <f t="shared" si="70"/>
        <v>0</v>
      </c>
      <c r="V51" s="43">
        <f t="shared" si="70"/>
        <v>0</v>
      </c>
    </row>
    <row r="52" spans="1:22" ht="15.75">
      <c r="A52" s="73" t="s">
        <v>1022</v>
      </c>
      <c r="B52" s="33"/>
      <c r="C52" s="41">
        <f>C5</f>
        <v>0</v>
      </c>
      <c r="D52" s="41">
        <f t="shared" ref="D52:V52" si="71">D5</f>
        <v>0</v>
      </c>
      <c r="E52" s="41">
        <f t="shared" si="71"/>
        <v>0</v>
      </c>
      <c r="F52" s="53">
        <f t="shared" si="71"/>
        <v>0</v>
      </c>
      <c r="G52" s="41">
        <f t="shared" ref="G52:O52" si="72">G5</f>
        <v>0</v>
      </c>
      <c r="H52" s="41">
        <f t="shared" si="72"/>
        <v>0</v>
      </c>
      <c r="I52" s="41">
        <f t="shared" si="72"/>
        <v>0</v>
      </c>
      <c r="J52" s="53">
        <f t="shared" si="72"/>
        <v>1</v>
      </c>
      <c r="K52" s="41">
        <f t="shared" si="72"/>
        <v>0</v>
      </c>
      <c r="L52" s="41">
        <f t="shared" si="72"/>
        <v>1</v>
      </c>
      <c r="M52" s="41">
        <f t="shared" si="72"/>
        <v>0</v>
      </c>
      <c r="N52" s="53">
        <f t="shared" si="72"/>
        <v>1</v>
      </c>
      <c r="O52" s="41">
        <f t="shared" si="72"/>
        <v>0</v>
      </c>
      <c r="P52" s="41">
        <f t="shared" si="71"/>
        <v>0</v>
      </c>
      <c r="Q52" s="41">
        <f t="shared" si="71"/>
        <v>0</v>
      </c>
      <c r="R52" s="53">
        <f t="shared" si="71"/>
        <v>0</v>
      </c>
      <c r="S52" s="41">
        <f t="shared" si="71"/>
        <v>0</v>
      </c>
      <c r="T52" s="41">
        <f t="shared" si="71"/>
        <v>0</v>
      </c>
      <c r="U52" s="41">
        <f t="shared" si="71"/>
        <v>0</v>
      </c>
      <c r="V52" s="53">
        <f t="shared" si="71"/>
        <v>0</v>
      </c>
    </row>
    <row r="53" spans="1:22" ht="15.75">
      <c r="A53" s="73" t="s">
        <v>1023</v>
      </c>
      <c r="B53" s="38"/>
      <c r="C53" s="41">
        <f t="shared" ref="C53:F53" si="73">C46+C50</f>
        <v>0</v>
      </c>
      <c r="D53" s="41">
        <f t="shared" si="73"/>
        <v>0</v>
      </c>
      <c r="E53" s="41">
        <f t="shared" si="73"/>
        <v>0</v>
      </c>
      <c r="F53" s="40">
        <f t="shared" si="73"/>
        <v>0</v>
      </c>
      <c r="G53" s="41">
        <f>G46+G50</f>
        <v>0</v>
      </c>
      <c r="H53" s="41">
        <f t="shared" ref="H53:J53" si="74">H46+H50</f>
        <v>1</v>
      </c>
      <c r="I53" s="41">
        <f t="shared" si="74"/>
        <v>1</v>
      </c>
      <c r="J53" s="40">
        <f t="shared" si="74"/>
        <v>1</v>
      </c>
      <c r="K53" s="41">
        <f>K46+K50</f>
        <v>2</v>
      </c>
      <c r="L53" s="41">
        <f t="shared" ref="L53:V53" si="75">L46+L50</f>
        <v>0</v>
      </c>
      <c r="M53" s="41">
        <f t="shared" si="75"/>
        <v>2</v>
      </c>
      <c r="N53" s="40">
        <f t="shared" si="75"/>
        <v>0</v>
      </c>
      <c r="O53" s="41">
        <f t="shared" si="75"/>
        <v>2</v>
      </c>
      <c r="P53" s="41">
        <f t="shared" si="75"/>
        <v>0</v>
      </c>
      <c r="Q53" s="41">
        <f t="shared" si="75"/>
        <v>2</v>
      </c>
      <c r="R53" s="40">
        <f t="shared" si="75"/>
        <v>0</v>
      </c>
      <c r="S53" s="41">
        <f t="shared" si="75"/>
        <v>2</v>
      </c>
      <c r="T53" s="41">
        <f t="shared" si="75"/>
        <v>0</v>
      </c>
      <c r="U53" s="41">
        <f t="shared" si="75"/>
        <v>2</v>
      </c>
      <c r="V53" s="53">
        <f t="shared" si="75"/>
        <v>0</v>
      </c>
    </row>
    <row r="54" spans="1:22" ht="15.75">
      <c r="A54" s="59" t="s">
        <v>151</v>
      </c>
      <c r="B54" s="38"/>
      <c r="C54" s="47">
        <f t="shared" ref="C54:V54" si="76">IF(C53=0,0,1)</f>
        <v>0</v>
      </c>
      <c r="D54" s="47">
        <f t="shared" si="76"/>
        <v>0</v>
      </c>
      <c r="E54" s="47">
        <f t="shared" si="76"/>
        <v>0</v>
      </c>
      <c r="F54" s="43">
        <f t="shared" si="76"/>
        <v>0</v>
      </c>
      <c r="G54" s="47">
        <f t="shared" si="76"/>
        <v>0</v>
      </c>
      <c r="H54" s="47">
        <f t="shared" si="76"/>
        <v>1</v>
      </c>
      <c r="I54" s="47">
        <f t="shared" si="76"/>
        <v>1</v>
      </c>
      <c r="J54" s="43">
        <f t="shared" si="76"/>
        <v>1</v>
      </c>
      <c r="K54" s="47">
        <f t="shared" si="76"/>
        <v>1</v>
      </c>
      <c r="L54" s="47">
        <f t="shared" si="76"/>
        <v>0</v>
      </c>
      <c r="M54" s="47">
        <f t="shared" si="76"/>
        <v>1</v>
      </c>
      <c r="N54" s="43">
        <f t="shared" si="76"/>
        <v>0</v>
      </c>
      <c r="O54" s="47">
        <f t="shared" si="76"/>
        <v>1</v>
      </c>
      <c r="P54" s="47">
        <f t="shared" si="76"/>
        <v>0</v>
      </c>
      <c r="Q54" s="47">
        <f t="shared" si="76"/>
        <v>1</v>
      </c>
      <c r="R54" s="43">
        <f t="shared" si="76"/>
        <v>0</v>
      </c>
      <c r="S54" s="47">
        <f t="shared" si="76"/>
        <v>1</v>
      </c>
      <c r="T54" s="47">
        <f t="shared" si="76"/>
        <v>0</v>
      </c>
      <c r="U54" s="47">
        <f t="shared" si="76"/>
        <v>1</v>
      </c>
      <c r="V54" s="44">
        <f t="shared" si="76"/>
        <v>0</v>
      </c>
    </row>
    <row r="55" spans="1:22" ht="15.75">
      <c r="A55" s="59" t="s">
        <v>152</v>
      </c>
      <c r="B55" s="38"/>
      <c r="C55" s="47">
        <f>B52+C52+D55*ABS(D54-1)+D56</f>
        <v>0</v>
      </c>
      <c r="D55" s="47">
        <f t="shared" ref="D55:T55" si="77">D52+E55*ABS(E54-1)+E56</f>
        <v>0</v>
      </c>
      <c r="E55" s="47">
        <f t="shared" si="77"/>
        <v>0</v>
      </c>
      <c r="F55" s="43">
        <f t="shared" si="77"/>
        <v>0</v>
      </c>
      <c r="G55" s="47">
        <f t="shared" si="77"/>
        <v>0</v>
      </c>
      <c r="H55" s="47">
        <f t="shared" si="77"/>
        <v>0</v>
      </c>
      <c r="I55" s="47">
        <f t="shared" si="77"/>
        <v>0</v>
      </c>
      <c r="J55" s="43">
        <f t="shared" si="77"/>
        <v>1</v>
      </c>
      <c r="K55" s="47">
        <f t="shared" si="77"/>
        <v>1</v>
      </c>
      <c r="L55" s="47">
        <f t="shared" si="77"/>
        <v>1</v>
      </c>
      <c r="M55" s="47">
        <f t="shared" si="77"/>
        <v>1</v>
      </c>
      <c r="N55" s="43">
        <f t="shared" si="77"/>
        <v>1</v>
      </c>
      <c r="O55" s="47">
        <f t="shared" si="77"/>
        <v>0</v>
      </c>
      <c r="P55" s="47">
        <f t="shared" si="77"/>
        <v>0</v>
      </c>
      <c r="Q55" s="47">
        <f t="shared" si="77"/>
        <v>0</v>
      </c>
      <c r="R55" s="43">
        <f t="shared" si="77"/>
        <v>0</v>
      </c>
      <c r="S55" s="47">
        <f t="shared" si="77"/>
        <v>0</v>
      </c>
      <c r="T55" s="47">
        <f t="shared" si="77"/>
        <v>0</v>
      </c>
      <c r="U55" s="47">
        <f>U52+V55*ABS(V54-1)+V56</f>
        <v>0</v>
      </c>
      <c r="V55" s="44">
        <f>V52</f>
        <v>0</v>
      </c>
    </row>
    <row r="56" spans="1:22" ht="15.75">
      <c r="A56" s="59" t="s">
        <v>153</v>
      </c>
      <c r="B56" s="38"/>
      <c r="C56" s="47">
        <f>IF(C54=0,0,MAX(C55-B53-C53-F43,0))</f>
        <v>0</v>
      </c>
      <c r="D56" s="47">
        <f>IF(D54=0,0,MAX(D55-D53,0))</f>
        <v>0</v>
      </c>
      <c r="E56" s="47">
        <f t="shared" ref="E56:V56" si="78">IF(E54=0,0,MAX(E55-E53,0))</f>
        <v>0</v>
      </c>
      <c r="F56" s="43">
        <f t="shared" si="78"/>
        <v>0</v>
      </c>
      <c r="G56" s="47">
        <f t="shared" si="78"/>
        <v>0</v>
      </c>
      <c r="H56" s="47">
        <f t="shared" si="78"/>
        <v>0</v>
      </c>
      <c r="I56" s="47">
        <f t="shared" si="78"/>
        <v>0</v>
      </c>
      <c r="J56" s="43">
        <f t="shared" si="78"/>
        <v>0</v>
      </c>
      <c r="K56" s="47">
        <f t="shared" si="78"/>
        <v>0</v>
      </c>
      <c r="L56" s="47">
        <f t="shared" si="78"/>
        <v>0</v>
      </c>
      <c r="M56" s="47">
        <f t="shared" si="78"/>
        <v>0</v>
      </c>
      <c r="N56" s="43">
        <f t="shared" si="78"/>
        <v>0</v>
      </c>
      <c r="O56" s="47">
        <f t="shared" si="78"/>
        <v>0</v>
      </c>
      <c r="P56" s="47">
        <f t="shared" si="78"/>
        <v>0</v>
      </c>
      <c r="Q56" s="47">
        <f t="shared" si="78"/>
        <v>0</v>
      </c>
      <c r="R56" s="43">
        <f t="shared" si="78"/>
        <v>0</v>
      </c>
      <c r="S56" s="47">
        <f t="shared" si="78"/>
        <v>0</v>
      </c>
      <c r="T56" s="47">
        <f t="shared" si="78"/>
        <v>0</v>
      </c>
      <c r="U56" s="47">
        <f t="shared" si="78"/>
        <v>0</v>
      </c>
      <c r="V56" s="44">
        <f t="shared" si="78"/>
        <v>0</v>
      </c>
    </row>
    <row r="57" spans="1:22" ht="15.75">
      <c r="A57" s="73" t="s">
        <v>1024</v>
      </c>
      <c r="B57" s="38"/>
      <c r="C57" s="54">
        <f>F43+B53+C53-C55</f>
        <v>0</v>
      </c>
      <c r="D57" s="47" t="str">
        <f>IF(D54=0,"",IF(D56=0,D53-D55,0))</f>
        <v/>
      </c>
      <c r="E57" s="47" t="str">
        <f t="shared" ref="E57:V57" si="79">IF(E54=0,"",IF(E56=0,E53-E55,0))</f>
        <v/>
      </c>
      <c r="F57" s="43" t="str">
        <f t="shared" si="79"/>
        <v/>
      </c>
      <c r="G57" s="47" t="str">
        <f t="shared" si="79"/>
        <v/>
      </c>
      <c r="H57" s="47">
        <f t="shared" si="79"/>
        <v>1</v>
      </c>
      <c r="I57" s="47">
        <f t="shared" si="79"/>
        <v>1</v>
      </c>
      <c r="J57" s="43">
        <f t="shared" si="79"/>
        <v>0</v>
      </c>
      <c r="K57" s="47">
        <f t="shared" si="79"/>
        <v>1</v>
      </c>
      <c r="L57" s="47" t="str">
        <f t="shared" si="79"/>
        <v/>
      </c>
      <c r="M57" s="47">
        <f t="shared" si="79"/>
        <v>1</v>
      </c>
      <c r="N57" s="43" t="str">
        <f t="shared" si="79"/>
        <v/>
      </c>
      <c r="O57" s="47">
        <f t="shared" si="79"/>
        <v>2</v>
      </c>
      <c r="P57" s="47" t="str">
        <f t="shared" si="79"/>
        <v/>
      </c>
      <c r="Q57" s="47">
        <f t="shared" si="79"/>
        <v>2</v>
      </c>
      <c r="R57" s="43" t="str">
        <f t="shared" si="79"/>
        <v/>
      </c>
      <c r="S57" s="47">
        <f t="shared" si="79"/>
        <v>2</v>
      </c>
      <c r="T57" s="47" t="str">
        <f t="shared" si="79"/>
        <v/>
      </c>
      <c r="U57" s="47">
        <f t="shared" si="79"/>
        <v>2</v>
      </c>
      <c r="V57" s="44" t="str">
        <f t="shared" si="79"/>
        <v/>
      </c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V2" sqref="V2"/>
    </sheetView>
  </sheetViews>
  <sheetFormatPr defaultRowHeight="15"/>
  <cols>
    <col min="1" max="1" width="31.5" style="74" customWidth="1"/>
    <col min="2" max="2" width="5.625" style="32" customWidth="1"/>
    <col min="3" max="5" width="5.625" style="48" customWidth="1"/>
    <col min="6" max="6" width="5.625" style="49" customWidth="1"/>
    <col min="7" max="9" width="5.625" style="48" customWidth="1"/>
    <col min="10" max="10" width="5.625" style="49" customWidth="1"/>
    <col min="11" max="13" width="5.625" style="48" customWidth="1"/>
    <col min="14" max="14" width="5.625" style="49" customWidth="1"/>
    <col min="15" max="17" width="5.625" style="48" customWidth="1"/>
    <col min="18" max="18" width="5.625" style="49" customWidth="1"/>
    <col min="19" max="21" width="5.625" style="48" customWidth="1"/>
    <col min="22" max="22" width="5.625" style="50" customWidth="1"/>
    <col min="23" max="23" width="6.125" style="32" customWidth="1"/>
    <col min="24" max="256" width="9" style="32"/>
    <col min="257" max="257" width="16.75" style="32" bestFit="1" customWidth="1"/>
    <col min="258" max="258" width="5" style="32" bestFit="1" customWidth="1"/>
    <col min="259" max="259" width="5.125" style="32" customWidth="1"/>
    <col min="260" max="260" width="4.5" style="32" bestFit="1" customWidth="1"/>
    <col min="261" max="262" width="6.375" style="32" bestFit="1" customWidth="1"/>
    <col min="263" max="263" width="4.75" style="32" bestFit="1" customWidth="1"/>
    <col min="264" max="264" width="4.5" style="32" bestFit="1" customWidth="1"/>
    <col min="265" max="265" width="5.625" style="32" bestFit="1" customWidth="1"/>
    <col min="266" max="266" width="5" style="32" bestFit="1" customWidth="1"/>
    <col min="267" max="268" width="4.5" style="32" bestFit="1" customWidth="1"/>
    <col min="269" max="512" width="9" style="32"/>
    <col min="513" max="513" width="16.75" style="32" bestFit="1" customWidth="1"/>
    <col min="514" max="514" width="5" style="32" bestFit="1" customWidth="1"/>
    <col min="515" max="515" width="5.125" style="32" customWidth="1"/>
    <col min="516" max="516" width="4.5" style="32" bestFit="1" customWidth="1"/>
    <col min="517" max="518" width="6.375" style="32" bestFit="1" customWidth="1"/>
    <col min="519" max="519" width="4.75" style="32" bestFit="1" customWidth="1"/>
    <col min="520" max="520" width="4.5" style="32" bestFit="1" customWidth="1"/>
    <col min="521" max="521" width="5.625" style="32" bestFit="1" customWidth="1"/>
    <col min="522" max="522" width="5" style="32" bestFit="1" customWidth="1"/>
    <col min="523" max="524" width="4.5" style="32" bestFit="1" customWidth="1"/>
    <col min="525" max="768" width="9" style="32"/>
    <col min="769" max="769" width="16.75" style="32" bestFit="1" customWidth="1"/>
    <col min="770" max="770" width="5" style="32" bestFit="1" customWidth="1"/>
    <col min="771" max="771" width="5.125" style="32" customWidth="1"/>
    <col min="772" max="772" width="4.5" style="32" bestFit="1" customWidth="1"/>
    <col min="773" max="774" width="6.375" style="32" bestFit="1" customWidth="1"/>
    <col min="775" max="775" width="4.75" style="32" bestFit="1" customWidth="1"/>
    <col min="776" max="776" width="4.5" style="32" bestFit="1" customWidth="1"/>
    <col min="777" max="777" width="5.625" style="32" bestFit="1" customWidth="1"/>
    <col min="778" max="778" width="5" style="32" bestFit="1" customWidth="1"/>
    <col min="779" max="780" width="4.5" style="32" bestFit="1" customWidth="1"/>
    <col min="781" max="1024" width="9" style="32"/>
    <col min="1025" max="1025" width="16.75" style="32" bestFit="1" customWidth="1"/>
    <col min="1026" max="1026" width="5" style="32" bestFit="1" customWidth="1"/>
    <col min="1027" max="1027" width="5.125" style="32" customWidth="1"/>
    <col min="1028" max="1028" width="4.5" style="32" bestFit="1" customWidth="1"/>
    <col min="1029" max="1030" width="6.375" style="32" bestFit="1" customWidth="1"/>
    <col min="1031" max="1031" width="4.75" style="32" bestFit="1" customWidth="1"/>
    <col min="1032" max="1032" width="4.5" style="32" bestFit="1" customWidth="1"/>
    <col min="1033" max="1033" width="5.625" style="32" bestFit="1" customWidth="1"/>
    <col min="1034" max="1034" width="5" style="32" bestFit="1" customWidth="1"/>
    <col min="1035" max="1036" width="4.5" style="32" bestFit="1" customWidth="1"/>
    <col min="1037" max="1280" width="9" style="32"/>
    <col min="1281" max="1281" width="16.75" style="32" bestFit="1" customWidth="1"/>
    <col min="1282" max="1282" width="5" style="32" bestFit="1" customWidth="1"/>
    <col min="1283" max="1283" width="5.125" style="32" customWidth="1"/>
    <col min="1284" max="1284" width="4.5" style="32" bestFit="1" customWidth="1"/>
    <col min="1285" max="1286" width="6.375" style="32" bestFit="1" customWidth="1"/>
    <col min="1287" max="1287" width="4.75" style="32" bestFit="1" customWidth="1"/>
    <col min="1288" max="1288" width="4.5" style="32" bestFit="1" customWidth="1"/>
    <col min="1289" max="1289" width="5.625" style="32" bestFit="1" customWidth="1"/>
    <col min="1290" max="1290" width="5" style="32" bestFit="1" customWidth="1"/>
    <col min="1291" max="1292" width="4.5" style="32" bestFit="1" customWidth="1"/>
    <col min="1293" max="1536" width="9" style="32"/>
    <col min="1537" max="1537" width="16.75" style="32" bestFit="1" customWidth="1"/>
    <col min="1538" max="1538" width="5" style="32" bestFit="1" customWidth="1"/>
    <col min="1539" max="1539" width="5.125" style="32" customWidth="1"/>
    <col min="1540" max="1540" width="4.5" style="32" bestFit="1" customWidth="1"/>
    <col min="1541" max="1542" width="6.375" style="32" bestFit="1" customWidth="1"/>
    <col min="1543" max="1543" width="4.75" style="32" bestFit="1" customWidth="1"/>
    <col min="1544" max="1544" width="4.5" style="32" bestFit="1" customWidth="1"/>
    <col min="1545" max="1545" width="5.625" style="32" bestFit="1" customWidth="1"/>
    <col min="1546" max="1546" width="5" style="32" bestFit="1" customWidth="1"/>
    <col min="1547" max="1548" width="4.5" style="32" bestFit="1" customWidth="1"/>
    <col min="1549" max="1792" width="9" style="32"/>
    <col min="1793" max="1793" width="16.75" style="32" bestFit="1" customWidth="1"/>
    <col min="1794" max="1794" width="5" style="32" bestFit="1" customWidth="1"/>
    <col min="1795" max="1795" width="5.125" style="32" customWidth="1"/>
    <col min="1796" max="1796" width="4.5" style="32" bestFit="1" customWidth="1"/>
    <col min="1797" max="1798" width="6.375" style="32" bestFit="1" customWidth="1"/>
    <col min="1799" max="1799" width="4.75" style="32" bestFit="1" customWidth="1"/>
    <col min="1800" max="1800" width="4.5" style="32" bestFit="1" customWidth="1"/>
    <col min="1801" max="1801" width="5.625" style="32" bestFit="1" customWidth="1"/>
    <col min="1802" max="1802" width="5" style="32" bestFit="1" customWidth="1"/>
    <col min="1803" max="1804" width="4.5" style="32" bestFit="1" customWidth="1"/>
    <col min="1805" max="2048" width="9" style="32"/>
    <col min="2049" max="2049" width="16.75" style="32" bestFit="1" customWidth="1"/>
    <col min="2050" max="2050" width="5" style="32" bestFit="1" customWidth="1"/>
    <col min="2051" max="2051" width="5.125" style="32" customWidth="1"/>
    <col min="2052" max="2052" width="4.5" style="32" bestFit="1" customWidth="1"/>
    <col min="2053" max="2054" width="6.375" style="32" bestFit="1" customWidth="1"/>
    <col min="2055" max="2055" width="4.75" style="32" bestFit="1" customWidth="1"/>
    <col min="2056" max="2056" width="4.5" style="32" bestFit="1" customWidth="1"/>
    <col min="2057" max="2057" width="5.625" style="32" bestFit="1" customWidth="1"/>
    <col min="2058" max="2058" width="5" style="32" bestFit="1" customWidth="1"/>
    <col min="2059" max="2060" width="4.5" style="32" bestFit="1" customWidth="1"/>
    <col min="2061" max="2304" width="9" style="32"/>
    <col min="2305" max="2305" width="16.75" style="32" bestFit="1" customWidth="1"/>
    <col min="2306" max="2306" width="5" style="32" bestFit="1" customWidth="1"/>
    <col min="2307" max="2307" width="5.125" style="32" customWidth="1"/>
    <col min="2308" max="2308" width="4.5" style="32" bestFit="1" customWidth="1"/>
    <col min="2309" max="2310" width="6.375" style="32" bestFit="1" customWidth="1"/>
    <col min="2311" max="2311" width="4.75" style="32" bestFit="1" customWidth="1"/>
    <col min="2312" max="2312" width="4.5" style="32" bestFit="1" customWidth="1"/>
    <col min="2313" max="2313" width="5.625" style="32" bestFit="1" customWidth="1"/>
    <col min="2314" max="2314" width="5" style="32" bestFit="1" customWidth="1"/>
    <col min="2315" max="2316" width="4.5" style="32" bestFit="1" customWidth="1"/>
    <col min="2317" max="2560" width="9" style="32"/>
    <col min="2561" max="2561" width="16.75" style="32" bestFit="1" customWidth="1"/>
    <col min="2562" max="2562" width="5" style="32" bestFit="1" customWidth="1"/>
    <col min="2563" max="2563" width="5.125" style="32" customWidth="1"/>
    <col min="2564" max="2564" width="4.5" style="32" bestFit="1" customWidth="1"/>
    <col min="2565" max="2566" width="6.375" style="32" bestFit="1" customWidth="1"/>
    <col min="2567" max="2567" width="4.75" style="32" bestFit="1" customWidth="1"/>
    <col min="2568" max="2568" width="4.5" style="32" bestFit="1" customWidth="1"/>
    <col min="2569" max="2569" width="5.625" style="32" bestFit="1" customWidth="1"/>
    <col min="2570" max="2570" width="5" style="32" bestFit="1" customWidth="1"/>
    <col min="2571" max="2572" width="4.5" style="32" bestFit="1" customWidth="1"/>
    <col min="2573" max="2816" width="9" style="32"/>
    <col min="2817" max="2817" width="16.75" style="32" bestFit="1" customWidth="1"/>
    <col min="2818" max="2818" width="5" style="32" bestFit="1" customWidth="1"/>
    <col min="2819" max="2819" width="5.125" style="32" customWidth="1"/>
    <col min="2820" max="2820" width="4.5" style="32" bestFit="1" customWidth="1"/>
    <col min="2821" max="2822" width="6.375" style="32" bestFit="1" customWidth="1"/>
    <col min="2823" max="2823" width="4.75" style="32" bestFit="1" customWidth="1"/>
    <col min="2824" max="2824" width="4.5" style="32" bestFit="1" customWidth="1"/>
    <col min="2825" max="2825" width="5.625" style="32" bestFit="1" customWidth="1"/>
    <col min="2826" max="2826" width="5" style="32" bestFit="1" customWidth="1"/>
    <col min="2827" max="2828" width="4.5" style="32" bestFit="1" customWidth="1"/>
    <col min="2829" max="3072" width="9" style="32"/>
    <col min="3073" max="3073" width="16.75" style="32" bestFit="1" customWidth="1"/>
    <col min="3074" max="3074" width="5" style="32" bestFit="1" customWidth="1"/>
    <col min="3075" max="3075" width="5.125" style="32" customWidth="1"/>
    <col min="3076" max="3076" width="4.5" style="32" bestFit="1" customWidth="1"/>
    <col min="3077" max="3078" width="6.375" style="32" bestFit="1" customWidth="1"/>
    <col min="3079" max="3079" width="4.75" style="32" bestFit="1" customWidth="1"/>
    <col min="3080" max="3080" width="4.5" style="32" bestFit="1" customWidth="1"/>
    <col min="3081" max="3081" width="5.625" style="32" bestFit="1" customWidth="1"/>
    <col min="3082" max="3082" width="5" style="32" bestFit="1" customWidth="1"/>
    <col min="3083" max="3084" width="4.5" style="32" bestFit="1" customWidth="1"/>
    <col min="3085" max="3328" width="9" style="32"/>
    <col min="3329" max="3329" width="16.75" style="32" bestFit="1" customWidth="1"/>
    <col min="3330" max="3330" width="5" style="32" bestFit="1" customWidth="1"/>
    <col min="3331" max="3331" width="5.125" style="32" customWidth="1"/>
    <col min="3332" max="3332" width="4.5" style="32" bestFit="1" customWidth="1"/>
    <col min="3333" max="3334" width="6.375" style="32" bestFit="1" customWidth="1"/>
    <col min="3335" max="3335" width="4.75" style="32" bestFit="1" customWidth="1"/>
    <col min="3336" max="3336" width="4.5" style="32" bestFit="1" customWidth="1"/>
    <col min="3337" max="3337" width="5.625" style="32" bestFit="1" customWidth="1"/>
    <col min="3338" max="3338" width="5" style="32" bestFit="1" customWidth="1"/>
    <col min="3339" max="3340" width="4.5" style="32" bestFit="1" customWidth="1"/>
    <col min="3341" max="3584" width="9" style="32"/>
    <col min="3585" max="3585" width="16.75" style="32" bestFit="1" customWidth="1"/>
    <col min="3586" max="3586" width="5" style="32" bestFit="1" customWidth="1"/>
    <col min="3587" max="3587" width="5.125" style="32" customWidth="1"/>
    <col min="3588" max="3588" width="4.5" style="32" bestFit="1" customWidth="1"/>
    <col min="3589" max="3590" width="6.375" style="32" bestFit="1" customWidth="1"/>
    <col min="3591" max="3591" width="4.75" style="32" bestFit="1" customWidth="1"/>
    <col min="3592" max="3592" width="4.5" style="32" bestFit="1" customWidth="1"/>
    <col min="3593" max="3593" width="5.625" style="32" bestFit="1" customWidth="1"/>
    <col min="3594" max="3594" width="5" style="32" bestFit="1" customWidth="1"/>
    <col min="3595" max="3596" width="4.5" style="32" bestFit="1" customWidth="1"/>
    <col min="3597" max="3840" width="9" style="32"/>
    <col min="3841" max="3841" width="16.75" style="32" bestFit="1" customWidth="1"/>
    <col min="3842" max="3842" width="5" style="32" bestFit="1" customWidth="1"/>
    <col min="3843" max="3843" width="5.125" style="32" customWidth="1"/>
    <col min="3844" max="3844" width="4.5" style="32" bestFit="1" customWidth="1"/>
    <col min="3845" max="3846" width="6.375" style="32" bestFit="1" customWidth="1"/>
    <col min="3847" max="3847" width="4.75" style="32" bestFit="1" customWidth="1"/>
    <col min="3848" max="3848" width="4.5" style="32" bestFit="1" customWidth="1"/>
    <col min="3849" max="3849" width="5.625" style="32" bestFit="1" customWidth="1"/>
    <col min="3850" max="3850" width="5" style="32" bestFit="1" customWidth="1"/>
    <col min="3851" max="3852" width="4.5" style="32" bestFit="1" customWidth="1"/>
    <col min="3853" max="4096" width="9" style="32"/>
    <col min="4097" max="4097" width="16.75" style="32" bestFit="1" customWidth="1"/>
    <col min="4098" max="4098" width="5" style="32" bestFit="1" customWidth="1"/>
    <col min="4099" max="4099" width="5.125" style="32" customWidth="1"/>
    <col min="4100" max="4100" width="4.5" style="32" bestFit="1" customWidth="1"/>
    <col min="4101" max="4102" width="6.375" style="32" bestFit="1" customWidth="1"/>
    <col min="4103" max="4103" width="4.75" style="32" bestFit="1" customWidth="1"/>
    <col min="4104" max="4104" width="4.5" style="32" bestFit="1" customWidth="1"/>
    <col min="4105" max="4105" width="5.625" style="32" bestFit="1" customWidth="1"/>
    <col min="4106" max="4106" width="5" style="32" bestFit="1" customWidth="1"/>
    <col min="4107" max="4108" width="4.5" style="32" bestFit="1" customWidth="1"/>
    <col min="4109" max="4352" width="9" style="32"/>
    <col min="4353" max="4353" width="16.75" style="32" bestFit="1" customWidth="1"/>
    <col min="4354" max="4354" width="5" style="32" bestFit="1" customWidth="1"/>
    <col min="4355" max="4355" width="5.125" style="32" customWidth="1"/>
    <col min="4356" max="4356" width="4.5" style="32" bestFit="1" customWidth="1"/>
    <col min="4357" max="4358" width="6.375" style="32" bestFit="1" customWidth="1"/>
    <col min="4359" max="4359" width="4.75" style="32" bestFit="1" customWidth="1"/>
    <col min="4360" max="4360" width="4.5" style="32" bestFit="1" customWidth="1"/>
    <col min="4361" max="4361" width="5.625" style="32" bestFit="1" customWidth="1"/>
    <col min="4362" max="4362" width="5" style="32" bestFit="1" customWidth="1"/>
    <col min="4363" max="4364" width="4.5" style="32" bestFit="1" customWidth="1"/>
    <col min="4365" max="4608" width="9" style="32"/>
    <col min="4609" max="4609" width="16.75" style="32" bestFit="1" customWidth="1"/>
    <col min="4610" max="4610" width="5" style="32" bestFit="1" customWidth="1"/>
    <col min="4611" max="4611" width="5.125" style="32" customWidth="1"/>
    <col min="4612" max="4612" width="4.5" style="32" bestFit="1" customWidth="1"/>
    <col min="4613" max="4614" width="6.375" style="32" bestFit="1" customWidth="1"/>
    <col min="4615" max="4615" width="4.75" style="32" bestFit="1" customWidth="1"/>
    <col min="4616" max="4616" width="4.5" style="32" bestFit="1" customWidth="1"/>
    <col min="4617" max="4617" width="5.625" style="32" bestFit="1" customWidth="1"/>
    <col min="4618" max="4618" width="5" style="32" bestFit="1" customWidth="1"/>
    <col min="4619" max="4620" width="4.5" style="32" bestFit="1" customWidth="1"/>
    <col min="4621" max="4864" width="9" style="32"/>
    <col min="4865" max="4865" width="16.75" style="32" bestFit="1" customWidth="1"/>
    <col min="4866" max="4866" width="5" style="32" bestFit="1" customWidth="1"/>
    <col min="4867" max="4867" width="5.125" style="32" customWidth="1"/>
    <col min="4868" max="4868" width="4.5" style="32" bestFit="1" customWidth="1"/>
    <col min="4869" max="4870" width="6.375" style="32" bestFit="1" customWidth="1"/>
    <col min="4871" max="4871" width="4.75" style="32" bestFit="1" customWidth="1"/>
    <col min="4872" max="4872" width="4.5" style="32" bestFit="1" customWidth="1"/>
    <col min="4873" max="4873" width="5.625" style="32" bestFit="1" customWidth="1"/>
    <col min="4874" max="4874" width="5" style="32" bestFit="1" customWidth="1"/>
    <col min="4875" max="4876" width="4.5" style="32" bestFit="1" customWidth="1"/>
    <col min="4877" max="5120" width="9" style="32"/>
    <col min="5121" max="5121" width="16.75" style="32" bestFit="1" customWidth="1"/>
    <col min="5122" max="5122" width="5" style="32" bestFit="1" customWidth="1"/>
    <col min="5123" max="5123" width="5.125" style="32" customWidth="1"/>
    <col min="5124" max="5124" width="4.5" style="32" bestFit="1" customWidth="1"/>
    <col min="5125" max="5126" width="6.375" style="32" bestFit="1" customWidth="1"/>
    <col min="5127" max="5127" width="4.75" style="32" bestFit="1" customWidth="1"/>
    <col min="5128" max="5128" width="4.5" style="32" bestFit="1" customWidth="1"/>
    <col min="5129" max="5129" width="5.625" style="32" bestFit="1" customWidth="1"/>
    <col min="5130" max="5130" width="5" style="32" bestFit="1" customWidth="1"/>
    <col min="5131" max="5132" width="4.5" style="32" bestFit="1" customWidth="1"/>
    <col min="5133" max="5376" width="9" style="32"/>
    <col min="5377" max="5377" width="16.75" style="32" bestFit="1" customWidth="1"/>
    <col min="5378" max="5378" width="5" style="32" bestFit="1" customWidth="1"/>
    <col min="5379" max="5379" width="5.125" style="32" customWidth="1"/>
    <col min="5380" max="5380" width="4.5" style="32" bestFit="1" customWidth="1"/>
    <col min="5381" max="5382" width="6.375" style="32" bestFit="1" customWidth="1"/>
    <col min="5383" max="5383" width="4.75" style="32" bestFit="1" customWidth="1"/>
    <col min="5384" max="5384" width="4.5" style="32" bestFit="1" customWidth="1"/>
    <col min="5385" max="5385" width="5.625" style="32" bestFit="1" customWidth="1"/>
    <col min="5386" max="5386" width="5" style="32" bestFit="1" customWidth="1"/>
    <col min="5387" max="5388" width="4.5" style="32" bestFit="1" customWidth="1"/>
    <col min="5389" max="5632" width="9" style="32"/>
    <col min="5633" max="5633" width="16.75" style="32" bestFit="1" customWidth="1"/>
    <col min="5634" max="5634" width="5" style="32" bestFit="1" customWidth="1"/>
    <col min="5635" max="5635" width="5.125" style="32" customWidth="1"/>
    <col min="5636" max="5636" width="4.5" style="32" bestFit="1" customWidth="1"/>
    <col min="5637" max="5638" width="6.375" style="32" bestFit="1" customWidth="1"/>
    <col min="5639" max="5639" width="4.75" style="32" bestFit="1" customWidth="1"/>
    <col min="5640" max="5640" width="4.5" style="32" bestFit="1" customWidth="1"/>
    <col min="5641" max="5641" width="5.625" style="32" bestFit="1" customWidth="1"/>
    <col min="5642" max="5642" width="5" style="32" bestFit="1" customWidth="1"/>
    <col min="5643" max="5644" width="4.5" style="32" bestFit="1" customWidth="1"/>
    <col min="5645" max="5888" width="9" style="32"/>
    <col min="5889" max="5889" width="16.75" style="32" bestFit="1" customWidth="1"/>
    <col min="5890" max="5890" width="5" style="32" bestFit="1" customWidth="1"/>
    <col min="5891" max="5891" width="5.125" style="32" customWidth="1"/>
    <col min="5892" max="5892" width="4.5" style="32" bestFit="1" customWidth="1"/>
    <col min="5893" max="5894" width="6.375" style="32" bestFit="1" customWidth="1"/>
    <col min="5895" max="5895" width="4.75" style="32" bestFit="1" customWidth="1"/>
    <col min="5896" max="5896" width="4.5" style="32" bestFit="1" customWidth="1"/>
    <col min="5897" max="5897" width="5.625" style="32" bestFit="1" customWidth="1"/>
    <col min="5898" max="5898" width="5" style="32" bestFit="1" customWidth="1"/>
    <col min="5899" max="5900" width="4.5" style="32" bestFit="1" customWidth="1"/>
    <col min="5901" max="6144" width="9" style="32"/>
    <col min="6145" max="6145" width="16.75" style="32" bestFit="1" customWidth="1"/>
    <col min="6146" max="6146" width="5" style="32" bestFit="1" customWidth="1"/>
    <col min="6147" max="6147" width="5.125" style="32" customWidth="1"/>
    <col min="6148" max="6148" width="4.5" style="32" bestFit="1" customWidth="1"/>
    <col min="6149" max="6150" width="6.375" style="32" bestFit="1" customWidth="1"/>
    <col min="6151" max="6151" width="4.75" style="32" bestFit="1" customWidth="1"/>
    <col min="6152" max="6152" width="4.5" style="32" bestFit="1" customWidth="1"/>
    <col min="6153" max="6153" width="5.625" style="32" bestFit="1" customWidth="1"/>
    <col min="6154" max="6154" width="5" style="32" bestFit="1" customWidth="1"/>
    <col min="6155" max="6156" width="4.5" style="32" bestFit="1" customWidth="1"/>
    <col min="6157" max="6400" width="9" style="32"/>
    <col min="6401" max="6401" width="16.75" style="32" bestFit="1" customWidth="1"/>
    <col min="6402" max="6402" width="5" style="32" bestFit="1" customWidth="1"/>
    <col min="6403" max="6403" width="5.125" style="32" customWidth="1"/>
    <col min="6404" max="6404" width="4.5" style="32" bestFit="1" customWidth="1"/>
    <col min="6405" max="6406" width="6.375" style="32" bestFit="1" customWidth="1"/>
    <col min="6407" max="6407" width="4.75" style="32" bestFit="1" customWidth="1"/>
    <col min="6408" max="6408" width="4.5" style="32" bestFit="1" customWidth="1"/>
    <col min="6409" max="6409" width="5.625" style="32" bestFit="1" customWidth="1"/>
    <col min="6410" max="6410" width="5" style="32" bestFit="1" customWidth="1"/>
    <col min="6411" max="6412" width="4.5" style="32" bestFit="1" customWidth="1"/>
    <col min="6413" max="6656" width="9" style="32"/>
    <col min="6657" max="6657" width="16.75" style="32" bestFit="1" customWidth="1"/>
    <col min="6658" max="6658" width="5" style="32" bestFit="1" customWidth="1"/>
    <col min="6659" max="6659" width="5.125" style="32" customWidth="1"/>
    <col min="6660" max="6660" width="4.5" style="32" bestFit="1" customWidth="1"/>
    <col min="6661" max="6662" width="6.375" style="32" bestFit="1" customWidth="1"/>
    <col min="6663" max="6663" width="4.75" style="32" bestFit="1" customWidth="1"/>
    <col min="6664" max="6664" width="4.5" style="32" bestFit="1" customWidth="1"/>
    <col min="6665" max="6665" width="5.625" style="32" bestFit="1" customWidth="1"/>
    <col min="6666" max="6666" width="5" style="32" bestFit="1" customWidth="1"/>
    <col min="6667" max="6668" width="4.5" style="32" bestFit="1" customWidth="1"/>
    <col min="6669" max="6912" width="9" style="32"/>
    <col min="6913" max="6913" width="16.75" style="32" bestFit="1" customWidth="1"/>
    <col min="6914" max="6914" width="5" style="32" bestFit="1" customWidth="1"/>
    <col min="6915" max="6915" width="5.125" style="32" customWidth="1"/>
    <col min="6916" max="6916" width="4.5" style="32" bestFit="1" customWidth="1"/>
    <col min="6917" max="6918" width="6.375" style="32" bestFit="1" customWidth="1"/>
    <col min="6919" max="6919" width="4.75" style="32" bestFit="1" customWidth="1"/>
    <col min="6920" max="6920" width="4.5" style="32" bestFit="1" customWidth="1"/>
    <col min="6921" max="6921" width="5.625" style="32" bestFit="1" customWidth="1"/>
    <col min="6922" max="6922" width="5" style="32" bestFit="1" customWidth="1"/>
    <col min="6923" max="6924" width="4.5" style="32" bestFit="1" customWidth="1"/>
    <col min="6925" max="7168" width="9" style="32"/>
    <col min="7169" max="7169" width="16.75" style="32" bestFit="1" customWidth="1"/>
    <col min="7170" max="7170" width="5" style="32" bestFit="1" customWidth="1"/>
    <col min="7171" max="7171" width="5.125" style="32" customWidth="1"/>
    <col min="7172" max="7172" width="4.5" style="32" bestFit="1" customWidth="1"/>
    <col min="7173" max="7174" width="6.375" style="32" bestFit="1" customWidth="1"/>
    <col min="7175" max="7175" width="4.75" style="32" bestFit="1" customWidth="1"/>
    <col min="7176" max="7176" width="4.5" style="32" bestFit="1" customWidth="1"/>
    <col min="7177" max="7177" width="5.625" style="32" bestFit="1" customWidth="1"/>
    <col min="7178" max="7178" width="5" style="32" bestFit="1" customWidth="1"/>
    <col min="7179" max="7180" width="4.5" style="32" bestFit="1" customWidth="1"/>
    <col min="7181" max="7424" width="9" style="32"/>
    <col min="7425" max="7425" width="16.75" style="32" bestFit="1" customWidth="1"/>
    <col min="7426" max="7426" width="5" style="32" bestFit="1" customWidth="1"/>
    <col min="7427" max="7427" width="5.125" style="32" customWidth="1"/>
    <col min="7428" max="7428" width="4.5" style="32" bestFit="1" customWidth="1"/>
    <col min="7429" max="7430" width="6.375" style="32" bestFit="1" customWidth="1"/>
    <col min="7431" max="7431" width="4.75" style="32" bestFit="1" customWidth="1"/>
    <col min="7432" max="7432" width="4.5" style="32" bestFit="1" customWidth="1"/>
    <col min="7433" max="7433" width="5.625" style="32" bestFit="1" customWidth="1"/>
    <col min="7434" max="7434" width="5" style="32" bestFit="1" customWidth="1"/>
    <col min="7435" max="7436" width="4.5" style="32" bestFit="1" customWidth="1"/>
    <col min="7437" max="7680" width="9" style="32"/>
    <col min="7681" max="7681" width="16.75" style="32" bestFit="1" customWidth="1"/>
    <col min="7682" max="7682" width="5" style="32" bestFit="1" customWidth="1"/>
    <col min="7683" max="7683" width="5.125" style="32" customWidth="1"/>
    <col min="7684" max="7684" width="4.5" style="32" bestFit="1" customWidth="1"/>
    <col min="7685" max="7686" width="6.375" style="32" bestFit="1" customWidth="1"/>
    <col min="7687" max="7687" width="4.75" style="32" bestFit="1" customWidth="1"/>
    <col min="7688" max="7688" width="4.5" style="32" bestFit="1" customWidth="1"/>
    <col min="7689" max="7689" width="5.625" style="32" bestFit="1" customWidth="1"/>
    <col min="7690" max="7690" width="5" style="32" bestFit="1" customWidth="1"/>
    <col min="7691" max="7692" width="4.5" style="32" bestFit="1" customWidth="1"/>
    <col min="7693" max="7936" width="9" style="32"/>
    <col min="7937" max="7937" width="16.75" style="32" bestFit="1" customWidth="1"/>
    <col min="7938" max="7938" width="5" style="32" bestFit="1" customWidth="1"/>
    <col min="7939" max="7939" width="5.125" style="32" customWidth="1"/>
    <col min="7940" max="7940" width="4.5" style="32" bestFit="1" customWidth="1"/>
    <col min="7941" max="7942" width="6.375" style="32" bestFit="1" customWidth="1"/>
    <col min="7943" max="7943" width="4.75" style="32" bestFit="1" customWidth="1"/>
    <col min="7944" max="7944" width="4.5" style="32" bestFit="1" customWidth="1"/>
    <col min="7945" max="7945" width="5.625" style="32" bestFit="1" customWidth="1"/>
    <col min="7946" max="7946" width="5" style="32" bestFit="1" customWidth="1"/>
    <col min="7947" max="7948" width="4.5" style="32" bestFit="1" customWidth="1"/>
    <col min="7949" max="8192" width="9" style="32"/>
    <col min="8193" max="8193" width="16.75" style="32" bestFit="1" customWidth="1"/>
    <col min="8194" max="8194" width="5" style="32" bestFit="1" customWidth="1"/>
    <col min="8195" max="8195" width="5.125" style="32" customWidth="1"/>
    <col min="8196" max="8196" width="4.5" style="32" bestFit="1" customWidth="1"/>
    <col min="8197" max="8198" width="6.375" style="32" bestFit="1" customWidth="1"/>
    <col min="8199" max="8199" width="4.75" style="32" bestFit="1" customWidth="1"/>
    <col min="8200" max="8200" width="4.5" style="32" bestFit="1" customWidth="1"/>
    <col min="8201" max="8201" width="5.625" style="32" bestFit="1" customWidth="1"/>
    <col min="8202" max="8202" width="5" style="32" bestFit="1" customWidth="1"/>
    <col min="8203" max="8204" width="4.5" style="32" bestFit="1" customWidth="1"/>
    <col min="8205" max="8448" width="9" style="32"/>
    <col min="8449" max="8449" width="16.75" style="32" bestFit="1" customWidth="1"/>
    <col min="8450" max="8450" width="5" style="32" bestFit="1" customWidth="1"/>
    <col min="8451" max="8451" width="5.125" style="32" customWidth="1"/>
    <col min="8452" max="8452" width="4.5" style="32" bestFit="1" customWidth="1"/>
    <col min="8453" max="8454" width="6.375" style="32" bestFit="1" customWidth="1"/>
    <col min="8455" max="8455" width="4.75" style="32" bestFit="1" customWidth="1"/>
    <col min="8456" max="8456" width="4.5" style="32" bestFit="1" customWidth="1"/>
    <col min="8457" max="8457" width="5.625" style="32" bestFit="1" customWidth="1"/>
    <col min="8458" max="8458" width="5" style="32" bestFit="1" customWidth="1"/>
    <col min="8459" max="8460" width="4.5" style="32" bestFit="1" customWidth="1"/>
    <col min="8461" max="8704" width="9" style="32"/>
    <col min="8705" max="8705" width="16.75" style="32" bestFit="1" customWidth="1"/>
    <col min="8706" max="8706" width="5" style="32" bestFit="1" customWidth="1"/>
    <col min="8707" max="8707" width="5.125" style="32" customWidth="1"/>
    <col min="8708" max="8708" width="4.5" style="32" bestFit="1" customWidth="1"/>
    <col min="8709" max="8710" width="6.375" style="32" bestFit="1" customWidth="1"/>
    <col min="8711" max="8711" width="4.75" style="32" bestFit="1" customWidth="1"/>
    <col min="8712" max="8712" width="4.5" style="32" bestFit="1" customWidth="1"/>
    <col min="8713" max="8713" width="5.625" style="32" bestFit="1" customWidth="1"/>
    <col min="8714" max="8714" width="5" style="32" bestFit="1" customWidth="1"/>
    <col min="8715" max="8716" width="4.5" style="32" bestFit="1" customWidth="1"/>
    <col min="8717" max="8960" width="9" style="32"/>
    <col min="8961" max="8961" width="16.75" style="32" bestFit="1" customWidth="1"/>
    <col min="8962" max="8962" width="5" style="32" bestFit="1" customWidth="1"/>
    <col min="8963" max="8963" width="5.125" style="32" customWidth="1"/>
    <col min="8964" max="8964" width="4.5" style="32" bestFit="1" customWidth="1"/>
    <col min="8965" max="8966" width="6.375" style="32" bestFit="1" customWidth="1"/>
    <col min="8967" max="8967" width="4.75" style="32" bestFit="1" customWidth="1"/>
    <col min="8968" max="8968" width="4.5" style="32" bestFit="1" customWidth="1"/>
    <col min="8969" max="8969" width="5.625" style="32" bestFit="1" customWidth="1"/>
    <col min="8970" max="8970" width="5" style="32" bestFit="1" customWidth="1"/>
    <col min="8971" max="8972" width="4.5" style="32" bestFit="1" customWidth="1"/>
    <col min="8973" max="9216" width="9" style="32"/>
    <col min="9217" max="9217" width="16.75" style="32" bestFit="1" customWidth="1"/>
    <col min="9218" max="9218" width="5" style="32" bestFit="1" customWidth="1"/>
    <col min="9219" max="9219" width="5.125" style="32" customWidth="1"/>
    <col min="9220" max="9220" width="4.5" style="32" bestFit="1" customWidth="1"/>
    <col min="9221" max="9222" width="6.375" style="32" bestFit="1" customWidth="1"/>
    <col min="9223" max="9223" width="4.75" style="32" bestFit="1" customWidth="1"/>
    <col min="9224" max="9224" width="4.5" style="32" bestFit="1" customWidth="1"/>
    <col min="9225" max="9225" width="5.625" style="32" bestFit="1" customWidth="1"/>
    <col min="9226" max="9226" width="5" style="32" bestFit="1" customWidth="1"/>
    <col min="9227" max="9228" width="4.5" style="32" bestFit="1" customWidth="1"/>
    <col min="9229" max="9472" width="9" style="32"/>
    <col min="9473" max="9473" width="16.75" style="32" bestFit="1" customWidth="1"/>
    <col min="9474" max="9474" width="5" style="32" bestFit="1" customWidth="1"/>
    <col min="9475" max="9475" width="5.125" style="32" customWidth="1"/>
    <col min="9476" max="9476" width="4.5" style="32" bestFit="1" customWidth="1"/>
    <col min="9477" max="9478" width="6.375" style="32" bestFit="1" customWidth="1"/>
    <col min="9479" max="9479" width="4.75" style="32" bestFit="1" customWidth="1"/>
    <col min="9480" max="9480" width="4.5" style="32" bestFit="1" customWidth="1"/>
    <col min="9481" max="9481" width="5.625" style="32" bestFit="1" customWidth="1"/>
    <col min="9482" max="9482" width="5" style="32" bestFit="1" customWidth="1"/>
    <col min="9483" max="9484" width="4.5" style="32" bestFit="1" customWidth="1"/>
    <col min="9485" max="9728" width="9" style="32"/>
    <col min="9729" max="9729" width="16.75" style="32" bestFit="1" customWidth="1"/>
    <col min="9730" max="9730" width="5" style="32" bestFit="1" customWidth="1"/>
    <col min="9731" max="9731" width="5.125" style="32" customWidth="1"/>
    <col min="9732" max="9732" width="4.5" style="32" bestFit="1" customWidth="1"/>
    <col min="9733" max="9734" width="6.375" style="32" bestFit="1" customWidth="1"/>
    <col min="9735" max="9735" width="4.75" style="32" bestFit="1" customWidth="1"/>
    <col min="9736" max="9736" width="4.5" style="32" bestFit="1" customWidth="1"/>
    <col min="9737" max="9737" width="5.625" style="32" bestFit="1" customWidth="1"/>
    <col min="9738" max="9738" width="5" style="32" bestFit="1" customWidth="1"/>
    <col min="9739" max="9740" width="4.5" style="32" bestFit="1" customWidth="1"/>
    <col min="9741" max="9984" width="9" style="32"/>
    <col min="9985" max="9985" width="16.75" style="32" bestFit="1" customWidth="1"/>
    <col min="9986" max="9986" width="5" style="32" bestFit="1" customWidth="1"/>
    <col min="9987" max="9987" width="5.125" style="32" customWidth="1"/>
    <col min="9988" max="9988" width="4.5" style="32" bestFit="1" customWidth="1"/>
    <col min="9989" max="9990" width="6.375" style="32" bestFit="1" customWidth="1"/>
    <col min="9991" max="9991" width="4.75" style="32" bestFit="1" customWidth="1"/>
    <col min="9992" max="9992" width="4.5" style="32" bestFit="1" customWidth="1"/>
    <col min="9993" max="9993" width="5.625" style="32" bestFit="1" customWidth="1"/>
    <col min="9994" max="9994" width="5" style="32" bestFit="1" customWidth="1"/>
    <col min="9995" max="9996" width="4.5" style="32" bestFit="1" customWidth="1"/>
    <col min="9997" max="10240" width="9" style="32"/>
    <col min="10241" max="10241" width="16.75" style="32" bestFit="1" customWidth="1"/>
    <col min="10242" max="10242" width="5" style="32" bestFit="1" customWidth="1"/>
    <col min="10243" max="10243" width="5.125" style="32" customWidth="1"/>
    <col min="10244" max="10244" width="4.5" style="32" bestFit="1" customWidth="1"/>
    <col min="10245" max="10246" width="6.375" style="32" bestFit="1" customWidth="1"/>
    <col min="10247" max="10247" width="4.75" style="32" bestFit="1" customWidth="1"/>
    <col min="10248" max="10248" width="4.5" style="32" bestFit="1" customWidth="1"/>
    <col min="10249" max="10249" width="5.625" style="32" bestFit="1" customWidth="1"/>
    <col min="10250" max="10250" width="5" style="32" bestFit="1" customWidth="1"/>
    <col min="10251" max="10252" width="4.5" style="32" bestFit="1" customWidth="1"/>
    <col min="10253" max="10496" width="9" style="32"/>
    <col min="10497" max="10497" width="16.75" style="32" bestFit="1" customWidth="1"/>
    <col min="10498" max="10498" width="5" style="32" bestFit="1" customWidth="1"/>
    <col min="10499" max="10499" width="5.125" style="32" customWidth="1"/>
    <col min="10500" max="10500" width="4.5" style="32" bestFit="1" customWidth="1"/>
    <col min="10501" max="10502" width="6.375" style="32" bestFit="1" customWidth="1"/>
    <col min="10503" max="10503" width="4.75" style="32" bestFit="1" customWidth="1"/>
    <col min="10504" max="10504" width="4.5" style="32" bestFit="1" customWidth="1"/>
    <col min="10505" max="10505" width="5.625" style="32" bestFit="1" customWidth="1"/>
    <col min="10506" max="10506" width="5" style="32" bestFit="1" customWidth="1"/>
    <col min="10507" max="10508" width="4.5" style="32" bestFit="1" customWidth="1"/>
    <col min="10509" max="10752" width="9" style="32"/>
    <col min="10753" max="10753" width="16.75" style="32" bestFit="1" customWidth="1"/>
    <col min="10754" max="10754" width="5" style="32" bestFit="1" customWidth="1"/>
    <col min="10755" max="10755" width="5.125" style="32" customWidth="1"/>
    <col min="10756" max="10756" width="4.5" style="32" bestFit="1" customWidth="1"/>
    <col min="10757" max="10758" width="6.375" style="32" bestFit="1" customWidth="1"/>
    <col min="10759" max="10759" width="4.75" style="32" bestFit="1" customWidth="1"/>
    <col min="10760" max="10760" width="4.5" style="32" bestFit="1" customWidth="1"/>
    <col min="10761" max="10761" width="5.625" style="32" bestFit="1" customWidth="1"/>
    <col min="10762" max="10762" width="5" style="32" bestFit="1" customWidth="1"/>
    <col min="10763" max="10764" width="4.5" style="32" bestFit="1" customWidth="1"/>
    <col min="10765" max="11008" width="9" style="32"/>
    <col min="11009" max="11009" width="16.75" style="32" bestFit="1" customWidth="1"/>
    <col min="11010" max="11010" width="5" style="32" bestFit="1" customWidth="1"/>
    <col min="11011" max="11011" width="5.125" style="32" customWidth="1"/>
    <col min="11012" max="11012" width="4.5" style="32" bestFit="1" customWidth="1"/>
    <col min="11013" max="11014" width="6.375" style="32" bestFit="1" customWidth="1"/>
    <col min="11015" max="11015" width="4.75" style="32" bestFit="1" customWidth="1"/>
    <col min="11016" max="11016" width="4.5" style="32" bestFit="1" customWidth="1"/>
    <col min="11017" max="11017" width="5.625" style="32" bestFit="1" customWidth="1"/>
    <col min="11018" max="11018" width="5" style="32" bestFit="1" customWidth="1"/>
    <col min="11019" max="11020" width="4.5" style="32" bestFit="1" customWidth="1"/>
    <col min="11021" max="11264" width="9" style="32"/>
    <col min="11265" max="11265" width="16.75" style="32" bestFit="1" customWidth="1"/>
    <col min="11266" max="11266" width="5" style="32" bestFit="1" customWidth="1"/>
    <col min="11267" max="11267" width="5.125" style="32" customWidth="1"/>
    <col min="11268" max="11268" width="4.5" style="32" bestFit="1" customWidth="1"/>
    <col min="11269" max="11270" width="6.375" style="32" bestFit="1" customWidth="1"/>
    <col min="11271" max="11271" width="4.75" style="32" bestFit="1" customWidth="1"/>
    <col min="11272" max="11272" width="4.5" style="32" bestFit="1" customWidth="1"/>
    <col min="11273" max="11273" width="5.625" style="32" bestFit="1" customWidth="1"/>
    <col min="11274" max="11274" width="5" style="32" bestFit="1" customWidth="1"/>
    <col min="11275" max="11276" width="4.5" style="32" bestFit="1" customWidth="1"/>
    <col min="11277" max="11520" width="9" style="32"/>
    <col min="11521" max="11521" width="16.75" style="32" bestFit="1" customWidth="1"/>
    <col min="11522" max="11522" width="5" style="32" bestFit="1" customWidth="1"/>
    <col min="11523" max="11523" width="5.125" style="32" customWidth="1"/>
    <col min="11524" max="11524" width="4.5" style="32" bestFit="1" customWidth="1"/>
    <col min="11525" max="11526" width="6.375" style="32" bestFit="1" customWidth="1"/>
    <col min="11527" max="11527" width="4.75" style="32" bestFit="1" customWidth="1"/>
    <col min="11528" max="11528" width="4.5" style="32" bestFit="1" customWidth="1"/>
    <col min="11529" max="11529" width="5.625" style="32" bestFit="1" customWidth="1"/>
    <col min="11530" max="11530" width="5" style="32" bestFit="1" customWidth="1"/>
    <col min="11531" max="11532" width="4.5" style="32" bestFit="1" customWidth="1"/>
    <col min="11533" max="11776" width="9" style="32"/>
    <col min="11777" max="11777" width="16.75" style="32" bestFit="1" customWidth="1"/>
    <col min="11778" max="11778" width="5" style="32" bestFit="1" customWidth="1"/>
    <col min="11779" max="11779" width="5.125" style="32" customWidth="1"/>
    <col min="11780" max="11780" width="4.5" style="32" bestFit="1" customWidth="1"/>
    <col min="11781" max="11782" width="6.375" style="32" bestFit="1" customWidth="1"/>
    <col min="11783" max="11783" width="4.75" style="32" bestFit="1" customWidth="1"/>
    <col min="11784" max="11784" width="4.5" style="32" bestFit="1" customWidth="1"/>
    <col min="11785" max="11785" width="5.625" style="32" bestFit="1" customWidth="1"/>
    <col min="11786" max="11786" width="5" style="32" bestFit="1" customWidth="1"/>
    <col min="11787" max="11788" width="4.5" style="32" bestFit="1" customWidth="1"/>
    <col min="11789" max="12032" width="9" style="32"/>
    <col min="12033" max="12033" width="16.75" style="32" bestFit="1" customWidth="1"/>
    <col min="12034" max="12034" width="5" style="32" bestFit="1" customWidth="1"/>
    <col min="12035" max="12035" width="5.125" style="32" customWidth="1"/>
    <col min="12036" max="12036" width="4.5" style="32" bestFit="1" customWidth="1"/>
    <col min="12037" max="12038" width="6.375" style="32" bestFit="1" customWidth="1"/>
    <col min="12039" max="12039" width="4.75" style="32" bestFit="1" customWidth="1"/>
    <col min="12040" max="12040" width="4.5" style="32" bestFit="1" customWidth="1"/>
    <col min="12041" max="12041" width="5.625" style="32" bestFit="1" customWidth="1"/>
    <col min="12042" max="12042" width="5" style="32" bestFit="1" customWidth="1"/>
    <col min="12043" max="12044" width="4.5" style="32" bestFit="1" customWidth="1"/>
    <col min="12045" max="12288" width="9" style="32"/>
    <col min="12289" max="12289" width="16.75" style="32" bestFit="1" customWidth="1"/>
    <col min="12290" max="12290" width="5" style="32" bestFit="1" customWidth="1"/>
    <col min="12291" max="12291" width="5.125" style="32" customWidth="1"/>
    <col min="12292" max="12292" width="4.5" style="32" bestFit="1" customWidth="1"/>
    <col min="12293" max="12294" width="6.375" style="32" bestFit="1" customWidth="1"/>
    <col min="12295" max="12295" width="4.75" style="32" bestFit="1" customWidth="1"/>
    <col min="12296" max="12296" width="4.5" style="32" bestFit="1" customWidth="1"/>
    <col min="12297" max="12297" width="5.625" style="32" bestFit="1" customWidth="1"/>
    <col min="12298" max="12298" width="5" style="32" bestFit="1" customWidth="1"/>
    <col min="12299" max="12300" width="4.5" style="32" bestFit="1" customWidth="1"/>
    <col min="12301" max="12544" width="9" style="32"/>
    <col min="12545" max="12545" width="16.75" style="32" bestFit="1" customWidth="1"/>
    <col min="12546" max="12546" width="5" style="32" bestFit="1" customWidth="1"/>
    <col min="12547" max="12547" width="5.125" style="32" customWidth="1"/>
    <col min="12548" max="12548" width="4.5" style="32" bestFit="1" customWidth="1"/>
    <col min="12549" max="12550" width="6.375" style="32" bestFit="1" customWidth="1"/>
    <col min="12551" max="12551" width="4.75" style="32" bestFit="1" customWidth="1"/>
    <col min="12552" max="12552" width="4.5" style="32" bestFit="1" customWidth="1"/>
    <col min="12553" max="12553" width="5.625" style="32" bestFit="1" customWidth="1"/>
    <col min="12554" max="12554" width="5" style="32" bestFit="1" customWidth="1"/>
    <col min="12555" max="12556" width="4.5" style="32" bestFit="1" customWidth="1"/>
    <col min="12557" max="12800" width="9" style="32"/>
    <col min="12801" max="12801" width="16.75" style="32" bestFit="1" customWidth="1"/>
    <col min="12802" max="12802" width="5" style="32" bestFit="1" customWidth="1"/>
    <col min="12803" max="12803" width="5.125" style="32" customWidth="1"/>
    <col min="12804" max="12804" width="4.5" style="32" bestFit="1" customWidth="1"/>
    <col min="12805" max="12806" width="6.375" style="32" bestFit="1" customWidth="1"/>
    <col min="12807" max="12807" width="4.75" style="32" bestFit="1" customWidth="1"/>
    <col min="12808" max="12808" width="4.5" style="32" bestFit="1" customWidth="1"/>
    <col min="12809" max="12809" width="5.625" style="32" bestFit="1" customWidth="1"/>
    <col min="12810" max="12810" width="5" style="32" bestFit="1" customWidth="1"/>
    <col min="12811" max="12812" width="4.5" style="32" bestFit="1" customWidth="1"/>
    <col min="12813" max="13056" width="9" style="32"/>
    <col min="13057" max="13057" width="16.75" style="32" bestFit="1" customWidth="1"/>
    <col min="13058" max="13058" width="5" style="32" bestFit="1" customWidth="1"/>
    <col min="13059" max="13059" width="5.125" style="32" customWidth="1"/>
    <col min="13060" max="13060" width="4.5" style="32" bestFit="1" customWidth="1"/>
    <col min="13061" max="13062" width="6.375" style="32" bestFit="1" customWidth="1"/>
    <col min="13063" max="13063" width="4.75" style="32" bestFit="1" customWidth="1"/>
    <col min="13064" max="13064" width="4.5" style="32" bestFit="1" customWidth="1"/>
    <col min="13065" max="13065" width="5.625" style="32" bestFit="1" customWidth="1"/>
    <col min="13066" max="13066" width="5" style="32" bestFit="1" customWidth="1"/>
    <col min="13067" max="13068" width="4.5" style="32" bestFit="1" customWidth="1"/>
    <col min="13069" max="13312" width="9" style="32"/>
    <col min="13313" max="13313" width="16.75" style="32" bestFit="1" customWidth="1"/>
    <col min="13314" max="13314" width="5" style="32" bestFit="1" customWidth="1"/>
    <col min="13315" max="13315" width="5.125" style="32" customWidth="1"/>
    <col min="13316" max="13316" width="4.5" style="32" bestFit="1" customWidth="1"/>
    <col min="13317" max="13318" width="6.375" style="32" bestFit="1" customWidth="1"/>
    <col min="13319" max="13319" width="4.75" style="32" bestFit="1" customWidth="1"/>
    <col min="13320" max="13320" width="4.5" style="32" bestFit="1" customWidth="1"/>
    <col min="13321" max="13321" width="5.625" style="32" bestFit="1" customWidth="1"/>
    <col min="13322" max="13322" width="5" style="32" bestFit="1" customWidth="1"/>
    <col min="13323" max="13324" width="4.5" style="32" bestFit="1" customWidth="1"/>
    <col min="13325" max="13568" width="9" style="32"/>
    <col min="13569" max="13569" width="16.75" style="32" bestFit="1" customWidth="1"/>
    <col min="13570" max="13570" width="5" style="32" bestFit="1" customWidth="1"/>
    <col min="13571" max="13571" width="5.125" style="32" customWidth="1"/>
    <col min="13572" max="13572" width="4.5" style="32" bestFit="1" customWidth="1"/>
    <col min="13573" max="13574" width="6.375" style="32" bestFit="1" customWidth="1"/>
    <col min="13575" max="13575" width="4.75" style="32" bestFit="1" customWidth="1"/>
    <col min="13576" max="13576" width="4.5" style="32" bestFit="1" customWidth="1"/>
    <col min="13577" max="13577" width="5.625" style="32" bestFit="1" customWidth="1"/>
    <col min="13578" max="13578" width="5" style="32" bestFit="1" customWidth="1"/>
    <col min="13579" max="13580" width="4.5" style="32" bestFit="1" customWidth="1"/>
    <col min="13581" max="13824" width="9" style="32"/>
    <col min="13825" max="13825" width="16.75" style="32" bestFit="1" customWidth="1"/>
    <col min="13826" max="13826" width="5" style="32" bestFit="1" customWidth="1"/>
    <col min="13827" max="13827" width="5.125" style="32" customWidth="1"/>
    <col min="13828" max="13828" width="4.5" style="32" bestFit="1" customWidth="1"/>
    <col min="13829" max="13830" width="6.375" style="32" bestFit="1" customWidth="1"/>
    <col min="13831" max="13831" width="4.75" style="32" bestFit="1" customWidth="1"/>
    <col min="13832" max="13832" width="4.5" style="32" bestFit="1" customWidth="1"/>
    <col min="13833" max="13833" width="5.625" style="32" bestFit="1" customWidth="1"/>
    <col min="13834" max="13834" width="5" style="32" bestFit="1" customWidth="1"/>
    <col min="13835" max="13836" width="4.5" style="32" bestFit="1" customWidth="1"/>
    <col min="13837" max="14080" width="9" style="32"/>
    <col min="14081" max="14081" width="16.75" style="32" bestFit="1" customWidth="1"/>
    <col min="14082" max="14082" width="5" style="32" bestFit="1" customWidth="1"/>
    <col min="14083" max="14083" width="5.125" style="32" customWidth="1"/>
    <col min="14084" max="14084" width="4.5" style="32" bestFit="1" customWidth="1"/>
    <col min="14085" max="14086" width="6.375" style="32" bestFit="1" customWidth="1"/>
    <col min="14087" max="14087" width="4.75" style="32" bestFit="1" customWidth="1"/>
    <col min="14088" max="14088" width="4.5" style="32" bestFit="1" customWidth="1"/>
    <col min="14089" max="14089" width="5.625" style="32" bestFit="1" customWidth="1"/>
    <col min="14090" max="14090" width="5" style="32" bestFit="1" customWidth="1"/>
    <col min="14091" max="14092" width="4.5" style="32" bestFit="1" customWidth="1"/>
    <col min="14093" max="14336" width="9" style="32"/>
    <col min="14337" max="14337" width="16.75" style="32" bestFit="1" customWidth="1"/>
    <col min="14338" max="14338" width="5" style="32" bestFit="1" customWidth="1"/>
    <col min="14339" max="14339" width="5.125" style="32" customWidth="1"/>
    <col min="14340" max="14340" width="4.5" style="32" bestFit="1" customWidth="1"/>
    <col min="14341" max="14342" width="6.375" style="32" bestFit="1" customWidth="1"/>
    <col min="14343" max="14343" width="4.75" style="32" bestFit="1" customWidth="1"/>
    <col min="14344" max="14344" width="4.5" style="32" bestFit="1" customWidth="1"/>
    <col min="14345" max="14345" width="5.625" style="32" bestFit="1" customWidth="1"/>
    <col min="14346" max="14346" width="5" style="32" bestFit="1" customWidth="1"/>
    <col min="14347" max="14348" width="4.5" style="32" bestFit="1" customWidth="1"/>
    <col min="14349" max="14592" width="9" style="32"/>
    <col min="14593" max="14593" width="16.75" style="32" bestFit="1" customWidth="1"/>
    <col min="14594" max="14594" width="5" style="32" bestFit="1" customWidth="1"/>
    <col min="14595" max="14595" width="5.125" style="32" customWidth="1"/>
    <col min="14596" max="14596" width="4.5" style="32" bestFit="1" customWidth="1"/>
    <col min="14597" max="14598" width="6.375" style="32" bestFit="1" customWidth="1"/>
    <col min="14599" max="14599" width="4.75" style="32" bestFit="1" customWidth="1"/>
    <col min="14600" max="14600" width="4.5" style="32" bestFit="1" customWidth="1"/>
    <col min="14601" max="14601" width="5.625" style="32" bestFit="1" customWidth="1"/>
    <col min="14602" max="14602" width="5" style="32" bestFit="1" customWidth="1"/>
    <col min="14603" max="14604" width="4.5" style="32" bestFit="1" customWidth="1"/>
    <col min="14605" max="14848" width="9" style="32"/>
    <col min="14849" max="14849" width="16.75" style="32" bestFit="1" customWidth="1"/>
    <col min="14850" max="14850" width="5" style="32" bestFit="1" customWidth="1"/>
    <col min="14851" max="14851" width="5.125" style="32" customWidth="1"/>
    <col min="14852" max="14852" width="4.5" style="32" bestFit="1" customWidth="1"/>
    <col min="14853" max="14854" width="6.375" style="32" bestFit="1" customWidth="1"/>
    <col min="14855" max="14855" width="4.75" style="32" bestFit="1" customWidth="1"/>
    <col min="14856" max="14856" width="4.5" style="32" bestFit="1" customWidth="1"/>
    <col min="14857" max="14857" width="5.625" style="32" bestFit="1" customWidth="1"/>
    <col min="14858" max="14858" width="5" style="32" bestFit="1" customWidth="1"/>
    <col min="14859" max="14860" width="4.5" style="32" bestFit="1" customWidth="1"/>
    <col min="14861" max="15104" width="9" style="32"/>
    <col min="15105" max="15105" width="16.75" style="32" bestFit="1" customWidth="1"/>
    <col min="15106" max="15106" width="5" style="32" bestFit="1" customWidth="1"/>
    <col min="15107" max="15107" width="5.125" style="32" customWidth="1"/>
    <col min="15108" max="15108" width="4.5" style="32" bestFit="1" customWidth="1"/>
    <col min="15109" max="15110" width="6.375" style="32" bestFit="1" customWidth="1"/>
    <col min="15111" max="15111" width="4.75" style="32" bestFit="1" customWidth="1"/>
    <col min="15112" max="15112" width="4.5" style="32" bestFit="1" customWidth="1"/>
    <col min="15113" max="15113" width="5.625" style="32" bestFit="1" customWidth="1"/>
    <col min="15114" max="15114" width="5" style="32" bestFit="1" customWidth="1"/>
    <col min="15115" max="15116" width="4.5" style="32" bestFit="1" customWidth="1"/>
    <col min="15117" max="15360" width="9" style="32"/>
    <col min="15361" max="15361" width="16.75" style="32" bestFit="1" customWidth="1"/>
    <col min="15362" max="15362" width="5" style="32" bestFit="1" customWidth="1"/>
    <col min="15363" max="15363" width="5.125" style="32" customWidth="1"/>
    <col min="15364" max="15364" width="4.5" style="32" bestFit="1" customWidth="1"/>
    <col min="15365" max="15366" width="6.375" style="32" bestFit="1" customWidth="1"/>
    <col min="15367" max="15367" width="4.75" style="32" bestFit="1" customWidth="1"/>
    <col min="15368" max="15368" width="4.5" style="32" bestFit="1" customWidth="1"/>
    <col min="15369" max="15369" width="5.625" style="32" bestFit="1" customWidth="1"/>
    <col min="15370" max="15370" width="5" style="32" bestFit="1" customWidth="1"/>
    <col min="15371" max="15372" width="4.5" style="32" bestFit="1" customWidth="1"/>
    <col min="15373" max="15616" width="9" style="32"/>
    <col min="15617" max="15617" width="16.75" style="32" bestFit="1" customWidth="1"/>
    <col min="15618" max="15618" width="5" style="32" bestFit="1" customWidth="1"/>
    <col min="15619" max="15619" width="5.125" style="32" customWidth="1"/>
    <col min="15620" max="15620" width="4.5" style="32" bestFit="1" customWidth="1"/>
    <col min="15621" max="15622" width="6.375" style="32" bestFit="1" customWidth="1"/>
    <col min="15623" max="15623" width="4.75" style="32" bestFit="1" customWidth="1"/>
    <col min="15624" max="15624" width="4.5" style="32" bestFit="1" customWidth="1"/>
    <col min="15625" max="15625" width="5.625" style="32" bestFit="1" customWidth="1"/>
    <col min="15626" max="15626" width="5" style="32" bestFit="1" customWidth="1"/>
    <col min="15627" max="15628" width="4.5" style="32" bestFit="1" customWidth="1"/>
    <col min="15629" max="15872" width="9" style="32"/>
    <col min="15873" max="15873" width="16.75" style="32" bestFit="1" customWidth="1"/>
    <col min="15874" max="15874" width="5" style="32" bestFit="1" customWidth="1"/>
    <col min="15875" max="15875" width="5.125" style="32" customWidth="1"/>
    <col min="15876" max="15876" width="4.5" style="32" bestFit="1" customWidth="1"/>
    <col min="15877" max="15878" width="6.375" style="32" bestFit="1" customWidth="1"/>
    <col min="15879" max="15879" width="4.75" style="32" bestFit="1" customWidth="1"/>
    <col min="15880" max="15880" width="4.5" style="32" bestFit="1" customWidth="1"/>
    <col min="15881" max="15881" width="5.625" style="32" bestFit="1" customWidth="1"/>
    <col min="15882" max="15882" width="5" style="32" bestFit="1" customWidth="1"/>
    <col min="15883" max="15884" width="4.5" style="32" bestFit="1" customWidth="1"/>
    <col min="15885" max="16128" width="9" style="32"/>
    <col min="16129" max="16129" width="16.75" style="32" bestFit="1" customWidth="1"/>
    <col min="16130" max="16130" width="5" style="32" bestFit="1" customWidth="1"/>
    <col min="16131" max="16131" width="5.125" style="32" customWidth="1"/>
    <col min="16132" max="16132" width="4.5" style="32" bestFit="1" customWidth="1"/>
    <col min="16133" max="16134" width="6.375" style="32" bestFit="1" customWidth="1"/>
    <col min="16135" max="16135" width="4.75" style="32" bestFit="1" customWidth="1"/>
    <col min="16136" max="16136" width="4.5" style="32" bestFit="1" customWidth="1"/>
    <col min="16137" max="16137" width="5.625" style="32" bestFit="1" customWidth="1"/>
    <col min="16138" max="16138" width="5" style="32" bestFit="1" customWidth="1"/>
    <col min="16139" max="16140" width="4.5" style="32" bestFit="1" customWidth="1"/>
    <col min="16141" max="16384" width="9" style="32"/>
  </cols>
  <sheetData>
    <row r="1" spans="1:22" ht="15.75" customHeight="1">
      <c r="A1" s="17" t="s">
        <v>1073</v>
      </c>
      <c r="B1" s="35" t="s">
        <v>143</v>
      </c>
      <c r="C1" s="52">
        <v>1</v>
      </c>
      <c r="D1" s="52">
        <v>2</v>
      </c>
      <c r="E1" s="52">
        <v>3</v>
      </c>
      <c r="F1" s="43">
        <v>4</v>
      </c>
      <c r="G1" s="52">
        <v>5</v>
      </c>
      <c r="H1" s="52">
        <v>6</v>
      </c>
      <c r="I1" s="52">
        <v>7</v>
      </c>
      <c r="J1" s="43">
        <v>8</v>
      </c>
      <c r="K1" s="52">
        <v>9</v>
      </c>
      <c r="L1" s="52">
        <v>10</v>
      </c>
      <c r="M1" s="52">
        <v>11</v>
      </c>
      <c r="N1" s="43">
        <v>12</v>
      </c>
      <c r="O1" s="52">
        <v>13</v>
      </c>
      <c r="P1" s="52">
        <v>14</v>
      </c>
      <c r="Q1" s="52">
        <v>15</v>
      </c>
      <c r="R1" s="43">
        <v>16</v>
      </c>
      <c r="S1" s="52">
        <v>17</v>
      </c>
      <c r="T1" s="52">
        <v>18</v>
      </c>
      <c r="U1" s="52">
        <v>19</v>
      </c>
      <c r="V1" s="43">
        <v>20</v>
      </c>
    </row>
    <row r="2" spans="1:22" ht="15.75" customHeight="1">
      <c r="A2" s="9" t="s">
        <v>1070</v>
      </c>
      <c r="B2" s="9"/>
      <c r="C2" s="78">
        <f>(P4的MPS!C19+P4的MPS!C35+P4的MPS!C51)*规则!$F37</f>
        <v>0</v>
      </c>
      <c r="D2" s="78">
        <f>(P4的MPS!D19+P4的MPS!D35+P4的MPS!D51)*规则!$F37</f>
        <v>0</v>
      </c>
      <c r="E2" s="78">
        <f>(P4的MPS!E19+P4的MPS!E35+P4的MPS!E51)*规则!$F37</f>
        <v>0</v>
      </c>
      <c r="F2" s="62">
        <f>(P4的MPS!F19+P4的MPS!F35+P4的MPS!F51)*规则!$F37</f>
        <v>2</v>
      </c>
      <c r="G2" s="9">
        <f>(P4的MPS!G19+P4的MPS!G35+P4的MPS!G51)*规则!$F37</f>
        <v>2</v>
      </c>
      <c r="H2" s="9">
        <f>(P4的MPS!H19+P4的MPS!H35+P4的MPS!H51)*规则!$F37</f>
        <v>2</v>
      </c>
      <c r="I2" s="9">
        <f>(P4的MPS!I19+P4的MPS!I35+P4的MPS!I51)*规则!$F37</f>
        <v>2</v>
      </c>
      <c r="J2" s="62">
        <f>(P4的MPS!J19+P4的MPS!J35+P4的MPS!J51)*规则!$F37</f>
        <v>2</v>
      </c>
      <c r="K2" s="9">
        <f>(P4的MPS!K19+P4的MPS!K35+P4的MPS!K51)*规则!$F37</f>
        <v>2</v>
      </c>
      <c r="L2" s="9">
        <f>(P4的MPS!L19+P4的MPS!L35+P4的MPS!L51)*规则!$F37</f>
        <v>2</v>
      </c>
      <c r="M2" s="9">
        <f>(P4的MPS!M19+P4的MPS!M35+P4的MPS!M51)*规则!$F37</f>
        <v>2</v>
      </c>
      <c r="N2" s="62">
        <f>(P4的MPS!N19+P4的MPS!N35+P4的MPS!N51)*规则!$F37</f>
        <v>3</v>
      </c>
      <c r="O2" s="9">
        <f>(P4的MPS!O19+P4的MPS!O35+P4的MPS!O51)*规则!$F37</f>
        <v>3</v>
      </c>
      <c r="P2" s="9">
        <f>(P4的MPS!P19+P4的MPS!P35+P4的MPS!P51)*规则!$F37</f>
        <v>3</v>
      </c>
      <c r="Q2" s="9">
        <f>(P4的MPS!Q19+P4的MPS!Q35+P4的MPS!Q51)*规则!$F37</f>
        <v>3</v>
      </c>
      <c r="R2" s="62">
        <f>(P4的MPS!R19+P4的MPS!R35+P4的MPS!R51)*规则!$F37</f>
        <v>3</v>
      </c>
      <c r="S2" s="9">
        <f>(P4的MPS!S19+P4的MPS!S35+P4的MPS!S51)*规则!$F37</f>
        <v>3</v>
      </c>
      <c r="T2" s="9">
        <f>(P4的MPS!T19+P4的MPS!T35+P4的MPS!T51)*规则!$F37</f>
        <v>3</v>
      </c>
      <c r="U2" s="9">
        <f>(P4的MPS!U19+P4的MPS!U35+P4的MPS!U51)*规则!$F37</f>
        <v>3</v>
      </c>
      <c r="V2" s="62">
        <f>(P4的MPS!V19+P4的MPS!V35+P4的MPS!V51)*规则!$F37</f>
        <v>0</v>
      </c>
    </row>
    <row r="3" spans="1:22" ht="15.75" customHeight="1">
      <c r="A3" s="70" t="s">
        <v>188</v>
      </c>
      <c r="B3" s="9"/>
      <c r="C3" s="78">
        <v>0</v>
      </c>
      <c r="D3" s="78">
        <v>0</v>
      </c>
      <c r="E3" s="78">
        <v>0</v>
      </c>
      <c r="F3" s="62">
        <v>1</v>
      </c>
      <c r="G3" s="9">
        <v>2</v>
      </c>
      <c r="H3" s="9">
        <v>2</v>
      </c>
      <c r="I3" s="9">
        <v>2</v>
      </c>
      <c r="J3" s="62">
        <v>2</v>
      </c>
      <c r="K3" s="9">
        <v>2</v>
      </c>
      <c r="L3" s="9">
        <v>2</v>
      </c>
      <c r="M3" s="9">
        <v>2</v>
      </c>
      <c r="N3" s="62">
        <v>2</v>
      </c>
      <c r="O3" s="9">
        <v>2</v>
      </c>
      <c r="P3" s="9">
        <v>2</v>
      </c>
      <c r="Q3" s="9">
        <v>3</v>
      </c>
      <c r="R3" s="62">
        <v>3</v>
      </c>
      <c r="S3" s="9">
        <v>3</v>
      </c>
      <c r="T3" s="9">
        <v>3</v>
      </c>
      <c r="U3" s="9">
        <v>2</v>
      </c>
      <c r="V3" s="62">
        <v>0</v>
      </c>
    </row>
    <row r="4" spans="1:22" ht="15.75" customHeight="1">
      <c r="A4" s="70" t="s">
        <v>189</v>
      </c>
      <c r="B4" s="9"/>
      <c r="C4" s="78">
        <v>0</v>
      </c>
      <c r="D4" s="78">
        <v>0</v>
      </c>
      <c r="E4" s="78">
        <v>0</v>
      </c>
      <c r="F4" s="62">
        <v>1</v>
      </c>
      <c r="G4" s="9">
        <v>0</v>
      </c>
      <c r="H4" s="9">
        <v>1</v>
      </c>
      <c r="I4" s="9">
        <v>0</v>
      </c>
      <c r="J4" s="62">
        <v>1</v>
      </c>
      <c r="K4" s="9">
        <v>0</v>
      </c>
      <c r="L4" s="9">
        <v>1</v>
      </c>
      <c r="M4" s="9">
        <v>0</v>
      </c>
      <c r="N4" s="62">
        <v>1</v>
      </c>
      <c r="O4" s="9">
        <v>0</v>
      </c>
      <c r="P4" s="9">
        <v>1</v>
      </c>
      <c r="Q4" s="9">
        <v>0</v>
      </c>
      <c r="R4" s="62">
        <v>1</v>
      </c>
      <c r="S4" s="9">
        <v>0</v>
      </c>
      <c r="T4" s="9">
        <v>0</v>
      </c>
      <c r="U4" s="9">
        <v>0</v>
      </c>
      <c r="V4" s="62">
        <v>0</v>
      </c>
    </row>
    <row r="5" spans="1:22" ht="15.75" customHeight="1">
      <c r="A5" s="70" t="s">
        <v>1069</v>
      </c>
      <c r="B5" s="9"/>
      <c r="C5" s="78" t="str">
        <f>IF(C2&gt;=C3+C4,IF(C2&gt;C3+C4,"缺吗",""),"库存")</f>
        <v/>
      </c>
      <c r="D5" s="78" t="str">
        <f t="shared" ref="D5:V5" si="0">IF(D2&gt;=D3+D4,IF(D2&gt;D3+D4,"缺吗",""),"库存")</f>
        <v/>
      </c>
      <c r="E5" s="78" t="str">
        <f t="shared" si="0"/>
        <v/>
      </c>
      <c r="F5" s="62" t="str">
        <f>IF(F2&gt;=F3+F4,IF(F2&gt;F3+F4,"缺吗",""),"库存")</f>
        <v/>
      </c>
      <c r="G5" s="9" t="str">
        <f t="shared" si="0"/>
        <v/>
      </c>
      <c r="H5" s="9" t="str">
        <f t="shared" si="0"/>
        <v>库存</v>
      </c>
      <c r="I5" s="9" t="str">
        <f t="shared" si="0"/>
        <v/>
      </c>
      <c r="J5" s="62" t="str">
        <f t="shared" si="0"/>
        <v>库存</v>
      </c>
      <c r="K5" s="9" t="str">
        <f t="shared" si="0"/>
        <v/>
      </c>
      <c r="L5" s="9" t="str">
        <f t="shared" si="0"/>
        <v>库存</v>
      </c>
      <c r="M5" s="9" t="str">
        <f t="shared" si="0"/>
        <v/>
      </c>
      <c r="N5" s="62" t="str">
        <f t="shared" si="0"/>
        <v/>
      </c>
      <c r="O5" s="9" t="str">
        <f t="shared" si="0"/>
        <v>缺吗</v>
      </c>
      <c r="P5" s="9" t="str">
        <f t="shared" si="0"/>
        <v/>
      </c>
      <c r="Q5" s="9" t="str">
        <f t="shared" si="0"/>
        <v/>
      </c>
      <c r="R5" s="62" t="str">
        <f t="shared" si="0"/>
        <v>库存</v>
      </c>
      <c r="S5" s="9" t="str">
        <f t="shared" si="0"/>
        <v/>
      </c>
      <c r="T5" s="9" t="str">
        <f t="shared" si="0"/>
        <v/>
      </c>
      <c r="U5" s="9" t="str">
        <f t="shared" si="0"/>
        <v>缺吗</v>
      </c>
      <c r="V5" s="62" t="str">
        <f t="shared" si="0"/>
        <v/>
      </c>
    </row>
    <row r="6" spans="1:22" ht="15.75" customHeight="1">
      <c r="A6" s="70" t="s">
        <v>1067</v>
      </c>
      <c r="B6" s="9"/>
      <c r="C6" s="78"/>
      <c r="D6" s="78"/>
      <c r="E6" s="78"/>
      <c r="F6" s="62" t="str">
        <f>IF(F5="缺吗",IF(F13+F24+F4+F3&gt;=F2,"不缺","缺"),"")</f>
        <v/>
      </c>
      <c r="G6" s="9" t="str">
        <f t="shared" ref="G6:V6" si="1">IF(G5="缺吗",IF(G13+G24+G4+G3&gt;=G2,"不缺","缺"),"")</f>
        <v/>
      </c>
      <c r="H6" s="9" t="str">
        <f t="shared" si="1"/>
        <v/>
      </c>
      <c r="I6" s="9" t="str">
        <f t="shared" si="1"/>
        <v/>
      </c>
      <c r="J6" s="62" t="str">
        <f t="shared" si="1"/>
        <v/>
      </c>
      <c r="K6" s="9" t="str">
        <f t="shared" si="1"/>
        <v/>
      </c>
      <c r="L6" s="9" t="str">
        <f t="shared" si="1"/>
        <v/>
      </c>
      <c r="M6" s="9" t="str">
        <f t="shared" si="1"/>
        <v/>
      </c>
      <c r="N6" s="62" t="str">
        <f t="shared" si="1"/>
        <v/>
      </c>
      <c r="O6" s="9" t="str">
        <f>IF(O5="缺吗",IF(O13+O24+O4+O3&gt;=O2,"不缺","缺"),"")</f>
        <v>不缺</v>
      </c>
      <c r="P6" s="9" t="str">
        <f t="shared" si="1"/>
        <v/>
      </c>
      <c r="Q6" s="9" t="str">
        <f t="shared" si="1"/>
        <v/>
      </c>
      <c r="R6" s="62" t="str">
        <f t="shared" si="1"/>
        <v/>
      </c>
      <c r="S6" s="9" t="str">
        <f t="shared" si="1"/>
        <v/>
      </c>
      <c r="T6" s="9" t="str">
        <f t="shared" si="1"/>
        <v/>
      </c>
      <c r="U6" s="9" t="str">
        <f t="shared" si="1"/>
        <v>不缺</v>
      </c>
      <c r="V6" s="62" t="str">
        <f t="shared" si="1"/>
        <v/>
      </c>
    </row>
    <row r="7" spans="1:22" ht="15.75" customHeight="1">
      <c r="A7" s="72"/>
    </row>
    <row r="8" spans="1:22">
      <c r="A8" s="59" t="s">
        <v>1041</v>
      </c>
      <c r="B8" s="34" t="s">
        <v>142</v>
      </c>
      <c r="C8" s="51" t="s">
        <v>155</v>
      </c>
      <c r="D8" s="51">
        <v>0</v>
      </c>
      <c r="E8" s="51" t="s">
        <v>154</v>
      </c>
      <c r="F8" s="43">
        <v>0</v>
      </c>
      <c r="G8" s="51" t="s">
        <v>159</v>
      </c>
      <c r="H8" s="51">
        <v>1</v>
      </c>
      <c r="I8" s="51" t="s">
        <v>160</v>
      </c>
      <c r="J8" s="43">
        <f>F13</f>
        <v>1</v>
      </c>
      <c r="K8" s="51" t="s">
        <v>1057</v>
      </c>
      <c r="L8" s="51">
        <v>2</v>
      </c>
      <c r="M8" s="51" t="s">
        <v>158</v>
      </c>
      <c r="N8" s="43">
        <v>1</v>
      </c>
      <c r="O8" s="51" t="s">
        <v>1048</v>
      </c>
      <c r="P8" s="47">
        <v>3</v>
      </c>
      <c r="Q8" s="51" t="s">
        <v>161</v>
      </c>
      <c r="R8" s="43">
        <v>0</v>
      </c>
      <c r="S8" s="51" t="s">
        <v>1049</v>
      </c>
      <c r="T8" s="47"/>
      <c r="U8" s="51" t="s">
        <v>199</v>
      </c>
      <c r="V8" s="43" t="s">
        <v>200</v>
      </c>
    </row>
    <row r="9" spans="1:22">
      <c r="A9" s="60" t="s">
        <v>181</v>
      </c>
      <c r="B9" s="35" t="s">
        <v>143</v>
      </c>
      <c r="C9" s="52">
        <v>1</v>
      </c>
      <c r="D9" s="52">
        <v>2</v>
      </c>
      <c r="E9" s="52">
        <v>3</v>
      </c>
      <c r="F9" s="43">
        <v>4</v>
      </c>
      <c r="G9" s="52">
        <v>5</v>
      </c>
      <c r="H9" s="52">
        <v>6</v>
      </c>
      <c r="I9" s="52">
        <v>7</v>
      </c>
      <c r="J9" s="43">
        <v>8</v>
      </c>
      <c r="K9" s="52">
        <v>9</v>
      </c>
      <c r="L9" s="52">
        <v>10</v>
      </c>
      <c r="M9" s="52">
        <v>11</v>
      </c>
      <c r="N9" s="43">
        <v>12</v>
      </c>
      <c r="O9" s="52">
        <v>13</v>
      </c>
      <c r="P9" s="52">
        <v>14</v>
      </c>
      <c r="Q9" s="52">
        <v>15</v>
      </c>
      <c r="R9" s="43">
        <v>16</v>
      </c>
      <c r="S9" s="52">
        <v>17</v>
      </c>
      <c r="T9" s="52">
        <v>18</v>
      </c>
      <c r="U9" s="52">
        <v>19</v>
      </c>
      <c r="V9" s="43">
        <v>20</v>
      </c>
    </row>
    <row r="10" spans="1:22" ht="15.75">
      <c r="A10" s="58" t="s">
        <v>144</v>
      </c>
      <c r="B10" s="37">
        <v>0</v>
      </c>
      <c r="C10" s="45">
        <f>C3</f>
        <v>0</v>
      </c>
      <c r="D10" s="45">
        <f t="shared" ref="D10:V10" si="2">D3</f>
        <v>0</v>
      </c>
      <c r="E10" s="45">
        <f t="shared" si="2"/>
        <v>0</v>
      </c>
      <c r="F10" s="40">
        <f>F3</f>
        <v>1</v>
      </c>
      <c r="G10" s="55">
        <f t="shared" si="2"/>
        <v>2</v>
      </c>
      <c r="H10" s="55">
        <f t="shared" si="2"/>
        <v>2</v>
      </c>
      <c r="I10" s="55">
        <f t="shared" si="2"/>
        <v>2</v>
      </c>
      <c r="J10" s="40">
        <f t="shared" si="2"/>
        <v>2</v>
      </c>
      <c r="K10" s="55">
        <f t="shared" si="2"/>
        <v>2</v>
      </c>
      <c r="L10" s="55">
        <f t="shared" si="2"/>
        <v>2</v>
      </c>
      <c r="M10" s="55">
        <f t="shared" si="2"/>
        <v>2</v>
      </c>
      <c r="N10" s="40">
        <f t="shared" si="2"/>
        <v>2</v>
      </c>
      <c r="O10" s="55">
        <f t="shared" si="2"/>
        <v>2</v>
      </c>
      <c r="P10" s="55">
        <f t="shared" si="2"/>
        <v>2</v>
      </c>
      <c r="Q10" s="55">
        <f t="shared" si="2"/>
        <v>3</v>
      </c>
      <c r="R10" s="40">
        <f t="shared" si="2"/>
        <v>3</v>
      </c>
      <c r="S10" s="55">
        <f t="shared" si="2"/>
        <v>3</v>
      </c>
      <c r="T10" s="55">
        <f t="shared" si="2"/>
        <v>3</v>
      </c>
      <c r="U10" s="55">
        <f t="shared" si="2"/>
        <v>2</v>
      </c>
      <c r="V10" s="40">
        <f t="shared" si="2"/>
        <v>0</v>
      </c>
    </row>
    <row r="11" spans="1:22" ht="15.75">
      <c r="A11" s="58" t="s">
        <v>145</v>
      </c>
      <c r="B11" s="37">
        <v>0</v>
      </c>
      <c r="C11" s="51">
        <v>0</v>
      </c>
      <c r="D11" s="51"/>
      <c r="E11" s="51"/>
      <c r="F11" s="43"/>
      <c r="G11" s="51"/>
      <c r="H11" s="51"/>
      <c r="I11" s="51"/>
      <c r="J11" s="43"/>
      <c r="K11" s="51"/>
      <c r="L11" s="51"/>
      <c r="M11" s="51"/>
      <c r="N11" s="43"/>
      <c r="O11" s="51"/>
      <c r="P11" s="51"/>
      <c r="Q11" s="51"/>
      <c r="R11" s="43"/>
      <c r="S11" s="51"/>
      <c r="T11" s="51"/>
      <c r="U11" s="51"/>
      <c r="V11" s="43"/>
    </row>
    <row r="12" spans="1:22" ht="15.75">
      <c r="A12" s="58" t="s">
        <v>146</v>
      </c>
      <c r="B12" s="37"/>
      <c r="C12" s="51">
        <f>F8+C11+B11-C10</f>
        <v>0</v>
      </c>
      <c r="D12" s="51">
        <f>C13+D11-D10</f>
        <v>0</v>
      </c>
      <c r="E12" s="51">
        <f>D13+E11-E10</f>
        <v>0</v>
      </c>
      <c r="F12" s="43">
        <f t="shared" ref="F12:J12" si="3">E13+F11-F10</f>
        <v>-1</v>
      </c>
      <c r="G12" s="51">
        <f>J8+G11-G10</f>
        <v>-1</v>
      </c>
      <c r="H12" s="51">
        <f t="shared" si="3"/>
        <v>-1</v>
      </c>
      <c r="I12" s="51">
        <f>H13+I11-I10</f>
        <v>-1</v>
      </c>
      <c r="J12" s="43">
        <f t="shared" si="3"/>
        <v>-1</v>
      </c>
      <c r="K12" s="51">
        <f>J13+K11-K10</f>
        <v>-1</v>
      </c>
      <c r="L12" s="51">
        <f>K13+L11-L10</f>
        <v>-1</v>
      </c>
      <c r="M12" s="51">
        <f t="shared" ref="M12:V12" si="4">L13+M11-M10</f>
        <v>-1</v>
      </c>
      <c r="N12" s="43">
        <f t="shared" si="4"/>
        <v>-1</v>
      </c>
      <c r="O12" s="51">
        <f>N13+O11-O10</f>
        <v>-1</v>
      </c>
      <c r="P12" s="51">
        <f t="shared" si="4"/>
        <v>-1</v>
      </c>
      <c r="Q12" s="51">
        <f t="shared" si="4"/>
        <v>-2</v>
      </c>
      <c r="R12" s="43">
        <f t="shared" si="4"/>
        <v>-2</v>
      </c>
      <c r="S12" s="51">
        <f t="shared" si="4"/>
        <v>-2</v>
      </c>
      <c r="T12" s="51">
        <f t="shared" si="4"/>
        <v>-2</v>
      </c>
      <c r="U12" s="51">
        <f t="shared" si="4"/>
        <v>-1</v>
      </c>
      <c r="V12" s="43">
        <f t="shared" si="4"/>
        <v>2</v>
      </c>
    </row>
    <row r="13" spans="1:22" ht="15.75">
      <c r="A13" s="58" t="s">
        <v>147</v>
      </c>
      <c r="B13" s="37"/>
      <c r="C13" s="51">
        <f>C12+C15</f>
        <v>0</v>
      </c>
      <c r="D13" s="51">
        <f t="shared" ref="D13:J13" si="5">D12+D15</f>
        <v>0</v>
      </c>
      <c r="E13" s="51">
        <f t="shared" si="5"/>
        <v>0</v>
      </c>
      <c r="F13" s="43">
        <f>F12+F15</f>
        <v>1</v>
      </c>
      <c r="G13" s="51">
        <f t="shared" si="5"/>
        <v>1</v>
      </c>
      <c r="H13" s="51">
        <f t="shared" si="5"/>
        <v>1</v>
      </c>
      <c r="I13" s="51">
        <f t="shared" si="5"/>
        <v>1</v>
      </c>
      <c r="J13" s="43">
        <f t="shared" si="5"/>
        <v>1</v>
      </c>
      <c r="K13" s="51">
        <f>K12+K15</f>
        <v>1</v>
      </c>
      <c r="L13" s="51">
        <f>L12+L15</f>
        <v>1</v>
      </c>
      <c r="M13" s="51">
        <f t="shared" ref="M13:V13" si="6">M12+M15</f>
        <v>1</v>
      </c>
      <c r="N13" s="43">
        <f t="shared" si="6"/>
        <v>1</v>
      </c>
      <c r="O13" s="51">
        <f>O12+O15</f>
        <v>1</v>
      </c>
      <c r="P13" s="51">
        <f t="shared" si="6"/>
        <v>1</v>
      </c>
      <c r="Q13" s="51">
        <f t="shared" si="6"/>
        <v>1</v>
      </c>
      <c r="R13" s="43">
        <f t="shared" si="6"/>
        <v>1</v>
      </c>
      <c r="S13" s="51">
        <f t="shared" si="6"/>
        <v>1</v>
      </c>
      <c r="T13" s="51">
        <f t="shared" si="6"/>
        <v>1</v>
      </c>
      <c r="U13" s="51">
        <f t="shared" si="6"/>
        <v>2</v>
      </c>
      <c r="V13" s="43">
        <f t="shared" si="6"/>
        <v>2</v>
      </c>
    </row>
    <row r="14" spans="1:22" ht="15.75">
      <c r="A14" s="58" t="s">
        <v>148</v>
      </c>
      <c r="B14" s="37"/>
      <c r="C14" s="51">
        <f>IF(C12&gt;=$D8,0,$D8-C12)</f>
        <v>0</v>
      </c>
      <c r="D14" s="51">
        <f t="shared" ref="D14" si="7">IF(D12&gt;=$D8,0,$D8-D12)</f>
        <v>0</v>
      </c>
      <c r="E14" s="51">
        <f>IF(E12&gt;=$D8,0,$D8-E12)</f>
        <v>0</v>
      </c>
      <c r="F14" s="43">
        <f>IF(F12&gt;=$D8,0,$D8-F12)</f>
        <v>1</v>
      </c>
      <c r="G14" s="51">
        <f>IF(G12&gt;=$H8,0,$H8-G12)</f>
        <v>2</v>
      </c>
      <c r="H14" s="51">
        <f t="shared" ref="H14:J14" si="8">IF(H12&gt;=$H8,0,$H8-H12)</f>
        <v>2</v>
      </c>
      <c r="I14" s="51">
        <f t="shared" si="8"/>
        <v>2</v>
      </c>
      <c r="J14" s="43">
        <f t="shared" si="8"/>
        <v>2</v>
      </c>
      <c r="K14" s="51">
        <f>IF(K12&gt;=$H8,0,$H8-K12)</f>
        <v>2</v>
      </c>
      <c r="L14" s="51">
        <f>IF(L12&gt;=$H8,0,$H8-L12)</f>
        <v>2</v>
      </c>
      <c r="M14" s="51">
        <f t="shared" ref="M14:N14" si="9">IF(M12&gt;=$H8,0,$H8-M12)</f>
        <v>2</v>
      </c>
      <c r="N14" s="43">
        <f t="shared" si="9"/>
        <v>2</v>
      </c>
      <c r="O14" s="51">
        <f>IF(O12&gt;=$N8,0,$N8-O12)</f>
        <v>2</v>
      </c>
      <c r="P14" s="51">
        <f t="shared" ref="P14:Q14" si="10">IF(P12&gt;=$N8,0,$N8-P12)</f>
        <v>2</v>
      </c>
      <c r="Q14" s="51">
        <f t="shared" si="10"/>
        <v>3</v>
      </c>
      <c r="R14" s="43">
        <f>IF(R12&gt;=$N8,0,$N8-R12)</f>
        <v>3</v>
      </c>
      <c r="S14" s="51">
        <f>IF(S12&gt;=$R8,0,$R8-S12)</f>
        <v>2</v>
      </c>
      <c r="T14" s="51">
        <f t="shared" ref="T14:V14" si="11">IF(T12&gt;=$R8,0,$R8-T12)</f>
        <v>2</v>
      </c>
      <c r="U14" s="51">
        <f t="shared" si="11"/>
        <v>1</v>
      </c>
      <c r="V14" s="43">
        <f t="shared" si="11"/>
        <v>0</v>
      </c>
    </row>
    <row r="15" spans="1:22" ht="15.75">
      <c r="A15" s="58" t="s">
        <v>149</v>
      </c>
      <c r="B15" s="37"/>
      <c r="C15" s="51">
        <f>IF(C14&gt;0,$L8,0)</f>
        <v>0</v>
      </c>
      <c r="D15" s="51">
        <f t="shared" ref="D15:M15" si="12">IF(D14&gt;0,$L8,0)</f>
        <v>0</v>
      </c>
      <c r="E15" s="51">
        <f t="shared" si="12"/>
        <v>0</v>
      </c>
      <c r="F15" s="43">
        <f>IF(F14&gt;0,$L8,0)</f>
        <v>2</v>
      </c>
      <c r="G15" s="51">
        <f>IF(G14&gt;0,$L8,0)</f>
        <v>2</v>
      </c>
      <c r="H15" s="51">
        <f>IF(H14&gt;0,$L8,0)</f>
        <v>2</v>
      </c>
      <c r="I15" s="51">
        <f t="shared" si="12"/>
        <v>2</v>
      </c>
      <c r="J15" s="43">
        <f t="shared" si="12"/>
        <v>2</v>
      </c>
      <c r="K15" s="51">
        <f t="shared" si="12"/>
        <v>2</v>
      </c>
      <c r="L15" s="51">
        <f t="shared" si="12"/>
        <v>2</v>
      </c>
      <c r="M15" s="51">
        <f t="shared" si="12"/>
        <v>2</v>
      </c>
      <c r="N15" s="43">
        <f>IF(N14&gt;0,$L8,0)</f>
        <v>2</v>
      </c>
      <c r="O15" s="43">
        <f t="shared" ref="O15:P15" si="13">IF(O14&gt;0,$L8,0)</f>
        <v>2</v>
      </c>
      <c r="P15" s="43">
        <f t="shared" si="13"/>
        <v>2</v>
      </c>
      <c r="Q15" s="51">
        <f>IF(Q14&gt;0,$P8,0)</f>
        <v>3</v>
      </c>
      <c r="R15" s="43">
        <f t="shared" ref="R15:V15" si="14">IF(R14&gt;0,$P8,0)</f>
        <v>3</v>
      </c>
      <c r="S15" s="51">
        <f t="shared" si="14"/>
        <v>3</v>
      </c>
      <c r="T15" s="51">
        <f>IF(T14&gt;0,$P8,0)</f>
        <v>3</v>
      </c>
      <c r="U15" s="51">
        <f>IF(U14&gt;0,$P8,0)</f>
        <v>3</v>
      </c>
      <c r="V15" s="43">
        <f t="shared" si="14"/>
        <v>0</v>
      </c>
    </row>
    <row r="16" spans="1:22" ht="15.75">
      <c r="A16" s="58" t="s">
        <v>150</v>
      </c>
      <c r="B16" s="37">
        <f t="shared" ref="B16:J16" si="15">C15</f>
        <v>0</v>
      </c>
      <c r="C16" s="51">
        <f t="shared" si="15"/>
        <v>0</v>
      </c>
      <c r="D16" s="51">
        <f t="shared" si="15"/>
        <v>0</v>
      </c>
      <c r="E16" s="51">
        <f t="shared" si="15"/>
        <v>2</v>
      </c>
      <c r="F16" s="43">
        <f t="shared" si="15"/>
        <v>2</v>
      </c>
      <c r="G16" s="51">
        <f t="shared" si="15"/>
        <v>2</v>
      </c>
      <c r="H16" s="51">
        <f t="shared" si="15"/>
        <v>2</v>
      </c>
      <c r="I16" s="51">
        <f t="shared" si="15"/>
        <v>2</v>
      </c>
      <c r="J16" s="43">
        <f t="shared" si="15"/>
        <v>2</v>
      </c>
      <c r="K16" s="51">
        <f>L15</f>
        <v>2</v>
      </c>
      <c r="L16" s="51">
        <f>M15</f>
        <v>2</v>
      </c>
      <c r="M16" s="51">
        <f t="shared" ref="M16:V16" si="16">N15</f>
        <v>2</v>
      </c>
      <c r="N16" s="43">
        <f t="shared" si="16"/>
        <v>2</v>
      </c>
      <c r="O16" s="51">
        <f t="shared" si="16"/>
        <v>2</v>
      </c>
      <c r="P16" s="51">
        <f t="shared" si="16"/>
        <v>3</v>
      </c>
      <c r="Q16" s="51">
        <f t="shared" si="16"/>
        <v>3</v>
      </c>
      <c r="R16" s="43">
        <f t="shared" si="16"/>
        <v>3</v>
      </c>
      <c r="S16" s="51">
        <f t="shared" si="16"/>
        <v>3</v>
      </c>
      <c r="T16" s="51">
        <f t="shared" si="16"/>
        <v>3</v>
      </c>
      <c r="U16" s="51">
        <f t="shared" si="16"/>
        <v>0</v>
      </c>
      <c r="V16" s="43">
        <f t="shared" si="16"/>
        <v>0</v>
      </c>
    </row>
    <row r="17" spans="1:22" ht="15.75">
      <c r="A17" s="58" t="s">
        <v>1074</v>
      </c>
      <c r="B17" s="37"/>
      <c r="C17" s="51" t="str">
        <f>IF(C13&lt;0,"警告",IF(C13&lt;$D8,"警惕",""))</f>
        <v/>
      </c>
      <c r="D17" s="51" t="str">
        <f t="shared" ref="D17" si="17">IF(D13&lt;0,"警告",IF(D13&lt;$D8,"警惕",""))</f>
        <v/>
      </c>
      <c r="E17" s="51" t="str">
        <f>IF(E13&lt;0,"警告",IF(E13&lt;$D8,"警惕",""))</f>
        <v/>
      </c>
      <c r="F17" s="51" t="str">
        <f>IF(F13&lt;0,"警告",IF(F13&lt;$D8,"警惕",""))</f>
        <v/>
      </c>
      <c r="G17" s="51" t="str">
        <f>IF(G13&lt;0,"警告",IF(G13&lt;$H8,"警惕",""))</f>
        <v/>
      </c>
      <c r="H17" s="51" t="str">
        <f t="shared" ref="H17:N17" si="18">IF(H13&lt;0,"警告",IF(H13&lt;$H8,"警惕",""))</f>
        <v/>
      </c>
      <c r="I17" s="51" t="str">
        <f t="shared" si="18"/>
        <v/>
      </c>
      <c r="J17" s="43" t="str">
        <f t="shared" si="18"/>
        <v/>
      </c>
      <c r="K17" s="51" t="str">
        <f t="shared" si="18"/>
        <v/>
      </c>
      <c r="L17" s="51" t="str">
        <f t="shared" si="18"/>
        <v/>
      </c>
      <c r="M17" s="51" t="str">
        <f>IF(M13&lt;0,"警告",IF(M13&lt;$H8,"警惕",""))</f>
        <v/>
      </c>
      <c r="N17" s="43" t="str">
        <f t="shared" si="18"/>
        <v/>
      </c>
      <c r="O17" s="51" t="str">
        <f>IF(O13&lt;0,"警告",IF(O13&lt;$N8,"警惕",""))</f>
        <v/>
      </c>
      <c r="P17" s="51" t="str">
        <f t="shared" ref="P17:R17" si="19">IF(P13&lt;0,"警告",IF(P13&lt;$N8,"警惕",""))</f>
        <v/>
      </c>
      <c r="Q17" s="51" t="str">
        <f t="shared" si="19"/>
        <v/>
      </c>
      <c r="R17" s="43" t="str">
        <f t="shared" si="19"/>
        <v/>
      </c>
      <c r="S17" s="51" t="str">
        <f>IF(S13&lt;0,"警告",IF(S13&lt;$R8,"警惕",""))</f>
        <v/>
      </c>
      <c r="T17" s="51" t="str">
        <f t="shared" ref="T17:V17" si="20">IF(T13&lt;0,"警告",IF(T13&lt;$R8,"警惕",""))</f>
        <v/>
      </c>
      <c r="U17" s="51" t="str">
        <f t="shared" si="20"/>
        <v/>
      </c>
      <c r="V17" s="43" t="str">
        <f t="shared" si="20"/>
        <v/>
      </c>
    </row>
    <row r="18" spans="1:22" ht="15.75" customHeight="1"/>
    <row r="19" spans="1:22">
      <c r="A19" s="59" t="s">
        <v>1042</v>
      </c>
      <c r="B19" s="34" t="s">
        <v>142</v>
      </c>
      <c r="C19" s="51" t="s">
        <v>155</v>
      </c>
      <c r="D19" s="51">
        <v>0</v>
      </c>
      <c r="E19" s="51" t="s">
        <v>154</v>
      </c>
      <c r="F19" s="43">
        <v>0</v>
      </c>
      <c r="G19" s="51" t="s">
        <v>159</v>
      </c>
      <c r="H19" s="51">
        <v>0</v>
      </c>
      <c r="I19" s="51" t="s">
        <v>160</v>
      </c>
      <c r="J19" s="43">
        <v>0</v>
      </c>
      <c r="K19" s="51" t="s">
        <v>1057</v>
      </c>
      <c r="L19" s="51">
        <v>1</v>
      </c>
      <c r="M19" s="51" t="s">
        <v>158</v>
      </c>
      <c r="N19" s="43"/>
      <c r="O19" s="51" t="s">
        <v>1061</v>
      </c>
      <c r="P19" s="47"/>
      <c r="Q19" s="51" t="s">
        <v>161</v>
      </c>
      <c r="R19" s="43"/>
      <c r="S19" s="51" t="s">
        <v>1059</v>
      </c>
      <c r="T19" s="47"/>
      <c r="U19" s="51" t="s">
        <v>199</v>
      </c>
      <c r="V19" s="43" t="s">
        <v>200</v>
      </c>
    </row>
    <row r="20" spans="1:22">
      <c r="A20" s="60" t="s">
        <v>181</v>
      </c>
      <c r="B20" s="35" t="s">
        <v>143</v>
      </c>
      <c r="C20" s="52">
        <v>1</v>
      </c>
      <c r="D20" s="52">
        <v>2</v>
      </c>
      <c r="E20" s="52">
        <v>3</v>
      </c>
      <c r="F20" s="43">
        <v>4</v>
      </c>
      <c r="G20" s="52">
        <v>5</v>
      </c>
      <c r="H20" s="52">
        <v>6</v>
      </c>
      <c r="I20" s="52">
        <v>7</v>
      </c>
      <c r="J20" s="43">
        <v>8</v>
      </c>
      <c r="K20" s="52">
        <v>9</v>
      </c>
      <c r="L20" s="52">
        <v>10</v>
      </c>
      <c r="M20" s="52">
        <v>11</v>
      </c>
      <c r="N20" s="43">
        <v>12</v>
      </c>
      <c r="O20" s="52">
        <v>13</v>
      </c>
      <c r="P20" s="52">
        <v>14</v>
      </c>
      <c r="Q20" s="52">
        <v>15</v>
      </c>
      <c r="R20" s="43">
        <v>16</v>
      </c>
      <c r="S20" s="52">
        <v>17</v>
      </c>
      <c r="T20" s="52">
        <v>18</v>
      </c>
      <c r="U20" s="52">
        <v>19</v>
      </c>
      <c r="V20" s="43">
        <v>20</v>
      </c>
    </row>
    <row r="21" spans="1:22" ht="15.75">
      <c r="A21" s="58" t="s">
        <v>144</v>
      </c>
      <c r="B21" s="37">
        <v>0</v>
      </c>
      <c r="C21" s="45">
        <f>C4</f>
        <v>0</v>
      </c>
      <c r="D21" s="45">
        <f t="shared" ref="D21:V21" si="21">D4</f>
        <v>0</v>
      </c>
      <c r="E21" s="45">
        <f t="shared" si="21"/>
        <v>0</v>
      </c>
      <c r="F21" s="40">
        <f t="shared" si="21"/>
        <v>1</v>
      </c>
      <c r="G21" s="55">
        <f t="shared" si="21"/>
        <v>0</v>
      </c>
      <c r="H21" s="55">
        <f t="shared" si="21"/>
        <v>1</v>
      </c>
      <c r="I21" s="55">
        <f t="shared" si="21"/>
        <v>0</v>
      </c>
      <c r="J21" s="40">
        <f t="shared" si="21"/>
        <v>1</v>
      </c>
      <c r="K21" s="55">
        <f t="shared" si="21"/>
        <v>0</v>
      </c>
      <c r="L21" s="55">
        <f t="shared" si="21"/>
        <v>1</v>
      </c>
      <c r="M21" s="55">
        <f t="shared" si="21"/>
        <v>0</v>
      </c>
      <c r="N21" s="40">
        <f t="shared" si="21"/>
        <v>1</v>
      </c>
      <c r="O21" s="55">
        <f t="shared" si="21"/>
        <v>0</v>
      </c>
      <c r="P21" s="55">
        <f t="shared" si="21"/>
        <v>1</v>
      </c>
      <c r="Q21" s="55">
        <f t="shared" si="21"/>
        <v>0</v>
      </c>
      <c r="R21" s="40">
        <f t="shared" si="21"/>
        <v>1</v>
      </c>
      <c r="S21" s="55">
        <f t="shared" si="21"/>
        <v>0</v>
      </c>
      <c r="T21" s="55">
        <f t="shared" si="21"/>
        <v>0</v>
      </c>
      <c r="U21" s="55">
        <f t="shared" si="21"/>
        <v>0</v>
      </c>
      <c r="V21" s="40">
        <f t="shared" si="21"/>
        <v>0</v>
      </c>
    </row>
    <row r="22" spans="1:22" ht="15.75">
      <c r="A22" s="58" t="s">
        <v>145</v>
      </c>
      <c r="B22" s="37">
        <v>0</v>
      </c>
      <c r="C22" s="51">
        <v>0</v>
      </c>
      <c r="D22" s="51"/>
      <c r="E22" s="51"/>
      <c r="F22" s="43"/>
      <c r="G22" s="51"/>
      <c r="H22" s="51"/>
      <c r="I22" s="51"/>
      <c r="J22" s="43"/>
      <c r="K22" s="51"/>
      <c r="L22" s="51"/>
      <c r="M22" s="51"/>
      <c r="N22" s="43"/>
      <c r="O22" s="51"/>
      <c r="P22" s="51"/>
      <c r="Q22" s="51"/>
      <c r="R22" s="43"/>
      <c r="S22" s="51"/>
      <c r="T22" s="51"/>
      <c r="U22" s="51"/>
      <c r="V22" s="43"/>
    </row>
    <row r="23" spans="1:22" ht="15.75">
      <c r="A23" s="58" t="s">
        <v>146</v>
      </c>
      <c r="B23" s="37"/>
      <c r="C23" s="51">
        <f>F19+C22+B22-C21</f>
        <v>0</v>
      </c>
      <c r="D23" s="51">
        <f>C24+D22-D21</f>
        <v>0</v>
      </c>
      <c r="E23" s="51">
        <f>D24+E22-E21</f>
        <v>0</v>
      </c>
      <c r="F23" s="43">
        <f t="shared" ref="F23" si="22">E24+F22-F21</f>
        <v>-1</v>
      </c>
      <c r="G23" s="51">
        <f>J19+G22-G21</f>
        <v>0</v>
      </c>
      <c r="H23" s="51">
        <f t="shared" ref="H23" si="23">G24+H22-H21</f>
        <v>-1</v>
      </c>
      <c r="I23" s="51">
        <f>H24+I22-I21</f>
        <v>0</v>
      </c>
      <c r="J23" s="43">
        <f t="shared" ref="J23" si="24">I24+J22-J21</f>
        <v>-1</v>
      </c>
      <c r="K23" s="51">
        <f>J24+K22-K21</f>
        <v>0</v>
      </c>
      <c r="L23" s="51">
        <f>K24+L22-L21</f>
        <v>-1</v>
      </c>
      <c r="M23" s="51">
        <f t="shared" ref="M23:V23" si="25">L24+M22-M21</f>
        <v>0</v>
      </c>
      <c r="N23" s="43">
        <f t="shared" si="25"/>
        <v>-1</v>
      </c>
      <c r="O23" s="51">
        <f t="shared" si="25"/>
        <v>0</v>
      </c>
      <c r="P23" s="51">
        <f t="shared" si="25"/>
        <v>-1</v>
      </c>
      <c r="Q23" s="51">
        <f t="shared" si="25"/>
        <v>0</v>
      </c>
      <c r="R23" s="43">
        <f t="shared" si="25"/>
        <v>-1</v>
      </c>
      <c r="S23" s="51">
        <f t="shared" si="25"/>
        <v>0</v>
      </c>
      <c r="T23" s="51">
        <f t="shared" si="25"/>
        <v>0</v>
      </c>
      <c r="U23" s="51">
        <f t="shared" si="25"/>
        <v>0</v>
      </c>
      <c r="V23" s="43">
        <f t="shared" si="25"/>
        <v>0</v>
      </c>
    </row>
    <row r="24" spans="1:22" ht="15.75">
      <c r="A24" s="58" t="s">
        <v>147</v>
      </c>
      <c r="B24" s="37"/>
      <c r="C24" s="51">
        <f>C23+C26</f>
        <v>0</v>
      </c>
      <c r="D24" s="51">
        <f t="shared" ref="D24:E24" si="26">D23+D26</f>
        <v>0</v>
      </c>
      <c r="E24" s="51">
        <f t="shared" si="26"/>
        <v>0</v>
      </c>
      <c r="F24" s="43">
        <f>F23+F26</f>
        <v>0</v>
      </c>
      <c r="G24" s="51">
        <f>G23+G26</f>
        <v>0</v>
      </c>
      <c r="H24" s="51">
        <f t="shared" ref="H24:J24" si="27">H23+H26</f>
        <v>0</v>
      </c>
      <c r="I24" s="51">
        <f t="shared" si="27"/>
        <v>0</v>
      </c>
      <c r="J24" s="43">
        <f t="shared" si="27"/>
        <v>0</v>
      </c>
      <c r="K24" s="51">
        <f>K23+K26</f>
        <v>0</v>
      </c>
      <c r="L24" s="51">
        <f>L23+L26</f>
        <v>0</v>
      </c>
      <c r="M24" s="51">
        <f t="shared" ref="M24:V24" si="28">M23+M26</f>
        <v>0</v>
      </c>
      <c r="N24" s="43">
        <f t="shared" si="28"/>
        <v>0</v>
      </c>
      <c r="O24" s="51">
        <f t="shared" si="28"/>
        <v>0</v>
      </c>
      <c r="P24" s="51">
        <f t="shared" si="28"/>
        <v>0</v>
      </c>
      <c r="Q24" s="51">
        <f t="shared" si="28"/>
        <v>0</v>
      </c>
      <c r="R24" s="43">
        <f t="shared" si="28"/>
        <v>0</v>
      </c>
      <c r="S24" s="51">
        <f t="shared" si="28"/>
        <v>0</v>
      </c>
      <c r="T24" s="51">
        <f t="shared" si="28"/>
        <v>0</v>
      </c>
      <c r="U24" s="51">
        <f t="shared" si="28"/>
        <v>0</v>
      </c>
      <c r="V24" s="43">
        <f t="shared" si="28"/>
        <v>0</v>
      </c>
    </row>
    <row r="25" spans="1:22" ht="15.75">
      <c r="A25" s="58" t="s">
        <v>148</v>
      </c>
      <c r="B25" s="37"/>
      <c r="C25" s="51">
        <f>IF(C23&gt;=$D19,0,$D19-C23)</f>
        <v>0</v>
      </c>
      <c r="D25" s="51">
        <f t="shared" ref="D25" si="29">IF(D23&gt;=$D19,0,$D19-D23)</f>
        <v>0</v>
      </c>
      <c r="E25" s="51">
        <f>IF(E23&gt;=$D19,0,$D19-E23)</f>
        <v>0</v>
      </c>
      <c r="F25" s="43">
        <f>IF(F23&gt;=$D19,0,$D19-F23)</f>
        <v>1</v>
      </c>
      <c r="G25" s="51">
        <f>IF(G23&gt;=$H19,0,$H19-G23)</f>
        <v>0</v>
      </c>
      <c r="H25" s="51">
        <f t="shared" ref="H25:J25" si="30">IF(H23&gt;=$H19,0,$H19-H23)</f>
        <v>1</v>
      </c>
      <c r="I25" s="51">
        <f t="shared" si="30"/>
        <v>0</v>
      </c>
      <c r="J25" s="43">
        <f t="shared" si="30"/>
        <v>1</v>
      </c>
      <c r="K25" s="51">
        <f>IF(K23&gt;=$H19,0,$H19-K23)</f>
        <v>0</v>
      </c>
      <c r="L25" s="51">
        <f>IF(L23&gt;=$H19,0,$H19-L23)</f>
        <v>1</v>
      </c>
      <c r="M25" s="51">
        <f t="shared" ref="M25:V25" si="31">IF(M23&gt;=$H19,0,$H19-M23)</f>
        <v>0</v>
      </c>
      <c r="N25" s="43">
        <f t="shared" si="31"/>
        <v>1</v>
      </c>
      <c r="O25" s="51">
        <f t="shared" si="31"/>
        <v>0</v>
      </c>
      <c r="P25" s="51">
        <f t="shared" si="31"/>
        <v>1</v>
      </c>
      <c r="Q25" s="51">
        <f t="shared" si="31"/>
        <v>0</v>
      </c>
      <c r="R25" s="43">
        <f t="shared" si="31"/>
        <v>1</v>
      </c>
      <c r="S25" s="51">
        <f t="shared" si="31"/>
        <v>0</v>
      </c>
      <c r="T25" s="51">
        <f t="shared" si="31"/>
        <v>0</v>
      </c>
      <c r="U25" s="51">
        <f t="shared" si="31"/>
        <v>0</v>
      </c>
      <c r="V25" s="43">
        <f t="shared" si="31"/>
        <v>0</v>
      </c>
    </row>
    <row r="26" spans="1:22" ht="15.75">
      <c r="A26" s="58" t="s">
        <v>149</v>
      </c>
      <c r="B26" s="37"/>
      <c r="C26" s="51">
        <f>IF(C25&gt;0,$L19,0)</f>
        <v>0</v>
      </c>
      <c r="D26" s="51">
        <f t="shared" ref="D26:E26" si="32">IF(D25&gt;0,$L19,0)</f>
        <v>0</v>
      </c>
      <c r="E26" s="51">
        <f t="shared" si="32"/>
        <v>0</v>
      </c>
      <c r="F26" s="43">
        <f>IF(F25&gt;0,$L19,0)</f>
        <v>1</v>
      </c>
      <c r="G26" s="51">
        <f t="shared" ref="G26:R26" si="33">IF(G25&gt;0,IF(F26&gt;0,0,$L19),0)</f>
        <v>0</v>
      </c>
      <c r="H26" s="51">
        <f t="shared" si="33"/>
        <v>1</v>
      </c>
      <c r="I26" s="51">
        <f t="shared" si="33"/>
        <v>0</v>
      </c>
      <c r="J26" s="43">
        <f t="shared" si="33"/>
        <v>1</v>
      </c>
      <c r="K26" s="51">
        <f t="shared" si="33"/>
        <v>0</v>
      </c>
      <c r="L26" s="51">
        <f t="shared" si="33"/>
        <v>1</v>
      </c>
      <c r="M26" s="51">
        <f t="shared" si="33"/>
        <v>0</v>
      </c>
      <c r="N26" s="43">
        <f t="shared" si="33"/>
        <v>1</v>
      </c>
      <c r="O26" s="51">
        <f t="shared" si="33"/>
        <v>0</v>
      </c>
      <c r="P26" s="51">
        <f t="shared" si="33"/>
        <v>1</v>
      </c>
      <c r="Q26" s="51">
        <f t="shared" si="33"/>
        <v>0</v>
      </c>
      <c r="R26" s="43">
        <f t="shared" si="33"/>
        <v>1</v>
      </c>
      <c r="S26" s="51">
        <f>IF(S25&gt;0,IF(R26&gt;0,0,$L19),0)</f>
        <v>0</v>
      </c>
      <c r="T26" s="51">
        <f t="shared" ref="T26:V26" si="34">IF(T25&gt;0,IF(S26&gt;0,0,$L19),0)</f>
        <v>0</v>
      </c>
      <c r="U26" s="51">
        <f t="shared" si="34"/>
        <v>0</v>
      </c>
      <c r="V26" s="43">
        <f t="shared" si="34"/>
        <v>0</v>
      </c>
    </row>
    <row r="27" spans="1:22" ht="15.75">
      <c r="A27" s="58" t="s">
        <v>150</v>
      </c>
      <c r="B27" s="37">
        <f t="shared" ref="B27" si="35">C26</f>
        <v>0</v>
      </c>
      <c r="C27" s="51">
        <f>E26</f>
        <v>0</v>
      </c>
      <c r="D27" s="51">
        <f>F26</f>
        <v>1</v>
      </c>
      <c r="E27" s="51">
        <f>G26</f>
        <v>0</v>
      </c>
      <c r="F27" s="43">
        <f>H26</f>
        <v>1</v>
      </c>
      <c r="G27" s="51">
        <f>I26</f>
        <v>0</v>
      </c>
      <c r="H27" s="51">
        <f t="shared" ref="H27:V27" si="36">J26</f>
        <v>1</v>
      </c>
      <c r="I27" s="51">
        <f t="shared" si="36"/>
        <v>0</v>
      </c>
      <c r="J27" s="43">
        <f t="shared" si="36"/>
        <v>1</v>
      </c>
      <c r="K27" s="51">
        <f t="shared" si="36"/>
        <v>0</v>
      </c>
      <c r="L27" s="51">
        <f t="shared" si="36"/>
        <v>1</v>
      </c>
      <c r="M27" s="51">
        <f t="shared" si="36"/>
        <v>0</v>
      </c>
      <c r="N27" s="43">
        <f t="shared" si="36"/>
        <v>1</v>
      </c>
      <c r="O27" s="51">
        <f t="shared" si="36"/>
        <v>0</v>
      </c>
      <c r="P27" s="51">
        <f t="shared" si="36"/>
        <v>1</v>
      </c>
      <c r="Q27" s="51">
        <f t="shared" si="36"/>
        <v>0</v>
      </c>
      <c r="R27" s="43">
        <f t="shared" si="36"/>
        <v>0</v>
      </c>
      <c r="S27" s="51">
        <f t="shared" si="36"/>
        <v>0</v>
      </c>
      <c r="T27" s="51">
        <f t="shared" si="36"/>
        <v>0</v>
      </c>
      <c r="U27" s="51">
        <f t="shared" si="36"/>
        <v>0</v>
      </c>
      <c r="V27" s="43">
        <f t="shared" si="36"/>
        <v>0</v>
      </c>
    </row>
    <row r="28" spans="1:22" ht="15.75">
      <c r="A28" s="58" t="s">
        <v>1074</v>
      </c>
      <c r="B28" s="37"/>
      <c r="C28" s="51" t="str">
        <f>IF(C24&lt;0,"警告",IF(C24&lt;$D19,"警惕",""))</f>
        <v/>
      </c>
      <c r="D28" s="51" t="str">
        <f t="shared" ref="D28:F28" si="37">IF(D24&lt;0,"警告",IF(D24&lt;$D19,"警惕",""))</f>
        <v/>
      </c>
      <c r="E28" s="51" t="str">
        <f t="shared" si="37"/>
        <v/>
      </c>
      <c r="F28" s="43" t="str">
        <f t="shared" si="37"/>
        <v/>
      </c>
      <c r="G28" s="51" t="str">
        <f>IF(G24&lt;0,"警告",IF(G24&lt;$H19,"警惕",""))</f>
        <v/>
      </c>
      <c r="H28" s="51" t="str">
        <f t="shared" ref="H28:V28" si="38">IF(H24&lt;0,"警告",IF(H24&lt;$H19,"警惕",""))</f>
        <v/>
      </c>
      <c r="I28" s="51" t="str">
        <f t="shared" si="38"/>
        <v/>
      </c>
      <c r="J28" s="43" t="str">
        <f t="shared" si="38"/>
        <v/>
      </c>
      <c r="K28" s="51" t="str">
        <f t="shared" si="38"/>
        <v/>
      </c>
      <c r="L28" s="51" t="str">
        <f t="shared" si="38"/>
        <v/>
      </c>
      <c r="M28" s="51" t="str">
        <f t="shared" si="38"/>
        <v/>
      </c>
      <c r="N28" s="43" t="str">
        <f t="shared" si="38"/>
        <v/>
      </c>
      <c r="O28" s="51" t="str">
        <f t="shared" si="38"/>
        <v/>
      </c>
      <c r="P28" s="51" t="str">
        <f t="shared" si="38"/>
        <v/>
      </c>
      <c r="Q28" s="51" t="str">
        <f t="shared" si="38"/>
        <v/>
      </c>
      <c r="R28" s="43" t="str">
        <f t="shared" si="38"/>
        <v/>
      </c>
      <c r="S28" s="51" t="str">
        <f t="shared" si="38"/>
        <v/>
      </c>
      <c r="T28" s="51" t="str">
        <f t="shared" si="38"/>
        <v/>
      </c>
      <c r="U28" s="51" t="str">
        <f t="shared" si="38"/>
        <v/>
      </c>
      <c r="V28" s="43" t="str">
        <f t="shared" si="38"/>
        <v/>
      </c>
    </row>
    <row r="29" spans="1:22">
      <c r="A29" s="61"/>
      <c r="B29" s="48"/>
      <c r="F29" s="50"/>
      <c r="J29" s="50"/>
      <c r="N29" s="50"/>
      <c r="R29" s="50"/>
    </row>
  </sheetData>
  <phoneticPr fontId="2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规则</vt:lpstr>
      <vt:lpstr>市场预测</vt:lpstr>
      <vt:lpstr>详单分析</vt:lpstr>
      <vt:lpstr>P1的MPS</vt:lpstr>
      <vt:lpstr>独立P2的MPS</vt:lpstr>
      <vt:lpstr>独立P3的MPS</vt:lpstr>
      <vt:lpstr>P4的MPS</vt:lpstr>
      <vt:lpstr>P5的MPS</vt:lpstr>
      <vt:lpstr>半成品P2的MRP</vt:lpstr>
      <vt:lpstr>半成品P3的MRP</vt:lpstr>
      <vt:lpstr>R系列原料的MRP</vt:lpstr>
      <vt:lpstr>第1年</vt:lpstr>
      <vt:lpstr>第2至5年</vt:lpstr>
      <vt:lpstr>P1的MPS (公式)</vt:lpstr>
      <vt:lpstr>第1年财会管理（公式）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2019-08-01T01:52:17Z</dcterms:created>
  <dcterms:modified xsi:type="dcterms:W3CDTF">2020-10-17T13:00:47Z</dcterms:modified>
</cp:coreProperties>
</file>