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<sst xmlns="http://schemas.openxmlformats.org/spreadsheetml/2006/main" count="211" uniqueCount="158">
  <si>
    <t xml:space="preserve"> </t>
  </si>
  <si>
    <t>ljudi:</t>
  </si>
  <si>
    <t>SUMA SUMA SUMA cijk xijk</t>
  </si>
  <si>
    <t>SUMA SUMA cij xij</t>
  </si>
  <si>
    <t>SMJEŠTAJI:</t>
  </si>
  <si>
    <t>naziv:</t>
  </si>
  <si>
    <t>Apartmani Maric</t>
  </si>
  <si>
    <t>Hotel Sol</t>
  </si>
  <si>
    <t>Hotel Adriatic</t>
  </si>
  <si>
    <t>Apartmani Opatic</t>
  </si>
  <si>
    <t>Hotel Porec</t>
  </si>
  <si>
    <t>Hotel Histria</t>
  </si>
  <si>
    <t>Apartmani Maris</t>
  </si>
  <si>
    <t>Apartmani Diana</t>
  </si>
  <si>
    <t>Apartmani Borna</t>
  </si>
  <si>
    <t xml:space="preserve">grad: </t>
  </si>
  <si>
    <t>Umag</t>
  </si>
  <si>
    <t>Poreč</t>
  </si>
  <si>
    <t>Pula</t>
  </si>
  <si>
    <t>Pazin</t>
  </si>
  <si>
    <t>udaljenost (km):</t>
  </si>
  <si>
    <t>kapacitet:</t>
  </si>
  <si>
    <t>cijena_noćenje:</t>
  </si>
  <si>
    <t>TRANSFER:</t>
  </si>
  <si>
    <t>vrsta:</t>
  </si>
  <si>
    <t>taxi</t>
  </si>
  <si>
    <t>taxi kombi</t>
  </si>
  <si>
    <t>mini bus</t>
  </si>
  <si>
    <t>midi bus</t>
  </si>
  <si>
    <t>bus</t>
  </si>
  <si>
    <t>CIJENA PRIJEVOZA:</t>
  </si>
  <si>
    <t>kapacitet</t>
  </si>
  <si>
    <t>cijena (km)</t>
  </si>
  <si>
    <t>IZLETI:</t>
  </si>
  <si>
    <t>Izlet 1</t>
  </si>
  <si>
    <t>Izlet 2</t>
  </si>
  <si>
    <t>Izlet 3</t>
  </si>
  <si>
    <t>Izlet 4</t>
  </si>
  <si>
    <t>Izlet 5</t>
  </si>
  <si>
    <t>Izlet 6</t>
  </si>
  <si>
    <t>Izlet 7</t>
  </si>
  <si>
    <t>Izlet 8</t>
  </si>
  <si>
    <t>Izlet 9</t>
  </si>
  <si>
    <t>ukupno_km</t>
  </si>
  <si>
    <t>TRAJANJE (h)</t>
  </si>
  <si>
    <t>VODIČ (kn/sat)</t>
  </si>
  <si>
    <t>gradovi [ ]</t>
  </si>
  <si>
    <t>Grožnjan</t>
  </si>
  <si>
    <t>Novigrad</t>
  </si>
  <si>
    <t>Višnjan</t>
  </si>
  <si>
    <t>Rovinj</t>
  </si>
  <si>
    <t>Kaldir</t>
  </si>
  <si>
    <t>Vodnjan</t>
  </si>
  <si>
    <t>Pj. uvala</t>
  </si>
  <si>
    <t>Sv. Petar u šumi</t>
  </si>
  <si>
    <t>Motovun</t>
  </si>
  <si>
    <t>Žminj</t>
  </si>
  <si>
    <t>Bale</t>
  </si>
  <si>
    <t>Premantura</t>
  </si>
  <si>
    <t>Buzet</t>
  </si>
  <si>
    <t>Limski kanal</t>
  </si>
  <si>
    <t>Tinjan</t>
  </si>
  <si>
    <t>Medulin</t>
  </si>
  <si>
    <t>Barban</t>
  </si>
  <si>
    <t>Kotli</t>
  </si>
  <si>
    <t>Vrsar</t>
  </si>
  <si>
    <t>Fažana</t>
  </si>
  <si>
    <t>Valtura</t>
  </si>
  <si>
    <t>Labin</t>
  </si>
  <si>
    <t>Hum</t>
  </si>
  <si>
    <t>DEGUSTACIJE:</t>
  </si>
  <si>
    <t>Vino</t>
  </si>
  <si>
    <t>Maslinovo ulje</t>
  </si>
  <si>
    <t>Pljukanci</t>
  </si>
  <si>
    <t>Riba (orade)</t>
  </si>
  <si>
    <t>Kamenice</t>
  </si>
  <si>
    <t>Rakovice</t>
  </si>
  <si>
    <t>Pladanj(pršut,sir)</t>
  </si>
  <si>
    <t>Brudet</t>
  </si>
  <si>
    <t>Kobasice</t>
  </si>
  <si>
    <t>grad:</t>
  </si>
  <si>
    <t>min_1</t>
  </si>
  <si>
    <t>min_10</t>
  </si>
  <si>
    <t>min_30</t>
  </si>
  <si>
    <t>min_50</t>
  </si>
  <si>
    <t>min_70</t>
  </si>
  <si>
    <t>CIJENA:</t>
  </si>
  <si>
    <t>U_A</t>
  </si>
  <si>
    <t>U_H</t>
  </si>
  <si>
    <t>U_H2</t>
  </si>
  <si>
    <t>Pč_H</t>
  </si>
  <si>
    <t>Pč_H_2</t>
  </si>
  <si>
    <t>P_H</t>
  </si>
  <si>
    <t>P_A</t>
  </si>
  <si>
    <t>PZ_H1</t>
  </si>
  <si>
    <t>PZ_H2</t>
  </si>
  <si>
    <t>&gt;=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</si>
  <si>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</si>
  <si>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</si>
  <si>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</si>
  <si>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</si>
  <si>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</si>
  <si>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</si>
  <si>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</si>
  <si>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</si>
  <si>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</si>
  <si>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Školjke</t>
  </si>
  <si>
    <t>Domaće rakije</t>
  </si>
  <si>
    <t>PROBLEM PONUDE</t>
  </si>
  <si>
    <t>smjestaj</t>
  </si>
  <si>
    <t>izlet</t>
  </si>
  <si>
    <t>degustacjia</t>
  </si>
  <si>
    <t>f.cilja</t>
  </si>
  <si>
    <t>max</t>
  </si>
  <si>
    <t>2*transport*km+ljudi*nocenje</t>
  </si>
  <si>
    <t>plus</t>
  </si>
  <si>
    <t>transfer*ukupno_km+vodič*trajanje</t>
  </si>
  <si>
    <t>ljudi*cijena</t>
  </si>
  <si>
    <t>Apartmani Maric i Hotel Sol</t>
  </si>
  <si>
    <t>x1, x8, x9</t>
  </si>
  <si>
    <t>sve</t>
  </si>
  <si>
    <t>cijk</t>
  </si>
  <si>
    <t>SMJEŠTAJ</t>
  </si>
  <si>
    <t>IZLET</t>
  </si>
  <si>
    <t>DEG</t>
  </si>
  <si>
    <t>sume:</t>
  </si>
  <si>
    <t>Moze/nemoze</t>
  </si>
  <si>
    <t>Varijabilne ćelije</t>
  </si>
  <si>
    <t>PRIMJER:</t>
  </si>
  <si>
    <t>xijk</t>
  </si>
  <si>
    <t>(Vino)</t>
  </si>
  <si>
    <t>i=2</t>
  </si>
  <si>
    <t>(M.ulje)</t>
  </si>
  <si>
    <t>j=3</t>
  </si>
  <si>
    <t>(Pljukanci)</t>
  </si>
  <si>
    <t>k=5</t>
  </si>
  <si>
    <t>(Riba-orade)</t>
  </si>
  <si>
    <t>(Školjke)</t>
  </si>
  <si>
    <t>Moze/nemoze:</t>
  </si>
  <si>
    <t>Kapacitet</t>
  </si>
  <si>
    <t>Ljudi:</t>
  </si>
  <si>
    <t>Suma var. ćelija</t>
  </si>
  <si>
    <t>Rješenje:</t>
  </si>
  <si>
    <t>Marža 15%</t>
  </si>
  <si>
    <t>Ograničenja:</t>
  </si>
  <si>
    <t>moze/nemoze</t>
  </si>
  <si>
    <t>jednako 1</t>
  </si>
  <si>
    <t>kapcitet</t>
  </si>
  <si>
    <t>&gt;= ljudi</t>
  </si>
  <si>
    <t>rješenje:</t>
  </si>
  <si>
    <t>&lt;= max_cijena*ljudi</t>
  </si>
  <si>
    <t>suma var. ćelija</t>
  </si>
  <si>
    <t>var ćelije</t>
  </si>
  <si>
    <t>cijeli broj</t>
  </si>
  <si>
    <t>PODPROBLEM MINIMIZACIJE CIJENE TRANSFERA</t>
  </si>
  <si>
    <t>SUMA cixi</t>
  </si>
  <si>
    <t>min</t>
  </si>
  <si>
    <t>ogr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</si>
</sst>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2.0"/>
      <color rgb="FF000000"/>
      <name val="Whitney"/>
    </font>
    <font>
      <color rgb="FFFF0000"/>
      <name val="Arial"/>
    </font>
    <font>
      <color theme="0"/>
      <name val="Arial"/>
    </font>
    <font>
      <color rgb="FFFFFFFF"/>
      <name val="Arial"/>
    </font>
    <font>
      <color rgb="FF000000"/>
      <name val="Arial"/>
    </font>
    <font/>
    <font>
      <sz val="11.0"/>
      <color rgb="FF000000"/>
      <name val="Inconsolata"/>
    </font>
    <font>
      <color rgb="FFFFFFFF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A61C00"/>
        <bgColor rgb="FFA61C00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6" numFmtId="0" xfId="0" applyAlignment="1" applyFont="1">
      <alignment readingOrder="0"/>
    </xf>
    <xf borderId="0" fillId="6" fontId="1" numFmtId="0" xfId="0" applyFill="1" applyFont="1"/>
    <xf borderId="0" fillId="7" fontId="5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11" fontId="5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" numFmtId="0" xfId="0" applyFont="1"/>
    <xf borderId="0" fillId="6" fontId="3" numFmtId="0" xfId="0" applyAlignment="1" applyFont="1">
      <alignment readingOrder="0"/>
    </xf>
    <xf borderId="0" fillId="14" fontId="5" numFmtId="0" xfId="0" applyAlignment="1" applyFill="1" applyFont="1">
      <alignment readingOrder="0"/>
    </xf>
    <xf borderId="0" fillId="15" fontId="5" numFmtId="0" xfId="0" applyAlignment="1" applyFill="1" applyFont="1">
      <alignment readingOrder="0" shrinkToFit="0" vertical="bottom" wrapText="0"/>
    </xf>
    <xf borderId="0" fillId="16" fontId="6" numFmtId="0" xfId="0" applyAlignment="1" applyFill="1" applyFont="1">
      <alignment readingOrder="0" shrinkToFit="0" vertical="bottom" wrapText="0"/>
    </xf>
    <xf borderId="0" fillId="16" fontId="1" numFmtId="0" xfId="0" applyAlignment="1" applyFont="1">
      <alignment readingOrder="0"/>
    </xf>
    <xf borderId="0" fillId="16" fontId="6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Font="1"/>
    <xf borderId="0" fillId="17" fontId="1" numFmtId="0" xfId="0" applyFill="1" applyFont="1"/>
    <xf borderId="0" fillId="2" fontId="7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1"/>
    </xf>
    <xf borderId="0" fillId="16" fontId="6" numFmtId="0" xfId="0" applyAlignment="1" applyFont="1">
      <alignment readingOrder="0"/>
    </xf>
    <xf borderId="0" fillId="18" fontId="1" numFmtId="0" xfId="0" applyAlignment="1" applyFill="1" applyFont="1">
      <alignment readingOrder="0"/>
    </xf>
    <xf borderId="0" fillId="19" fontId="1" numFmtId="0" xfId="0" applyAlignment="1" applyFill="1" applyFont="1">
      <alignment readingOrder="0"/>
    </xf>
    <xf borderId="0" fillId="20" fontId="5" numFmtId="0" xfId="0" applyAlignment="1" applyFill="1" applyFont="1">
      <alignment readingOrder="0"/>
    </xf>
    <xf borderId="0" fillId="17" fontId="1" numFmtId="0" xfId="0" applyAlignment="1" applyFont="1">
      <alignment readingOrder="0"/>
    </xf>
    <xf borderId="0" fillId="21" fontId="1" numFmtId="0" xfId="0" applyAlignment="1" applyFill="1" applyFont="1">
      <alignment readingOrder="0"/>
    </xf>
    <xf borderId="0" fillId="22" fontId="1" numFmtId="0" xfId="0" applyAlignment="1" applyFill="1" applyFont="1">
      <alignment readingOrder="0"/>
    </xf>
    <xf borderId="0" fillId="23" fontId="5" numFmtId="0" xfId="0" applyAlignment="1" applyFill="1" applyFont="1">
      <alignment readingOrder="0"/>
    </xf>
    <xf borderId="0" fillId="18" fontId="6" numFmtId="0" xfId="0" applyFont="1"/>
    <xf borderId="0" fillId="24" fontId="9" numFmtId="0" xfId="0" applyAlignment="1" applyFill="1" applyFont="1">
      <alignment readingOrder="0"/>
    </xf>
    <xf borderId="0" fillId="25" fontId="1" numFmtId="0" xfId="0" applyFill="1" applyFont="1"/>
    <xf borderId="0" fillId="21" fontId="7" numFmtId="0" xfId="0" applyAlignment="1" applyFont="1">
      <alignment readingOrder="0"/>
    </xf>
    <xf borderId="0" fillId="17" fontId="7" numFmtId="0" xfId="0" applyFont="1"/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9.57"/>
  </cols>
  <sheetData>
    <row r="1">
      <c r="A1" s="1" t="s">
        <v>0</v>
      </c>
    </row>
    <row r="2">
      <c r="K2" s="2"/>
    </row>
    <row r="3">
      <c r="A3" s="1" t="s">
        <v>1</v>
      </c>
      <c r="B3" s="3">
        <v>5.0</v>
      </c>
    </row>
    <row r="5">
      <c r="P5" s="1" t="s">
        <v>2</v>
      </c>
    </row>
    <row r="7">
      <c r="P7" s="1" t="s">
        <v>3</v>
      </c>
    </row>
    <row r="8">
      <c r="B8" s="4" t="s">
        <v>4</v>
      </c>
    </row>
    <row r="9">
      <c r="A9" s="5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</row>
    <row r="10">
      <c r="A10" s="5" t="s">
        <v>15</v>
      </c>
      <c r="B10" s="6" t="s">
        <v>16</v>
      </c>
      <c r="C10" s="6" t="s">
        <v>16</v>
      </c>
      <c r="D10" s="6" t="s">
        <v>16</v>
      </c>
      <c r="E10" s="6" t="s">
        <v>17</v>
      </c>
      <c r="F10" s="6" t="s">
        <v>17</v>
      </c>
      <c r="G10" s="6" t="s">
        <v>18</v>
      </c>
      <c r="H10" s="6" t="s">
        <v>18</v>
      </c>
      <c r="I10" s="6" t="s">
        <v>19</v>
      </c>
      <c r="J10" s="6" t="s">
        <v>19</v>
      </c>
    </row>
    <row r="11">
      <c r="A11" s="5" t="s">
        <v>20</v>
      </c>
      <c r="B11" s="6">
        <v>83.0</v>
      </c>
      <c r="C11" s="6">
        <v>83.0</v>
      </c>
      <c r="D11" s="6">
        <v>83.0</v>
      </c>
      <c r="E11" s="6">
        <v>59.0</v>
      </c>
      <c r="F11" s="6">
        <v>57.0</v>
      </c>
      <c r="G11" s="6">
        <v>13.0</v>
      </c>
      <c r="H11" s="6">
        <v>7.0</v>
      </c>
      <c r="I11" s="6">
        <v>50.0</v>
      </c>
      <c r="J11" s="6">
        <v>50.0</v>
      </c>
    </row>
    <row r="12">
      <c r="A12" s="5" t="s">
        <v>21</v>
      </c>
      <c r="B12" s="6">
        <v>14.0</v>
      </c>
      <c r="C12" s="6">
        <v>50.0</v>
      </c>
      <c r="D12" s="6">
        <v>100.0</v>
      </c>
      <c r="E12" s="6">
        <v>15.0</v>
      </c>
      <c r="F12" s="7">
        <v>100.0</v>
      </c>
      <c r="G12" s="7">
        <v>700.0</v>
      </c>
      <c r="H12" s="6">
        <v>8.0</v>
      </c>
      <c r="I12" s="6">
        <v>7.0</v>
      </c>
      <c r="J12" s="6">
        <v>17.0</v>
      </c>
      <c r="K12" s="8"/>
    </row>
    <row r="13">
      <c r="A13" s="5" t="s">
        <v>22</v>
      </c>
      <c r="B13" s="6">
        <v>410.0</v>
      </c>
      <c r="C13" s="6">
        <v>300.0</v>
      </c>
      <c r="D13" s="6">
        <v>320.0</v>
      </c>
      <c r="E13" s="6">
        <v>420.0</v>
      </c>
      <c r="F13" s="6">
        <v>300.0</v>
      </c>
      <c r="G13" s="6">
        <v>400.0</v>
      </c>
      <c r="H13" s="6">
        <v>490.0</v>
      </c>
      <c r="I13" s="6">
        <v>430.0</v>
      </c>
      <c r="J13" s="6">
        <v>400.0</v>
      </c>
      <c r="K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>
      <c r="A15" s="8"/>
      <c r="B15" s="9" t="s">
        <v>23</v>
      </c>
      <c r="C15" s="8"/>
      <c r="D15" s="8"/>
      <c r="E15" s="8"/>
      <c r="F15" s="8"/>
      <c r="G15" s="8"/>
      <c r="H15" s="8"/>
      <c r="I15" s="8"/>
      <c r="J15" s="8"/>
      <c r="K15" s="8"/>
      <c r="M15" s="1"/>
    </row>
    <row r="16">
      <c r="A16" s="10" t="s">
        <v>24</v>
      </c>
      <c r="B16" s="11" t="s">
        <v>25</v>
      </c>
      <c r="C16" s="11" t="s">
        <v>26</v>
      </c>
      <c r="D16" s="11" t="s">
        <v>27</v>
      </c>
      <c r="E16" s="11" t="s">
        <v>28</v>
      </c>
      <c r="F16" s="11" t="s">
        <v>29</v>
      </c>
      <c r="G16" s="1"/>
      <c r="J16" s="8"/>
      <c r="K16" s="12" t="s">
        <v>30</v>
      </c>
    </row>
    <row r="17">
      <c r="A17" s="10" t="s">
        <v>31</v>
      </c>
      <c r="B17" s="11">
        <v>4.0</v>
      </c>
      <c r="C17" s="11">
        <v>8.0</v>
      </c>
      <c r="D17" s="11">
        <v>20.0</v>
      </c>
      <c r="E17" s="11">
        <v>40.0</v>
      </c>
      <c r="F17" s="11">
        <v>60.0</v>
      </c>
      <c r="G17" s="1"/>
      <c r="J17" s="8"/>
      <c r="K17" s="11">
        <v>12.0</v>
      </c>
      <c r="L17" s="13"/>
    </row>
    <row r="18">
      <c r="A18" s="10" t="s">
        <v>32</v>
      </c>
      <c r="B18" s="11">
        <v>8.0</v>
      </c>
      <c r="C18" s="11">
        <v>12.0</v>
      </c>
      <c r="D18" s="11">
        <v>20.0</v>
      </c>
      <c r="E18" s="11">
        <v>35.0</v>
      </c>
      <c r="F18" s="11">
        <v>45.0</v>
      </c>
      <c r="G18" s="1"/>
      <c r="J18" s="8"/>
      <c r="K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8"/>
      <c r="B20" s="14" t="s">
        <v>33</v>
      </c>
      <c r="C20" s="8"/>
      <c r="D20" s="8"/>
      <c r="E20" s="8"/>
      <c r="F20" s="8"/>
      <c r="G20" s="8"/>
      <c r="H20" s="8"/>
      <c r="I20" s="8"/>
      <c r="J20" s="8"/>
      <c r="K20" s="8"/>
    </row>
    <row r="21">
      <c r="A21" s="15" t="s">
        <v>5</v>
      </c>
      <c r="B21" s="16" t="s">
        <v>34</v>
      </c>
      <c r="C21" s="16" t="s">
        <v>35</v>
      </c>
      <c r="D21" s="16" t="s">
        <v>36</v>
      </c>
      <c r="E21" s="16" t="s">
        <v>37</v>
      </c>
      <c r="F21" s="16" t="s">
        <v>38</v>
      </c>
      <c r="G21" s="16" t="s">
        <v>39</v>
      </c>
      <c r="H21" s="16" t="s">
        <v>40</v>
      </c>
      <c r="I21" s="16" t="s">
        <v>41</v>
      </c>
      <c r="J21" s="16" t="s">
        <v>42</v>
      </c>
      <c r="K21" s="17"/>
      <c r="M21" s="1"/>
    </row>
    <row r="22">
      <c r="A22" s="15" t="s">
        <v>43</v>
      </c>
      <c r="B22" s="16">
        <v>86.0</v>
      </c>
      <c r="C22" s="16">
        <v>133.0</v>
      </c>
      <c r="D22" s="16">
        <v>119.0</v>
      </c>
      <c r="E22" s="16">
        <v>108.0</v>
      </c>
      <c r="F22" s="16">
        <v>125.0</v>
      </c>
      <c r="G22" s="16">
        <v>77.0</v>
      </c>
      <c r="H22" s="16">
        <v>48.0</v>
      </c>
      <c r="I22" s="16">
        <v>81.0</v>
      </c>
      <c r="J22" s="16">
        <v>87.0</v>
      </c>
      <c r="K22" s="17"/>
      <c r="L22" s="14" t="s">
        <v>44</v>
      </c>
      <c r="N22" s="14" t="s">
        <v>45</v>
      </c>
      <c r="O22" s="8"/>
    </row>
    <row r="23">
      <c r="A23" s="15" t="s">
        <v>46</v>
      </c>
      <c r="B23" s="16" t="s">
        <v>16</v>
      </c>
      <c r="C23" s="16" t="s">
        <v>16</v>
      </c>
      <c r="D23" s="16" t="s">
        <v>17</v>
      </c>
      <c r="E23" s="16" t="s">
        <v>17</v>
      </c>
      <c r="F23" s="16" t="s">
        <v>17</v>
      </c>
      <c r="G23" s="16" t="s">
        <v>18</v>
      </c>
      <c r="H23" s="16" t="s">
        <v>18</v>
      </c>
      <c r="I23" s="16" t="s">
        <v>19</v>
      </c>
      <c r="J23" s="16" t="s">
        <v>19</v>
      </c>
      <c r="K23" s="17"/>
      <c r="L23" s="16">
        <v>8.0</v>
      </c>
      <c r="M23" s="17"/>
      <c r="N23" s="16">
        <v>50.0</v>
      </c>
      <c r="O23" s="17"/>
    </row>
    <row r="24">
      <c r="A24" s="18"/>
      <c r="B24" s="16" t="s">
        <v>47</v>
      </c>
      <c r="C24" s="16" t="s">
        <v>48</v>
      </c>
      <c r="D24" s="16" t="s">
        <v>49</v>
      </c>
      <c r="E24" s="16" t="s">
        <v>50</v>
      </c>
      <c r="F24" s="16" t="s">
        <v>51</v>
      </c>
      <c r="G24" s="16" t="s">
        <v>52</v>
      </c>
      <c r="H24" s="16" t="s">
        <v>53</v>
      </c>
      <c r="I24" s="16" t="s">
        <v>54</v>
      </c>
      <c r="J24" s="16" t="s">
        <v>55</v>
      </c>
      <c r="K24" s="17"/>
      <c r="M24" s="1"/>
    </row>
    <row r="25">
      <c r="A25" s="19"/>
      <c r="B25" s="16" t="s">
        <v>55</v>
      </c>
      <c r="C25" s="16" t="s">
        <v>47</v>
      </c>
      <c r="D25" s="16" t="s">
        <v>54</v>
      </c>
      <c r="E25" s="16" t="s">
        <v>56</v>
      </c>
      <c r="F25" s="16" t="s">
        <v>19</v>
      </c>
      <c r="G25" s="16" t="s">
        <v>57</v>
      </c>
      <c r="H25" s="16" t="s">
        <v>58</v>
      </c>
      <c r="I25" s="16" t="s">
        <v>56</v>
      </c>
      <c r="J25" s="16" t="s">
        <v>59</v>
      </c>
      <c r="K25" s="8"/>
    </row>
    <row r="26">
      <c r="A26" s="19"/>
      <c r="B26" s="16" t="s">
        <v>49</v>
      </c>
      <c r="C26" s="16" t="s">
        <v>55</v>
      </c>
      <c r="D26" s="16" t="s">
        <v>60</v>
      </c>
      <c r="E26" s="16" t="s">
        <v>61</v>
      </c>
      <c r="F26" s="16" t="s">
        <v>56</v>
      </c>
      <c r="G26" s="16" t="s">
        <v>50</v>
      </c>
      <c r="H26" s="16" t="s">
        <v>62</v>
      </c>
      <c r="I26" s="16" t="s">
        <v>63</v>
      </c>
      <c r="J26" s="16" t="s">
        <v>64</v>
      </c>
      <c r="K26" s="8"/>
    </row>
    <row r="27">
      <c r="A27" s="18"/>
      <c r="B27" s="16" t="s">
        <v>48</v>
      </c>
      <c r="C27" s="16" t="s">
        <v>59</v>
      </c>
      <c r="D27" s="16" t="s">
        <v>65</v>
      </c>
      <c r="E27" s="16" t="s">
        <v>49</v>
      </c>
      <c r="F27" s="16" t="s">
        <v>50</v>
      </c>
      <c r="G27" s="16" t="s">
        <v>66</v>
      </c>
      <c r="H27" s="16" t="s">
        <v>67</v>
      </c>
      <c r="I27" s="16" t="s">
        <v>68</v>
      </c>
      <c r="J27" s="16" t="s">
        <v>69</v>
      </c>
      <c r="K27" s="17"/>
      <c r="M27" s="1"/>
    </row>
    <row r="28">
      <c r="F28" s="1"/>
    </row>
    <row r="31">
      <c r="A31" s="20"/>
      <c r="B31" s="21" t="s">
        <v>70</v>
      </c>
      <c r="C31" s="8"/>
      <c r="D31" s="8"/>
      <c r="E31" s="8"/>
      <c r="F31" s="8"/>
      <c r="G31" s="8"/>
    </row>
    <row r="32">
      <c r="A32" s="22" t="s">
        <v>5</v>
      </c>
      <c r="B32" s="23" t="s">
        <v>71</v>
      </c>
      <c r="C32" s="24" t="s">
        <v>72</v>
      </c>
      <c r="D32" s="24" t="s">
        <v>73</v>
      </c>
      <c r="E32" s="24" t="s">
        <v>74</v>
      </c>
      <c r="F32" s="24" t="s">
        <v>75</v>
      </c>
      <c r="G32" s="24" t="s">
        <v>76</v>
      </c>
      <c r="H32" s="24" t="s">
        <v>77</v>
      </c>
      <c r="I32" s="24" t="s">
        <v>78</v>
      </c>
      <c r="J32" s="24" t="s">
        <v>79</v>
      </c>
    </row>
    <row r="33">
      <c r="A33" s="22" t="s">
        <v>80</v>
      </c>
      <c r="B33" s="23" t="s">
        <v>69</v>
      </c>
      <c r="C33" s="24" t="s">
        <v>55</v>
      </c>
      <c r="D33" s="24" t="s">
        <v>50</v>
      </c>
      <c r="E33" s="24" t="s">
        <v>48</v>
      </c>
      <c r="F33" s="24" t="s">
        <v>58</v>
      </c>
      <c r="G33" s="24" t="s">
        <v>18</v>
      </c>
      <c r="H33" s="24" t="s">
        <v>49</v>
      </c>
      <c r="I33" s="24" t="s">
        <v>56</v>
      </c>
      <c r="J33" s="24" t="s">
        <v>54</v>
      </c>
    </row>
    <row r="34">
      <c r="A34" s="22" t="s">
        <v>81</v>
      </c>
      <c r="B34" s="25">
        <v>50.0</v>
      </c>
      <c r="C34" s="24">
        <v>50.0</v>
      </c>
      <c r="D34" s="24">
        <v>50.0</v>
      </c>
      <c r="E34" s="24">
        <v>100.0</v>
      </c>
      <c r="F34" s="24">
        <v>200.0</v>
      </c>
      <c r="G34" s="24">
        <v>150.0</v>
      </c>
      <c r="H34" s="24">
        <v>70.0</v>
      </c>
      <c r="I34" s="24">
        <v>80.0</v>
      </c>
      <c r="J34" s="24">
        <v>50.0</v>
      </c>
    </row>
    <row r="35">
      <c r="A35" s="22" t="s">
        <v>82</v>
      </c>
      <c r="B35" s="25">
        <v>50.0</v>
      </c>
      <c r="C35" s="24">
        <v>45.0</v>
      </c>
      <c r="D35" s="24">
        <v>45.0</v>
      </c>
      <c r="E35" s="24">
        <v>95.0</v>
      </c>
      <c r="F35" s="24">
        <v>280.0</v>
      </c>
      <c r="G35" s="24">
        <v>145.0</v>
      </c>
      <c r="H35" s="24">
        <v>70.0</v>
      </c>
      <c r="I35" s="24">
        <v>80.0</v>
      </c>
      <c r="J35" s="24">
        <v>50.0</v>
      </c>
    </row>
    <row r="36">
      <c r="A36" s="22" t="s">
        <v>83</v>
      </c>
      <c r="B36" s="25">
        <v>50.0</v>
      </c>
      <c r="C36" s="24">
        <v>40.0</v>
      </c>
      <c r="D36" s="24">
        <v>40.0</v>
      </c>
      <c r="E36" s="24">
        <v>90.0</v>
      </c>
      <c r="F36" s="24">
        <v>250.0</v>
      </c>
      <c r="G36" s="24">
        <v>140.0</v>
      </c>
      <c r="H36" s="24">
        <v>60.0</v>
      </c>
      <c r="I36" s="24">
        <v>70.0</v>
      </c>
      <c r="J36" s="24">
        <v>45.0</v>
      </c>
    </row>
    <row r="37">
      <c r="A37" s="22" t="s">
        <v>84</v>
      </c>
      <c r="B37" s="25">
        <v>50.0</v>
      </c>
      <c r="C37" s="24">
        <v>35.0</v>
      </c>
      <c r="D37" s="24">
        <v>35.0</v>
      </c>
      <c r="E37" s="24">
        <v>85.0</v>
      </c>
      <c r="F37" s="24">
        <v>230.0</v>
      </c>
      <c r="G37" s="24">
        <v>135.0</v>
      </c>
      <c r="H37" s="24">
        <v>60.0</v>
      </c>
      <c r="I37" s="24">
        <v>70.0</v>
      </c>
      <c r="J37" s="24">
        <v>40.0</v>
      </c>
    </row>
    <row r="38">
      <c r="A38" s="22" t="s">
        <v>85</v>
      </c>
      <c r="B38" s="25">
        <v>50.0</v>
      </c>
      <c r="C38" s="24">
        <v>30.0</v>
      </c>
      <c r="D38" s="24">
        <v>30.0</v>
      </c>
      <c r="E38" s="24">
        <v>80.0</v>
      </c>
      <c r="F38" s="24">
        <v>210.0</v>
      </c>
      <c r="G38" s="24">
        <v>130.0</v>
      </c>
      <c r="H38" s="24">
        <v>50.0</v>
      </c>
      <c r="I38" s="24">
        <v>60.0</v>
      </c>
      <c r="J38" s="24">
        <v>35.0</v>
      </c>
    </row>
    <row r="40">
      <c r="A40" s="22" t="s">
        <v>86</v>
      </c>
      <c r="B40" s="26">
        <f t="shared" ref="B40:J40" si="1">SWITCH(TRUE, $B$3&gt;=70, B38, $B$3&gt;=50, B37, $B$3&gt;=30, B36, $B$3&gt;=10 ,B35 , $B$3&gt;=1, B34,)</f>
        <v>50</v>
      </c>
      <c r="C40" s="26">
        <f t="shared" si="1"/>
        <v>50</v>
      </c>
      <c r="D40" s="26">
        <f t="shared" si="1"/>
        <v>50</v>
      </c>
      <c r="E40" s="26">
        <f t="shared" si="1"/>
        <v>100</v>
      </c>
      <c r="F40" s="26">
        <f t="shared" si="1"/>
        <v>200</v>
      </c>
      <c r="G40" s="26">
        <f t="shared" si="1"/>
        <v>150</v>
      </c>
      <c r="H40" s="26">
        <f t="shared" si="1"/>
        <v>70</v>
      </c>
      <c r="I40" s="26">
        <f t="shared" si="1"/>
        <v>80</v>
      </c>
      <c r="J40" s="26">
        <f t="shared" si="1"/>
        <v>50</v>
      </c>
      <c r="K40" s="26"/>
    </row>
    <row r="42">
      <c r="C42" s="27"/>
      <c r="D42" s="27"/>
      <c r="E42" s="27"/>
      <c r="F42" s="27"/>
      <c r="G42" s="27"/>
      <c r="H42" s="27"/>
    </row>
    <row r="43">
      <c r="I43" s="19"/>
    </row>
    <row r="44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O46" s="27"/>
      <c r="P46" s="27"/>
      <c r="Q46" s="27"/>
      <c r="R46" s="27"/>
      <c r="S46" s="27"/>
      <c r="T46" s="27"/>
      <c r="U46" s="27"/>
      <c r="V46" s="27"/>
      <c r="W46" s="19"/>
      <c r="X46" s="19"/>
      <c r="Y46" s="19"/>
      <c r="Z46" s="19"/>
    </row>
    <row r="47">
      <c r="B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B48" s="19"/>
      <c r="C48" s="6" t="s">
        <v>87</v>
      </c>
      <c r="D48" s="6" t="s">
        <v>88</v>
      </c>
      <c r="E48" s="6" t="s">
        <v>89</v>
      </c>
      <c r="F48" s="6" t="s">
        <v>90</v>
      </c>
      <c r="G48" s="6" t="s">
        <v>91</v>
      </c>
      <c r="H48" s="6" t="s">
        <v>92</v>
      </c>
      <c r="I48" s="6" t="s">
        <v>93</v>
      </c>
      <c r="J48" s="6" t="s">
        <v>94</v>
      </c>
      <c r="K48" s="6" t="s">
        <v>95</v>
      </c>
      <c r="L48" s="19"/>
      <c r="M48" s="27"/>
      <c r="N48" s="28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B49" s="19"/>
      <c r="C49" s="29">
        <f t="shared" ref="C49:K49" si="2">(2*$K$17*B11)+($B$3*B13)</f>
        <v>4042</v>
      </c>
      <c r="D49" s="29">
        <f t="shared" si="2"/>
        <v>3492</v>
      </c>
      <c r="E49" s="29">
        <f t="shared" si="2"/>
        <v>3592</v>
      </c>
      <c r="F49" s="29">
        <f t="shared" si="2"/>
        <v>3516</v>
      </c>
      <c r="G49" s="29">
        <f t="shared" si="2"/>
        <v>2868</v>
      </c>
      <c r="H49" s="29">
        <f t="shared" si="2"/>
        <v>2312</v>
      </c>
      <c r="I49" s="29">
        <f t="shared" si="2"/>
        <v>2618</v>
      </c>
      <c r="J49" s="29">
        <f t="shared" si="2"/>
        <v>3350</v>
      </c>
      <c r="K49" s="29">
        <f t="shared" si="2"/>
        <v>3200</v>
      </c>
      <c r="L49" s="30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B50" s="19"/>
      <c r="L50" s="27"/>
      <c r="M50" s="27"/>
      <c r="N50" s="27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B51" s="31"/>
      <c r="C51" s="32">
        <f t="shared" ref="C51:K51" si="3">B12</f>
        <v>14</v>
      </c>
      <c r="D51" s="32">
        <f t="shared" si="3"/>
        <v>50</v>
      </c>
      <c r="E51" s="32">
        <f t="shared" si="3"/>
        <v>100</v>
      </c>
      <c r="F51" s="32">
        <f t="shared" si="3"/>
        <v>15</v>
      </c>
      <c r="G51" s="32">
        <f t="shared" si="3"/>
        <v>100</v>
      </c>
      <c r="H51" s="32">
        <f t="shared" si="3"/>
        <v>700</v>
      </c>
      <c r="I51" s="32">
        <f t="shared" si="3"/>
        <v>8</v>
      </c>
      <c r="J51" s="32">
        <f t="shared" si="3"/>
        <v>7</v>
      </c>
      <c r="K51" s="32">
        <f t="shared" si="3"/>
        <v>17</v>
      </c>
      <c r="L51" s="30"/>
      <c r="M51" s="27" t="s">
        <v>96</v>
      </c>
      <c r="N51" s="19">
        <f>B3</f>
        <v>5</v>
      </c>
    </row>
    <row r="52">
      <c r="B52" s="19"/>
      <c r="C52" s="30"/>
      <c r="D52" s="30"/>
      <c r="E52" s="30"/>
      <c r="F52" s="30"/>
      <c r="G52" s="30"/>
      <c r="H52" s="30"/>
      <c r="I52" s="30"/>
      <c r="J52" s="30"/>
      <c r="K52" s="30"/>
      <c r="L52" s="19"/>
      <c r="M52" s="19"/>
      <c r="N52" s="19"/>
    </row>
    <row r="53">
      <c r="B53" s="19"/>
      <c r="C53" s="19"/>
      <c r="D53" s="19"/>
      <c r="E53" s="27"/>
      <c r="F53" s="27"/>
      <c r="G53" s="27"/>
      <c r="H53" s="27"/>
      <c r="I53" s="27"/>
      <c r="J53" s="27"/>
      <c r="K53" s="27"/>
      <c r="L53" s="19"/>
      <c r="M53" s="19"/>
      <c r="N53" s="19"/>
    </row>
    <row r="54">
      <c r="L54" s="19"/>
      <c r="M54" s="19"/>
      <c r="N54" s="19"/>
    </row>
    <row r="57">
      <c r="B57" s="19"/>
      <c r="C57" s="16" t="s">
        <v>97</v>
      </c>
      <c r="D57" s="16" t="s">
        <v>98</v>
      </c>
      <c r="E57" s="16" t="s">
        <v>99</v>
      </c>
      <c r="F57" s="16" t="s">
        <v>100</v>
      </c>
      <c r="G57" s="16" t="s">
        <v>101</v>
      </c>
      <c r="H57" s="16" t="s">
        <v>102</v>
      </c>
      <c r="I57" s="16" t="s">
        <v>103</v>
      </c>
      <c r="J57" s="16" t="s">
        <v>104</v>
      </c>
      <c r="K57" s="16" t="s">
        <v>105</v>
      </c>
    </row>
    <row r="58">
      <c r="C58" s="19">
        <f t="shared" ref="C58:K58" si="4">($K$17*B22)+($L$23*$N$23)</f>
        <v>1432</v>
      </c>
      <c r="D58" s="19">
        <f t="shared" si="4"/>
        <v>1996</v>
      </c>
      <c r="E58" s="19">
        <f t="shared" si="4"/>
        <v>1828</v>
      </c>
      <c r="F58" s="19">
        <f t="shared" si="4"/>
        <v>1696</v>
      </c>
      <c r="G58" s="19">
        <f t="shared" si="4"/>
        <v>1900</v>
      </c>
      <c r="H58" s="19">
        <f t="shared" si="4"/>
        <v>1324</v>
      </c>
      <c r="I58" s="19">
        <f t="shared" si="4"/>
        <v>976</v>
      </c>
      <c r="J58" s="19">
        <f t="shared" si="4"/>
        <v>1372</v>
      </c>
      <c r="K58" s="19">
        <f t="shared" si="4"/>
        <v>1444</v>
      </c>
    </row>
    <row r="60">
      <c r="C60" s="24" t="s">
        <v>71</v>
      </c>
      <c r="D60" s="24" t="s">
        <v>72</v>
      </c>
      <c r="E60" s="24" t="s">
        <v>73</v>
      </c>
      <c r="F60" s="24" t="s">
        <v>74</v>
      </c>
      <c r="G60" s="24" t="s">
        <v>106</v>
      </c>
      <c r="H60" s="24" t="s">
        <v>107</v>
      </c>
      <c r="I60" s="24" t="s">
        <v>77</v>
      </c>
      <c r="J60" s="24" t="s">
        <v>78</v>
      </c>
      <c r="K60" s="24" t="s">
        <v>79</v>
      </c>
    </row>
    <row r="61">
      <c r="C61" s="26">
        <f t="shared" ref="C61:K61" si="5">$B$3*B40</f>
        <v>250</v>
      </c>
      <c r="D61" s="26">
        <f t="shared" si="5"/>
        <v>250</v>
      </c>
      <c r="E61" s="26">
        <f t="shared" si="5"/>
        <v>250</v>
      </c>
      <c r="F61" s="26">
        <f t="shared" si="5"/>
        <v>500</v>
      </c>
      <c r="G61" s="26">
        <f t="shared" si="5"/>
        <v>1000</v>
      </c>
      <c r="H61" s="26">
        <f t="shared" si="5"/>
        <v>750</v>
      </c>
      <c r="I61" s="26">
        <f t="shared" si="5"/>
        <v>350</v>
      </c>
      <c r="J61" s="26">
        <f t="shared" si="5"/>
        <v>400</v>
      </c>
      <c r="K61" s="26">
        <f t="shared" si="5"/>
        <v>250</v>
      </c>
    </row>
    <row r="63">
      <c r="M63" s="19"/>
    </row>
    <row r="65">
      <c r="G65" s="33" t="s">
        <v>108</v>
      </c>
    </row>
    <row r="67">
      <c r="D67" s="1" t="s">
        <v>109</v>
      </c>
      <c r="H67" s="1" t="s">
        <v>110</v>
      </c>
      <c r="L67" s="1" t="s">
        <v>111</v>
      </c>
    </row>
    <row r="68">
      <c r="A68" s="1" t="s">
        <v>112</v>
      </c>
      <c r="B68" s="1" t="s">
        <v>113</v>
      </c>
      <c r="C68" s="1"/>
      <c r="D68" s="1" t="s">
        <v>114</v>
      </c>
      <c r="F68" s="1"/>
      <c r="G68" s="1" t="s">
        <v>115</v>
      </c>
      <c r="H68" s="1" t="s">
        <v>116</v>
      </c>
      <c r="K68" s="1" t="s">
        <v>115</v>
      </c>
      <c r="L68" s="1" t="s">
        <v>117</v>
      </c>
    </row>
    <row r="71" ht="47.25" customHeight="1">
      <c r="G71" s="34" t="s">
        <v>118</v>
      </c>
      <c r="H71" s="1" t="s">
        <v>119</v>
      </c>
      <c r="I71" s="1" t="s">
        <v>120</v>
      </c>
      <c r="K71" s="1" t="s">
        <v>121</v>
      </c>
    </row>
    <row r="72">
      <c r="D72" s="27"/>
      <c r="E72" s="27"/>
      <c r="F72" s="27"/>
      <c r="G72" s="27"/>
      <c r="H72" s="27"/>
      <c r="I72" s="27"/>
      <c r="J72" s="27"/>
      <c r="K72" s="27"/>
      <c r="L72" s="27"/>
      <c r="M72" s="31"/>
      <c r="N72" s="27"/>
      <c r="O72" s="27"/>
      <c r="P72" s="27"/>
      <c r="Q72" s="27"/>
      <c r="R72" s="27"/>
      <c r="S72" s="27"/>
      <c r="T72" s="27"/>
      <c r="U72" s="27"/>
    </row>
    <row r="73">
      <c r="D73" s="19"/>
      <c r="E73" s="19"/>
      <c r="F73" s="27"/>
      <c r="G73" s="7" t="s">
        <v>122</v>
      </c>
      <c r="H73" s="16" t="s">
        <v>123</v>
      </c>
      <c r="I73" s="35" t="s">
        <v>124</v>
      </c>
      <c r="J73" s="19"/>
      <c r="K73" s="36" t="s">
        <v>125</v>
      </c>
      <c r="L73" s="19"/>
      <c r="M73" s="37" t="s">
        <v>126</v>
      </c>
      <c r="N73" s="19"/>
      <c r="O73" s="38" t="s">
        <v>127</v>
      </c>
      <c r="P73" s="19"/>
      <c r="Q73" s="19"/>
      <c r="S73" s="19"/>
      <c r="T73" s="19"/>
      <c r="U73" s="19"/>
    </row>
    <row r="74">
      <c r="B74" s="13" t="s">
        <v>128</v>
      </c>
      <c r="C74" s="1" t="s">
        <v>129</v>
      </c>
      <c r="D74" s="19"/>
      <c r="E74" s="19"/>
      <c r="F74" s="27">
        <f t="shared" ref="F74:F88" si="6">$B$12</f>
        <v>14</v>
      </c>
      <c r="G74" s="19">
        <f t="shared" ref="G74:G88" si="7">$C$49</f>
        <v>4042</v>
      </c>
      <c r="H74" s="19">
        <f t="shared" ref="H74:H78" si="8">$C$58</f>
        <v>1432</v>
      </c>
      <c r="I74" s="19">
        <f>$C$61</f>
        <v>250</v>
      </c>
      <c r="J74" s="27" t="s">
        <v>130</v>
      </c>
      <c r="K74" s="19">
        <f t="shared" ref="K74:K103" si="9">SUM(G74:I74)</f>
        <v>5724</v>
      </c>
      <c r="L74" s="19"/>
      <c r="M74" s="27">
        <v>0.0</v>
      </c>
      <c r="N74" s="19"/>
      <c r="O74" s="39"/>
      <c r="P74" s="19"/>
      <c r="Q74" s="19"/>
      <c r="S74" s="19"/>
      <c r="T74" s="19"/>
      <c r="U74" s="19"/>
    </row>
    <row r="75">
      <c r="C75" s="13" t="s">
        <v>131</v>
      </c>
      <c r="D75" s="19"/>
      <c r="E75" s="19"/>
      <c r="F75" s="27">
        <f t="shared" si="6"/>
        <v>14</v>
      </c>
      <c r="G75" s="19">
        <f t="shared" si="7"/>
        <v>4042</v>
      </c>
      <c r="H75" s="19">
        <f t="shared" si="8"/>
        <v>1432</v>
      </c>
      <c r="I75" s="19">
        <f>$D$61</f>
        <v>250</v>
      </c>
      <c r="J75" s="27" t="s">
        <v>132</v>
      </c>
      <c r="K75" s="19">
        <f t="shared" si="9"/>
        <v>5724</v>
      </c>
      <c r="L75" s="19"/>
      <c r="M75" s="27">
        <v>1.0</v>
      </c>
      <c r="N75" s="19"/>
      <c r="O75" s="39"/>
      <c r="P75" s="19"/>
      <c r="Q75" s="19"/>
      <c r="S75" s="19"/>
      <c r="T75" s="19"/>
      <c r="U75" s="19"/>
    </row>
    <row r="76">
      <c r="C76" s="13" t="s">
        <v>133</v>
      </c>
      <c r="D76" s="19"/>
      <c r="E76" s="19"/>
      <c r="F76" s="27">
        <f t="shared" si="6"/>
        <v>14</v>
      </c>
      <c r="G76" s="19">
        <f t="shared" si="7"/>
        <v>4042</v>
      </c>
      <c r="H76" s="19">
        <f t="shared" si="8"/>
        <v>1432</v>
      </c>
      <c r="I76" s="19">
        <f>$E$61</f>
        <v>250</v>
      </c>
      <c r="J76" s="27" t="s">
        <v>134</v>
      </c>
      <c r="K76" s="19">
        <f t="shared" si="9"/>
        <v>5724</v>
      </c>
      <c r="L76" s="19"/>
      <c r="M76" s="27">
        <v>1.0</v>
      </c>
      <c r="N76" s="19"/>
      <c r="O76" s="39"/>
      <c r="P76" s="19"/>
      <c r="Q76" s="19"/>
      <c r="S76" s="19"/>
      <c r="T76" s="19"/>
      <c r="U76" s="19"/>
    </row>
    <row r="77">
      <c r="C77" s="1" t="s">
        <v>135</v>
      </c>
      <c r="F77" s="27">
        <f t="shared" si="6"/>
        <v>14</v>
      </c>
      <c r="G77" s="19">
        <f t="shared" si="7"/>
        <v>4042</v>
      </c>
      <c r="H77" s="19">
        <f t="shared" si="8"/>
        <v>1432</v>
      </c>
      <c r="I77" s="32">
        <f>$F$61</f>
        <v>500</v>
      </c>
      <c r="J77" s="1" t="s">
        <v>136</v>
      </c>
      <c r="K77" s="19">
        <f t="shared" si="9"/>
        <v>5974</v>
      </c>
      <c r="M77" s="1">
        <v>1.0</v>
      </c>
      <c r="O77" s="39"/>
    </row>
    <row r="78">
      <c r="C78" s="1"/>
      <c r="F78" s="27">
        <f t="shared" si="6"/>
        <v>14</v>
      </c>
      <c r="G78" s="19">
        <f t="shared" si="7"/>
        <v>4042</v>
      </c>
      <c r="H78" s="19">
        <f t="shared" si="8"/>
        <v>1432</v>
      </c>
      <c r="I78" s="32">
        <f>$G$61</f>
        <v>1000</v>
      </c>
      <c r="J78" s="1" t="s">
        <v>137</v>
      </c>
      <c r="K78" s="19">
        <f t="shared" si="9"/>
        <v>6474</v>
      </c>
      <c r="M78" s="1">
        <v>0.0</v>
      </c>
      <c r="O78" s="39"/>
    </row>
    <row r="79">
      <c r="B79" s="13"/>
      <c r="C79" s="1"/>
      <c r="F79" s="27">
        <f t="shared" si="6"/>
        <v>14</v>
      </c>
      <c r="G79" s="19">
        <f t="shared" si="7"/>
        <v>4042</v>
      </c>
      <c r="H79" s="19">
        <f t="shared" ref="H79:H83" si="10">$J$58</f>
        <v>1372</v>
      </c>
      <c r="I79" s="19">
        <f>$C$61</f>
        <v>250</v>
      </c>
      <c r="K79" s="19">
        <f t="shared" si="9"/>
        <v>5664</v>
      </c>
      <c r="M79" s="1">
        <v>0.0</v>
      </c>
      <c r="O79" s="30"/>
    </row>
    <row r="80">
      <c r="C80" s="1"/>
      <c r="F80" s="27">
        <f t="shared" si="6"/>
        <v>14</v>
      </c>
      <c r="G80" s="19">
        <f t="shared" si="7"/>
        <v>4042</v>
      </c>
      <c r="H80" s="19">
        <f t="shared" si="10"/>
        <v>1372</v>
      </c>
      <c r="I80" s="19">
        <f>$D$61</f>
        <v>250</v>
      </c>
      <c r="K80" s="19">
        <f t="shared" si="9"/>
        <v>5664</v>
      </c>
      <c r="M80" s="1">
        <v>0.0</v>
      </c>
      <c r="O80" s="39"/>
    </row>
    <row r="81">
      <c r="B81" s="13"/>
      <c r="C81" s="13"/>
      <c r="F81" s="27">
        <f t="shared" si="6"/>
        <v>14</v>
      </c>
      <c r="G81" s="19">
        <f t="shared" si="7"/>
        <v>4042</v>
      </c>
      <c r="H81" s="19">
        <f t="shared" si="10"/>
        <v>1372</v>
      </c>
      <c r="I81" s="19">
        <f>$E$61</f>
        <v>250</v>
      </c>
      <c r="K81" s="19">
        <f t="shared" si="9"/>
        <v>5664</v>
      </c>
      <c r="M81" s="1">
        <v>0.0</v>
      </c>
      <c r="O81" s="39"/>
    </row>
    <row r="82">
      <c r="C82" s="13"/>
      <c r="F82" s="27">
        <f t="shared" si="6"/>
        <v>14</v>
      </c>
      <c r="G82" s="19">
        <f t="shared" si="7"/>
        <v>4042</v>
      </c>
      <c r="H82" s="19">
        <f t="shared" si="10"/>
        <v>1372</v>
      </c>
      <c r="I82" s="32">
        <f>$F$61</f>
        <v>500</v>
      </c>
      <c r="K82" s="19">
        <f t="shared" si="9"/>
        <v>5914</v>
      </c>
      <c r="M82" s="1">
        <v>0.0</v>
      </c>
      <c r="O82" s="39"/>
    </row>
    <row r="83">
      <c r="C83" s="13"/>
      <c r="F83" s="27">
        <f t="shared" si="6"/>
        <v>14</v>
      </c>
      <c r="G83" s="19">
        <f t="shared" si="7"/>
        <v>4042</v>
      </c>
      <c r="H83" s="19">
        <f t="shared" si="10"/>
        <v>1372</v>
      </c>
      <c r="I83" s="32">
        <f>$G$61</f>
        <v>1000</v>
      </c>
      <c r="K83" s="19">
        <f t="shared" si="9"/>
        <v>6414</v>
      </c>
      <c r="M83" s="1">
        <v>1.0</v>
      </c>
      <c r="O83" s="30"/>
    </row>
    <row r="84">
      <c r="C84" s="1"/>
      <c r="F84" s="27">
        <f t="shared" si="6"/>
        <v>14</v>
      </c>
      <c r="G84" s="19">
        <f t="shared" si="7"/>
        <v>4042</v>
      </c>
      <c r="H84" s="32">
        <f t="shared" ref="H84:H88" si="11">$K$58</f>
        <v>1444</v>
      </c>
      <c r="I84" s="19">
        <f>$C$61</f>
        <v>250</v>
      </c>
      <c r="K84" s="19">
        <f t="shared" si="9"/>
        <v>5736</v>
      </c>
      <c r="M84" s="1">
        <v>0.0</v>
      </c>
      <c r="O84" s="39"/>
    </row>
    <row r="85">
      <c r="F85" s="27">
        <f t="shared" si="6"/>
        <v>14</v>
      </c>
      <c r="G85" s="19">
        <f t="shared" si="7"/>
        <v>4042</v>
      </c>
      <c r="H85" s="32">
        <f t="shared" si="11"/>
        <v>1444</v>
      </c>
      <c r="I85" s="19">
        <f>$D$61</f>
        <v>250</v>
      </c>
      <c r="K85" s="19">
        <f t="shared" si="9"/>
        <v>5736</v>
      </c>
      <c r="M85" s="13">
        <v>0.0</v>
      </c>
      <c r="O85" s="39"/>
    </row>
    <row r="86">
      <c r="B86" s="13"/>
      <c r="C86" s="13"/>
      <c r="F86" s="27">
        <f t="shared" si="6"/>
        <v>14</v>
      </c>
      <c r="G86" s="19">
        <f t="shared" si="7"/>
        <v>4042</v>
      </c>
      <c r="H86" s="32">
        <f t="shared" si="11"/>
        <v>1444</v>
      </c>
      <c r="I86" s="19">
        <f>$E$61</f>
        <v>250</v>
      </c>
      <c r="K86" s="19">
        <f t="shared" si="9"/>
        <v>5736</v>
      </c>
      <c r="M86" s="1">
        <v>0.0</v>
      </c>
      <c r="O86" s="39"/>
    </row>
    <row r="87">
      <c r="B87" s="13"/>
      <c r="C87" s="13"/>
      <c r="F87" s="27">
        <f t="shared" si="6"/>
        <v>14</v>
      </c>
      <c r="G87" s="19">
        <f t="shared" si="7"/>
        <v>4042</v>
      </c>
      <c r="H87" s="32">
        <f t="shared" si="11"/>
        <v>1444</v>
      </c>
      <c r="I87" s="32">
        <f>$F$61</f>
        <v>500</v>
      </c>
      <c r="K87" s="19">
        <f t="shared" si="9"/>
        <v>5986</v>
      </c>
      <c r="M87" s="1">
        <v>0.0</v>
      </c>
      <c r="O87" s="39"/>
    </row>
    <row r="88">
      <c r="B88" s="13"/>
      <c r="C88" s="13"/>
      <c r="F88" s="27">
        <f t="shared" si="6"/>
        <v>14</v>
      </c>
      <c r="G88" s="19">
        <f t="shared" si="7"/>
        <v>4042</v>
      </c>
      <c r="H88" s="32">
        <f t="shared" si="11"/>
        <v>1444</v>
      </c>
      <c r="I88" s="32">
        <f>$G$61</f>
        <v>1000</v>
      </c>
      <c r="K88" s="19">
        <f t="shared" si="9"/>
        <v>6486</v>
      </c>
      <c r="M88" s="1">
        <v>0.0</v>
      </c>
      <c r="O88" s="39"/>
    </row>
    <row r="89">
      <c r="F89" s="1">
        <f>$C$12</f>
        <v>50</v>
      </c>
      <c r="G89" s="32">
        <f t="shared" ref="G89:G103" si="12">$J$49</f>
        <v>3350</v>
      </c>
      <c r="H89" s="19">
        <f t="shared" ref="H89:H93" si="13">$C$58</f>
        <v>1432</v>
      </c>
      <c r="I89" s="19">
        <f>$C$61</f>
        <v>250</v>
      </c>
      <c r="K89" s="19">
        <f t="shared" si="9"/>
        <v>5032</v>
      </c>
      <c r="M89" s="31">
        <v>0.0</v>
      </c>
      <c r="O89" s="30"/>
    </row>
    <row r="90">
      <c r="F90" s="1">
        <v>40.0</v>
      </c>
      <c r="G90" s="32">
        <f t="shared" si="12"/>
        <v>3350</v>
      </c>
      <c r="H90" s="19">
        <f t="shared" si="13"/>
        <v>1432</v>
      </c>
      <c r="I90" s="19">
        <f>$D$61</f>
        <v>250</v>
      </c>
      <c r="K90" s="19">
        <f t="shared" si="9"/>
        <v>5032</v>
      </c>
      <c r="M90" s="31">
        <v>1.0</v>
      </c>
      <c r="O90" s="30"/>
    </row>
    <row r="91">
      <c r="F91" s="1">
        <v>40.0</v>
      </c>
      <c r="G91" s="32">
        <f t="shared" si="12"/>
        <v>3350</v>
      </c>
      <c r="H91" s="19">
        <f t="shared" si="13"/>
        <v>1432</v>
      </c>
      <c r="I91" s="19">
        <f>$E$61</f>
        <v>250</v>
      </c>
      <c r="K91" s="19">
        <f t="shared" si="9"/>
        <v>5032</v>
      </c>
      <c r="M91" s="31">
        <v>1.0</v>
      </c>
      <c r="O91" s="30"/>
    </row>
    <row r="92">
      <c r="F92" s="1">
        <v>40.0</v>
      </c>
      <c r="G92" s="32">
        <f t="shared" si="12"/>
        <v>3350</v>
      </c>
      <c r="H92" s="19">
        <f t="shared" si="13"/>
        <v>1432</v>
      </c>
      <c r="I92" s="32">
        <f>$F$61</f>
        <v>500</v>
      </c>
      <c r="K92" s="19">
        <f t="shared" si="9"/>
        <v>5282</v>
      </c>
      <c r="M92" s="13">
        <v>1.0</v>
      </c>
      <c r="O92" s="30"/>
    </row>
    <row r="93">
      <c r="B93" s="1"/>
      <c r="F93" s="1">
        <v>40.0</v>
      </c>
      <c r="G93" s="32">
        <f t="shared" si="12"/>
        <v>3350</v>
      </c>
      <c r="H93" s="19">
        <f t="shared" si="13"/>
        <v>1432</v>
      </c>
      <c r="I93" s="32">
        <f>$G$61</f>
        <v>1000</v>
      </c>
      <c r="K93" s="19">
        <f t="shared" si="9"/>
        <v>5782</v>
      </c>
      <c r="M93" s="13">
        <v>0.0</v>
      </c>
      <c r="O93" s="30"/>
    </row>
    <row r="94">
      <c r="B94" s="1"/>
      <c r="F94" s="1">
        <v>40.0</v>
      </c>
      <c r="G94" s="32">
        <f t="shared" si="12"/>
        <v>3350</v>
      </c>
      <c r="H94" s="19">
        <f t="shared" ref="H94:H98" si="14">$J$58</f>
        <v>1372</v>
      </c>
      <c r="I94" s="19">
        <f>$C$61</f>
        <v>250</v>
      </c>
      <c r="K94" s="19">
        <f t="shared" si="9"/>
        <v>4972</v>
      </c>
      <c r="M94" s="13">
        <v>0.0</v>
      </c>
      <c r="O94" s="30"/>
    </row>
    <row r="95">
      <c r="F95" s="1">
        <v>40.0</v>
      </c>
      <c r="G95" s="32">
        <f t="shared" si="12"/>
        <v>3350</v>
      </c>
      <c r="H95" s="19">
        <f t="shared" si="14"/>
        <v>1372</v>
      </c>
      <c r="I95" s="19">
        <f>$D$61</f>
        <v>250</v>
      </c>
      <c r="K95" s="19">
        <f t="shared" si="9"/>
        <v>4972</v>
      </c>
      <c r="M95" s="13">
        <v>0.0</v>
      </c>
      <c r="O95" s="30"/>
    </row>
    <row r="96">
      <c r="B96" s="1"/>
      <c r="F96" s="1">
        <v>40.0</v>
      </c>
      <c r="G96" s="32">
        <f t="shared" si="12"/>
        <v>3350</v>
      </c>
      <c r="H96" s="19">
        <f t="shared" si="14"/>
        <v>1372</v>
      </c>
      <c r="I96" s="19">
        <f>$E$61</f>
        <v>250</v>
      </c>
      <c r="K96" s="19">
        <f t="shared" si="9"/>
        <v>4972</v>
      </c>
      <c r="M96" s="13">
        <v>0.0</v>
      </c>
      <c r="O96" s="30"/>
    </row>
    <row r="97">
      <c r="B97" s="1"/>
      <c r="F97" s="1">
        <v>40.0</v>
      </c>
      <c r="G97" s="32">
        <f t="shared" si="12"/>
        <v>3350</v>
      </c>
      <c r="H97" s="19">
        <f t="shared" si="14"/>
        <v>1372</v>
      </c>
      <c r="I97" s="32">
        <f>$F$61</f>
        <v>500</v>
      </c>
      <c r="K97" s="19">
        <f t="shared" si="9"/>
        <v>5222</v>
      </c>
      <c r="M97" s="13">
        <v>0.0</v>
      </c>
      <c r="O97" s="30"/>
    </row>
    <row r="98">
      <c r="F98" s="1">
        <v>40.0</v>
      </c>
      <c r="G98" s="32">
        <f t="shared" si="12"/>
        <v>3350</v>
      </c>
      <c r="H98" s="19">
        <f t="shared" si="14"/>
        <v>1372</v>
      </c>
      <c r="I98" s="32">
        <f>$G$61</f>
        <v>1000</v>
      </c>
      <c r="K98" s="19">
        <f t="shared" si="9"/>
        <v>5722</v>
      </c>
      <c r="M98" s="13">
        <v>1.0</v>
      </c>
      <c r="O98" s="30"/>
    </row>
    <row r="99">
      <c r="C99" s="40" t="s">
        <v>138</v>
      </c>
      <c r="D99" s="32">
        <f>SUMPRODUCT(M74:M103,O74:O103 )</f>
        <v>0</v>
      </c>
      <c r="F99" s="1">
        <v>40.0</v>
      </c>
      <c r="G99" s="32">
        <f t="shared" si="12"/>
        <v>3350</v>
      </c>
      <c r="H99" s="32">
        <f t="shared" ref="H99:H103" si="15">$K$58</f>
        <v>1444</v>
      </c>
      <c r="I99" s="19">
        <f>$C$61</f>
        <v>250</v>
      </c>
      <c r="K99" s="19">
        <f t="shared" si="9"/>
        <v>5044</v>
      </c>
      <c r="M99" s="13">
        <v>0.0</v>
      </c>
      <c r="O99" s="30"/>
    </row>
    <row r="100">
      <c r="F100" s="1">
        <v>40.0</v>
      </c>
      <c r="G100" s="32">
        <f t="shared" si="12"/>
        <v>3350</v>
      </c>
      <c r="H100" s="32">
        <f t="shared" si="15"/>
        <v>1444</v>
      </c>
      <c r="I100" s="19">
        <f>$D$61</f>
        <v>250</v>
      </c>
      <c r="K100" s="19">
        <f t="shared" si="9"/>
        <v>5044</v>
      </c>
      <c r="M100" s="13">
        <v>0.0</v>
      </c>
      <c r="O100" s="30"/>
    </row>
    <row r="101">
      <c r="C101" s="6" t="s">
        <v>139</v>
      </c>
      <c r="D101" s="32">
        <f>SUMPRODUCT(F74:F103,O74:O103 )</f>
        <v>0</v>
      </c>
      <c r="F101" s="1">
        <v>40.0</v>
      </c>
      <c r="G101" s="32">
        <f t="shared" si="12"/>
        <v>3350</v>
      </c>
      <c r="H101" s="32">
        <f t="shared" si="15"/>
        <v>1444</v>
      </c>
      <c r="I101" s="19">
        <f>$E$61</f>
        <v>250</v>
      </c>
      <c r="K101" s="19">
        <f t="shared" si="9"/>
        <v>5044</v>
      </c>
      <c r="M101" s="13">
        <v>0.0</v>
      </c>
      <c r="O101" s="30"/>
    </row>
    <row r="102">
      <c r="F102" s="1">
        <v>40.0</v>
      </c>
      <c r="G102" s="32">
        <f t="shared" si="12"/>
        <v>3350</v>
      </c>
      <c r="H102" s="32">
        <f t="shared" si="15"/>
        <v>1444</v>
      </c>
      <c r="I102" s="32">
        <f>$F$61</f>
        <v>500</v>
      </c>
      <c r="K102" s="19">
        <f t="shared" si="9"/>
        <v>5294</v>
      </c>
      <c r="M102" s="13">
        <v>0.0</v>
      </c>
      <c r="O102" s="30"/>
    </row>
    <row r="103">
      <c r="C103" s="41" t="s">
        <v>140</v>
      </c>
      <c r="D103" s="32">
        <f>B3</f>
        <v>5</v>
      </c>
      <c r="F103" s="1">
        <v>40.0</v>
      </c>
      <c r="G103" s="32">
        <f t="shared" si="12"/>
        <v>3350</v>
      </c>
      <c r="H103" s="32">
        <f t="shared" si="15"/>
        <v>1444</v>
      </c>
      <c r="I103" s="32">
        <f>$G$61</f>
        <v>1000</v>
      </c>
      <c r="K103" s="19">
        <f t="shared" si="9"/>
        <v>5794</v>
      </c>
      <c r="M103" s="13">
        <v>0.0</v>
      </c>
      <c r="O103" s="30"/>
    </row>
    <row r="104">
      <c r="I104" s="19"/>
    </row>
    <row r="105">
      <c r="C105" s="16" t="s">
        <v>141</v>
      </c>
      <c r="D105" s="32">
        <f>SUM(O74:O103)</f>
        <v>0</v>
      </c>
      <c r="I105" s="19"/>
    </row>
    <row r="106">
      <c r="I106" s="19"/>
    </row>
    <row r="107">
      <c r="C107" s="42" t="s">
        <v>142</v>
      </c>
      <c r="D107" s="43">
        <f>SUMPRODUCT(K74:K103,O74:O103)+SUMPRODUCT(K74:K103,O74:O103)*0.15</f>
        <v>0</v>
      </c>
    </row>
    <row r="108">
      <c r="A108" s="1"/>
      <c r="C108" s="13"/>
    </row>
    <row r="109">
      <c r="A109" s="1"/>
      <c r="C109" s="44" t="s">
        <v>143</v>
      </c>
      <c r="D109" s="45">
        <f>D107/1.15</f>
        <v>0</v>
      </c>
    </row>
    <row r="110">
      <c r="A110" s="1"/>
      <c r="C110" s="1"/>
    </row>
    <row r="111">
      <c r="C111" s="13" t="s">
        <v>144</v>
      </c>
    </row>
    <row r="112">
      <c r="C112" s="1" t="s">
        <v>145</v>
      </c>
      <c r="D112" s="1" t="s">
        <v>146</v>
      </c>
    </row>
    <row r="113">
      <c r="C113" s="1" t="s">
        <v>147</v>
      </c>
      <c r="D113" s="1" t="s">
        <v>148</v>
      </c>
    </row>
    <row r="114">
      <c r="C114" s="1" t="s">
        <v>149</v>
      </c>
      <c r="D114" s="1" t="s">
        <v>150</v>
      </c>
    </row>
    <row r="115">
      <c r="C115" s="1" t="s">
        <v>151</v>
      </c>
      <c r="D115" s="1" t="s">
        <v>146</v>
      </c>
    </row>
    <row r="116">
      <c r="C116" s="1" t="s">
        <v>152</v>
      </c>
      <c r="D116" s="1" t="s">
        <v>153</v>
      </c>
    </row>
    <row r="120">
      <c r="G120" s="33" t="s">
        <v>154</v>
      </c>
    </row>
    <row r="123">
      <c r="F123" s="40" t="s">
        <v>97</v>
      </c>
      <c r="G123" s="40" t="s">
        <v>98</v>
      </c>
      <c r="H123" s="46" t="s">
        <v>99</v>
      </c>
      <c r="I123" s="46" t="s">
        <v>100</v>
      </c>
      <c r="J123" s="46" t="s">
        <v>101</v>
      </c>
    </row>
    <row r="124">
      <c r="F124" s="32">
        <f t="shared" ref="F124:J124" si="16">B18</f>
        <v>8</v>
      </c>
      <c r="G124" s="32">
        <f t="shared" si="16"/>
        <v>12</v>
      </c>
      <c r="H124" s="32">
        <f t="shared" si="16"/>
        <v>20</v>
      </c>
      <c r="I124" s="32">
        <f t="shared" si="16"/>
        <v>35</v>
      </c>
      <c r="J124" s="32">
        <f t="shared" si="16"/>
        <v>45</v>
      </c>
      <c r="K124" s="30">
        <f>SUMPRODUCT(F124:J124,F127:J127 )</f>
        <v>0</v>
      </c>
    </row>
    <row r="126">
      <c r="D126" s="1"/>
      <c r="E126" s="13" t="s">
        <v>155</v>
      </c>
      <c r="F126" s="32">
        <f t="shared" ref="F126:J126" si="17">B17</f>
        <v>4</v>
      </c>
      <c r="G126" s="32">
        <f t="shared" si="17"/>
        <v>8</v>
      </c>
      <c r="H126" s="32">
        <f t="shared" si="17"/>
        <v>20</v>
      </c>
      <c r="I126" s="32">
        <f t="shared" si="17"/>
        <v>40</v>
      </c>
      <c r="J126" s="32">
        <f t="shared" si="17"/>
        <v>60</v>
      </c>
      <c r="K126" s="30">
        <f>SUMPRODUCT(F126:J126,F127:J127 )</f>
        <v>0</v>
      </c>
      <c r="L126" s="13" t="s">
        <v>96</v>
      </c>
      <c r="M126" s="32">
        <f>D103</f>
        <v>5</v>
      </c>
    </row>
    <row r="127">
      <c r="F127" s="30"/>
      <c r="G127" s="30"/>
      <c r="H127" s="47"/>
      <c r="I127" s="47"/>
      <c r="J127" s="47"/>
      <c r="K127" s="48"/>
    </row>
    <row r="130">
      <c r="D130" s="1"/>
      <c r="E130" s="13" t="s">
        <v>156</v>
      </c>
    </row>
    <row r="132">
      <c r="D132" s="1"/>
      <c r="E132" s="13" t="s">
        <v>157</v>
      </c>
    </row>
  </sheetData>
  <mergeCells count="2">
    <mergeCell ref="G65:J65"/>
    <mergeCell ref="G120:J120"/>
  </mergeCells>
  <drawing r:id="rId1"/>
</worksheet>
</file>