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and\ТерВерЛабы\"/>
    </mc:Choice>
  </mc:AlternateContent>
  <xr:revisionPtr revIDLastSave="0" documentId="13_ncr:1_{CD181B7D-7BAA-4DAD-8AEB-DB0BAE6CD719}" xr6:coauthVersionLast="47" xr6:coauthVersionMax="47" xr10:uidLastSave="{00000000-0000-0000-0000-000000000000}"/>
  <bookViews>
    <workbookView xWindow="-108" yWindow="-108" windowWidth="23256" windowHeight="12576" xr2:uid="{C18D7D4B-1916-4FDE-BD5B-F3BB094D9CF3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" i="1" l="1"/>
  <c r="G37" i="1" s="1"/>
  <c r="B33" i="1"/>
  <c r="A28" i="1"/>
  <c r="Q19" i="1"/>
  <c r="M22" i="1"/>
  <c r="M19" i="1"/>
  <c r="M20" i="1"/>
  <c r="M21" i="1"/>
  <c r="M18" i="1"/>
  <c r="L17" i="1"/>
  <c r="K18" i="1"/>
  <c r="K19" i="1"/>
  <c r="K20" i="1"/>
  <c r="K21" i="1"/>
  <c r="K22" i="1"/>
  <c r="K17" i="1"/>
  <c r="J19" i="1"/>
  <c r="J20" i="1"/>
  <c r="J21" i="1"/>
  <c r="J22" i="1"/>
  <c r="J18" i="1"/>
  <c r="M17" i="1"/>
  <c r="D13" i="1" l="1"/>
  <c r="B13" i="1"/>
  <c r="D12" i="1"/>
  <c r="A17" i="1" l="1"/>
  <c r="F13" i="1"/>
  <c r="D14" i="1" s="1"/>
  <c r="H14" i="1" s="1"/>
  <c r="J17" i="1" l="1"/>
  <c r="B17" i="1"/>
  <c r="A18" i="1"/>
  <c r="D17" i="1"/>
  <c r="C17" i="1"/>
  <c r="B18" i="1"/>
  <c r="A19" i="1"/>
  <c r="C28" i="1" l="1"/>
  <c r="B19" i="1"/>
  <c r="D18" i="1"/>
  <c r="B28" i="1"/>
  <c r="C18" i="1"/>
  <c r="E17" i="1"/>
  <c r="F17" i="1" s="1"/>
  <c r="D19" i="1"/>
  <c r="E18" i="1" l="1"/>
  <c r="F18" i="1" s="1"/>
  <c r="C19" i="1"/>
  <c r="A20" i="1"/>
  <c r="A29" i="1"/>
  <c r="B20" i="1"/>
  <c r="E19" i="1"/>
  <c r="F19" i="1" s="1"/>
  <c r="D20" i="1" l="1"/>
  <c r="A30" i="1"/>
  <c r="L19" i="1"/>
  <c r="L18" i="1"/>
  <c r="B29" i="1"/>
  <c r="C29" i="1"/>
  <c r="A21" i="1"/>
  <c r="C20" i="1"/>
  <c r="E20" i="1" l="1"/>
  <c r="F20" i="1" s="1"/>
  <c r="B30" i="1"/>
  <c r="B21" i="1"/>
  <c r="C30" i="1"/>
  <c r="D21" i="1" l="1"/>
  <c r="A31" i="1"/>
  <c r="L20" i="1"/>
  <c r="C21" i="1"/>
  <c r="A22" i="1"/>
  <c r="B31" i="1"/>
  <c r="E21" i="1" l="1"/>
  <c r="F21" i="1" s="1"/>
  <c r="B22" i="1"/>
  <c r="D22" i="1"/>
  <c r="C31" i="1"/>
  <c r="A32" i="1" l="1"/>
  <c r="L21" i="1"/>
  <c r="E22" i="1"/>
  <c r="F22" i="1" s="1"/>
  <c r="A23" i="1"/>
  <c r="C22" i="1"/>
  <c r="B32" i="1"/>
  <c r="L22" i="1" l="1"/>
  <c r="A33" i="1"/>
  <c r="B23" i="1"/>
  <c r="C32" i="1"/>
  <c r="D23" i="1" l="1"/>
  <c r="E23" i="1" s="1"/>
  <c r="F23" i="1" s="1"/>
  <c r="A24" i="1"/>
  <c r="C23" i="1"/>
  <c r="B24" i="1" l="1"/>
  <c r="D24" i="1" s="1"/>
  <c r="Q17" i="1" l="1"/>
  <c r="E24" i="1"/>
  <c r="F24" i="1" s="1"/>
  <c r="D25" i="1"/>
  <c r="N17" i="1" s="1"/>
  <c r="C24" i="1"/>
  <c r="Q20" i="1" l="1"/>
  <c r="Q21" i="1" s="1"/>
  <c r="H17" i="1"/>
  <c r="O17" i="1"/>
  <c r="N18" i="1"/>
  <c r="O18" i="1" s="1"/>
  <c r="N19" i="1"/>
  <c r="O19" i="1" s="1"/>
  <c r="N20" i="1"/>
  <c r="O20" i="1" s="1"/>
  <c r="N21" i="1"/>
  <c r="O21" i="1" s="1"/>
  <c r="N22" i="1"/>
  <c r="O22" i="1" s="1"/>
  <c r="C33" i="1"/>
  <c r="C36" i="1" l="1"/>
  <c r="H19" i="1"/>
  <c r="H20" i="1" s="1"/>
  <c r="H21" i="1" s="1"/>
  <c r="D33" i="1" s="1"/>
  <c r="E33" i="1" l="1"/>
  <c r="F33" i="1" s="1"/>
  <c r="G33" i="1" s="1"/>
  <c r="H33" i="1" s="1"/>
  <c r="D28" i="1"/>
  <c r="E28" i="1" s="1"/>
  <c r="D29" i="1"/>
  <c r="D32" i="1"/>
  <c r="D31" i="1"/>
  <c r="D30" i="1"/>
  <c r="E32" i="1" l="1"/>
  <c r="F32" i="1" s="1"/>
  <c r="G32" i="1" s="1"/>
  <c r="H32" i="1" s="1"/>
  <c r="F28" i="1"/>
  <c r="E31" i="1"/>
  <c r="F31" i="1" s="1"/>
  <c r="G31" i="1" s="1"/>
  <c r="H31" i="1" s="1"/>
  <c r="E30" i="1"/>
  <c r="F30" i="1" s="1"/>
  <c r="G30" i="1" s="1"/>
  <c r="H30" i="1" s="1"/>
  <c r="I33" i="1"/>
  <c r="E29" i="1"/>
  <c r="F29" i="1" s="1"/>
  <c r="G29" i="1" s="1"/>
  <c r="H29" i="1" s="1"/>
  <c r="I28" i="1"/>
  <c r="D36" i="1"/>
  <c r="I32" i="1" l="1"/>
  <c r="I31" i="1"/>
  <c r="E36" i="1"/>
  <c r="I30" i="1"/>
  <c r="I29" i="1"/>
  <c r="G28" i="1"/>
  <c r="H28" i="1" s="1"/>
  <c r="G36" i="1" s="1"/>
  <c r="I36" i="1" l="1"/>
</calcChain>
</file>

<file path=xl/sharedStrings.xml><?xml version="1.0" encoding="utf-8"?>
<sst xmlns="http://schemas.openxmlformats.org/spreadsheetml/2006/main" count="52" uniqueCount="36">
  <si>
    <t xml:space="preserve">Исходные данные </t>
  </si>
  <si>
    <t>Интервальный статистический ряд</t>
  </si>
  <si>
    <t>[xi;</t>
  </si>
  <si>
    <t>xi+1)</t>
  </si>
  <si>
    <t>xi*</t>
  </si>
  <si>
    <t>ni</t>
  </si>
  <si>
    <t>ni/n</t>
  </si>
  <si>
    <t>ni/n/h</t>
  </si>
  <si>
    <t xml:space="preserve">Выборочное среднее </t>
  </si>
  <si>
    <t>Выборочная дисперсия</t>
  </si>
  <si>
    <t>Dв-=</t>
  </si>
  <si>
    <t>s2=</t>
  </si>
  <si>
    <t>s=</t>
  </si>
  <si>
    <t>x-cp=</t>
  </si>
  <si>
    <t>Проверка гипотезы о законе распределения по критерию Пирсона</t>
  </si>
  <si>
    <t>(ni-npi)^2</t>
  </si>
  <si>
    <t>(ninpi)^2/npi</t>
  </si>
  <si>
    <t>ni^2/npi</t>
  </si>
  <si>
    <t>pi</t>
  </si>
  <si>
    <t>n*pi</t>
  </si>
  <si>
    <t>ni-npi</t>
  </si>
  <si>
    <t>Суммы</t>
  </si>
  <si>
    <t>Х^2расч=</t>
  </si>
  <si>
    <t>Х^2расч + n=</t>
  </si>
  <si>
    <t>k-r-1=</t>
  </si>
  <si>
    <t>Х^2крит=</t>
  </si>
  <si>
    <t xml:space="preserve">k = </t>
  </si>
  <si>
    <t>min =</t>
  </si>
  <si>
    <t>max =</t>
  </si>
  <si>
    <t>W =</t>
  </si>
  <si>
    <t>Длина интервалов</t>
  </si>
  <si>
    <t>округляем</t>
  </si>
  <si>
    <t>h =</t>
  </si>
  <si>
    <t xml:space="preserve"> </t>
  </si>
  <si>
    <t xml:space="preserve">Кол-во интервалов </t>
  </si>
  <si>
    <r>
      <t xml:space="preserve">Таким образом, Х^2РАСЧ = 5,55 &lt; Х^2КРИТ = 7,81 поэтому на уровне значимости A = 0,05 нет оснований отвергнуть гипотезу H0 , согласно которой выборка взята из нормального распределения с параметрами a = 53,606;  </t>
    </r>
    <r>
      <rPr>
        <sz val="12"/>
        <color theme="1"/>
        <rFont val="Calibri"/>
        <family val="2"/>
        <charset val="204"/>
      </rPr>
      <t>σ = 8,390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</si>
</sst>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sz val="14"/>
      <color rgb="FF000000"/>
      <name val="Cambria"/>
      <family val="1"/>
      <charset val="204"/>
    </font>
    <font>
      <sz val="11"/>
      <color rgb="FF000000"/>
      <name val="Cambria"/>
      <family val="1"/>
      <charset val="204"/>
    </font>
    <font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11"/>
      <name val="Cambria"/>
      <family val="1"/>
      <charset val="204"/>
    </font>
    <font>
      <sz val="1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0F5FE"/>
        <bgColor indexed="64"/>
      </patternFill>
    </fill>
    <fill>
      <patternFill patternType="solid">
        <fgColor rgb="FFFCBDFF"/>
        <bgColor indexed="64"/>
      </patternFill>
    </fill>
    <fill>
      <patternFill patternType="solid">
        <fgColor rgb="FFAAFFA3"/>
        <bgColor indexed="64"/>
      </patternFill>
    </fill>
    <fill>
      <patternFill patternType="solid">
        <fgColor rgb="FFFFF35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/>
    <xf numFmtId="0" fontId="0" fillId="4" borderId="0" xfId="0" applyFill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3" fillId="4" borderId="0" xfId="0" applyFont="1" applyFill="1"/>
    <xf numFmtId="0" fontId="0" fillId="0" borderId="0" xfId="0" applyFont="1"/>
    <xf numFmtId="0" fontId="8" fillId="3" borderId="0" xfId="0" applyFont="1" applyFill="1"/>
    <xf numFmtId="0" fontId="3" fillId="3" borderId="0" xfId="0" applyFont="1" applyFill="1"/>
    <xf numFmtId="0" fontId="0" fillId="3" borderId="0" xfId="0" applyFont="1" applyFill="1"/>
    <xf numFmtId="0" fontId="0" fillId="2" borderId="1" xfId="0" applyFont="1" applyFill="1" applyBorder="1"/>
    <xf numFmtId="0" fontId="3" fillId="2" borderId="1" xfId="0" applyFont="1" applyFill="1" applyBorder="1"/>
    <xf numFmtId="0" fontId="0" fillId="6" borderId="1" xfId="0" applyFill="1" applyBorder="1"/>
    <xf numFmtId="0" fontId="0" fillId="0" borderId="4" xfId="0" applyBorder="1"/>
    <xf numFmtId="0" fontId="0" fillId="6" borderId="4" xfId="0" applyFill="1" applyBorder="1"/>
    <xf numFmtId="0" fontId="0" fillId="4" borderId="4" xfId="0" applyFill="1" applyBorder="1"/>
    <xf numFmtId="0" fontId="3" fillId="6" borderId="4" xfId="0" applyFont="1" applyFill="1" applyBorder="1"/>
    <xf numFmtId="0" fontId="3" fillId="4" borderId="4" xfId="0" applyFont="1" applyFill="1" applyBorder="1"/>
    <xf numFmtId="0" fontId="0" fillId="6" borderId="5" xfId="0" applyFill="1" applyBorder="1"/>
    <xf numFmtId="0" fontId="0" fillId="6" borderId="5" xfId="0" applyFill="1" applyBorder="1" applyAlignment="1">
      <alignment horizontal="right"/>
    </xf>
    <xf numFmtId="11" fontId="8" fillId="3" borderId="0" xfId="0" applyNumberFormat="1" applyFont="1" applyFill="1"/>
    <xf numFmtId="0" fontId="3" fillId="5" borderId="0" xfId="0" applyFont="1" applyFill="1"/>
    <xf numFmtId="0" fontId="9" fillId="4" borderId="0" xfId="0" applyFont="1" applyFill="1"/>
    <xf numFmtId="0" fontId="10" fillId="4" borderId="0" xfId="0" applyFont="1" applyFill="1"/>
    <xf numFmtId="0" fontId="0" fillId="5" borderId="0" xfId="0" applyFont="1" applyFill="1"/>
    <xf numFmtId="0" fontId="0" fillId="0" borderId="3" xfId="0" applyBorder="1"/>
    <xf numFmtId="0" fontId="0" fillId="0" borderId="0" xfId="0"/>
    <xf numFmtId="0" fontId="6" fillId="0" borderId="0" xfId="0" applyFont="1"/>
    <xf numFmtId="0" fontId="7" fillId="6" borderId="6" xfId="0" applyFont="1" applyFill="1" applyBorder="1"/>
    <xf numFmtId="0" fontId="7" fillId="6" borderId="4" xfId="0" applyFont="1" applyFill="1" applyBorder="1"/>
    <xf numFmtId="49" fontId="4" fillId="0" borderId="0" xfId="0" applyNumberFormat="1" applyFont="1" applyAlignment="1">
      <alignment horizontal="center" vertical="top" wrapText="1"/>
    </xf>
    <xf numFmtId="0" fontId="7" fillId="0" borderId="2" xfId="0" applyFont="1" applyBorder="1"/>
    <xf numFmtId="0" fontId="0" fillId="0" borderId="0" xfId="0" applyBorder="1"/>
    <xf numFmtId="0" fontId="7" fillId="0" borderId="0" xfId="0" applyFont="1"/>
    <xf numFmtId="0" fontId="1" fillId="0" borderId="0" xfId="0" applyFont="1" applyAlignment="1">
      <alignment horizontal="right" vertical="center"/>
    </xf>
    <xf numFmtId="0" fontId="8" fillId="7" borderId="0" xfId="0" applyFont="1" applyFill="1"/>
    <xf numFmtId="0" fontId="3" fillId="7" borderId="0" xfId="0" applyFont="1" applyFill="1"/>
    <xf numFmtId="0" fontId="0" fillId="7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CBDFF"/>
      <color rgb="FFFFF35B"/>
      <color rgb="FFAAFFA3"/>
      <color rgb="FFB0F5FE"/>
      <color rgb="FFFFF137"/>
      <color rgb="FFFFF5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относительных частот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>
        <c:manualLayout>
          <c:layoutTarget val="inner"/>
          <c:xMode val="edge"/>
          <c:yMode val="edge"/>
          <c:x val="0.11603937007874016"/>
          <c:y val="8.3750000000000005E-2"/>
          <c:w val="0.88396062992125979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Лист1!$C$17:$C$24</c:f>
              <c:numCache>
                <c:formatCode>General</c:formatCode>
                <c:ptCount val="8"/>
                <c:pt idx="0">
                  <c:v>31.1</c:v>
                </c:pt>
                <c:pt idx="1">
                  <c:v>37.300000000000004</c:v>
                </c:pt>
                <c:pt idx="2">
                  <c:v>43.500000000000007</c:v>
                </c:pt>
                <c:pt idx="3">
                  <c:v>49.70000000000001</c:v>
                </c:pt>
                <c:pt idx="4">
                  <c:v>55.900000000000013</c:v>
                </c:pt>
                <c:pt idx="5">
                  <c:v>62.100000000000016</c:v>
                </c:pt>
                <c:pt idx="6">
                  <c:v>68.300000000000011</c:v>
                </c:pt>
                <c:pt idx="7">
                  <c:v>74.500000000000028</c:v>
                </c:pt>
              </c:numCache>
            </c:numRef>
          </c:cat>
          <c:val>
            <c:numRef>
              <c:f>Лист1!$F$17:$F$24</c:f>
              <c:numCache>
                <c:formatCode>General</c:formatCode>
                <c:ptCount val="8"/>
                <c:pt idx="0">
                  <c:v>1.6129032258064516E-3</c:v>
                </c:pt>
                <c:pt idx="1">
                  <c:v>6.4516129032258064E-3</c:v>
                </c:pt>
                <c:pt idx="2">
                  <c:v>2.7419354838709678E-2</c:v>
                </c:pt>
                <c:pt idx="3">
                  <c:v>3.0645161290322579E-2</c:v>
                </c:pt>
                <c:pt idx="4">
                  <c:v>5.8064516129032254E-2</c:v>
                </c:pt>
                <c:pt idx="5">
                  <c:v>2.7419354838709678E-2</c:v>
                </c:pt>
                <c:pt idx="6">
                  <c:v>4.8387096774193542E-3</c:v>
                </c:pt>
                <c:pt idx="7">
                  <c:v>4.8387096774193542E-3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B-4921-A04F-9A86C51476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1424188192"/>
        <c:axId val="1427352944"/>
      </c:barChart>
      <c:catAx>
        <c:axId val="1424188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Серединные интервалы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27352944"/>
        <c:crosses val="autoZero"/>
        <c:auto val="1"/>
        <c:lblAlgn val="ctr"/>
        <c:lblOffset val="100"/>
        <c:noMultiLvlLbl val="0"/>
      </c:catAx>
      <c:valAx>
        <c:axId val="14273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ni/n/h</a:t>
                </a:r>
                <a:r>
                  <a:rPr lang="en-US" sz="1000" b="0" i="0" u="none" strike="noStrike" baseline="0"/>
                  <a:t> 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142418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0" i="0" baseline="0">
                <a:effectLst/>
              </a:rPr>
              <a:t>Гистограмма относительных частот </a:t>
            </a:r>
            <a:endParaRPr lang="ru-RU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BY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Лист1!$L$17:$L$23</c:f>
              <c:numCache>
                <c:formatCode>General</c:formatCode>
                <c:ptCount val="7"/>
                <c:pt idx="0">
                  <c:v>34.200000000000003</c:v>
                </c:pt>
                <c:pt idx="1">
                  <c:v>43.500000000000007</c:v>
                </c:pt>
                <c:pt idx="2">
                  <c:v>49.70000000000001</c:v>
                </c:pt>
                <c:pt idx="3">
                  <c:v>55.900000000000013</c:v>
                </c:pt>
                <c:pt idx="4">
                  <c:v>62.100000000000016</c:v>
                </c:pt>
                <c:pt idx="5">
                  <c:v>68.300000000000011</c:v>
                </c:pt>
              </c:numCache>
            </c:numRef>
          </c:cat>
          <c:val>
            <c:numRef>
              <c:f>Лист1!$O$17:$O$23</c:f>
              <c:numCache>
                <c:formatCode>General</c:formatCode>
                <c:ptCount val="7"/>
                <c:pt idx="0">
                  <c:v>8.0645161290322578E-3</c:v>
                </c:pt>
                <c:pt idx="1">
                  <c:v>2.7419354838709678E-2</c:v>
                </c:pt>
                <c:pt idx="2">
                  <c:v>3.0645161290322579E-2</c:v>
                </c:pt>
                <c:pt idx="3">
                  <c:v>5.8064516129032254E-2</c:v>
                </c:pt>
                <c:pt idx="4">
                  <c:v>2.7419354838709678E-2</c:v>
                </c:pt>
                <c:pt idx="5">
                  <c:v>9.6774193548387084E-3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0C-4CE0-BD8C-06E4D5E4B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"/>
        <c:overlap val="-27"/>
        <c:axId val="2083144336"/>
        <c:axId val="2083145168"/>
      </c:barChart>
      <c:catAx>
        <c:axId val="2083144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800" b="0" i="0" baseline="0">
                    <a:effectLst/>
                  </a:rPr>
                  <a:t>Серединные интервалы</a:t>
                </a:r>
                <a:endParaRPr lang="ru-RU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3145168"/>
        <c:crosses val="autoZero"/>
        <c:auto val="1"/>
        <c:lblAlgn val="ctr"/>
        <c:lblOffset val="100"/>
        <c:noMultiLvlLbl val="0"/>
      </c:catAx>
      <c:valAx>
        <c:axId val="208314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ni/n/h </a:t>
                </a:r>
                <a:endParaRPr lang="ru-RU">
                  <a:effectLst/>
                </a:endParaRPr>
              </a:p>
            </c:rich>
          </c:tx>
          <c:layout>
            <c:manualLayout>
              <c:xMode val="edge"/>
              <c:yMode val="edge"/>
              <c:x val="2.2470056327742578E-2"/>
              <c:y val="0.314243430656934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BY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BY"/>
          </a:p>
        </c:txPr>
        <c:crossAx val="2083144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B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38658</xdr:colOff>
      <xdr:row>0</xdr:row>
      <xdr:rowOff>0</xdr:rowOff>
    </xdr:from>
    <xdr:to>
      <xdr:col>18</xdr:col>
      <xdr:colOff>377076</xdr:colOff>
      <xdr:row>14</xdr:row>
      <xdr:rowOff>27733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948B34D-4D5D-4CC4-BAE1-292BC8C73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3201</xdr:colOff>
      <xdr:row>15</xdr:row>
      <xdr:rowOff>1838</xdr:rowOff>
    </xdr:from>
    <xdr:to>
      <xdr:col>25</xdr:col>
      <xdr:colOff>288951</xdr:colOff>
      <xdr:row>29</xdr:row>
      <xdr:rowOff>14326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4FC1D35-D5B5-45D5-A416-192DE3EA6A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489D8-6ED6-4DA6-A2A1-535EBF72D338}">
  <dimension ref="A1:R37"/>
  <sheetViews>
    <sheetView tabSelected="1" topLeftCell="A10" zoomScale="85" zoomScaleNormal="85" workbookViewId="0">
      <selection activeCell="E37" sqref="E37"/>
    </sheetView>
  </sheetViews>
  <sheetFormatPr defaultRowHeight="14.4" x14ac:dyDescent="0.3"/>
  <cols>
    <col min="1" max="1" width="10.44140625" bestFit="1" customWidth="1"/>
    <col min="2" max="2" width="9.5546875" bestFit="1" customWidth="1"/>
    <col min="4" max="4" width="12.44140625" bestFit="1" customWidth="1"/>
    <col min="7" max="7" width="15.44140625" customWidth="1"/>
    <col min="8" max="8" width="13.88671875" customWidth="1"/>
    <col min="9" max="9" width="11.109375" customWidth="1"/>
  </cols>
  <sheetData>
    <row r="1" spans="1:18" ht="15.6" x14ac:dyDescent="0.3">
      <c r="A1" s="35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8" ht="15" x14ac:dyDescent="0.3">
      <c r="A2" s="38">
        <v>51</v>
      </c>
      <c r="B2" s="38">
        <v>36</v>
      </c>
      <c r="C2" s="38">
        <v>50</v>
      </c>
      <c r="D2" s="38">
        <v>57</v>
      </c>
      <c r="E2" s="38">
        <v>63</v>
      </c>
      <c r="F2" s="38">
        <v>43</v>
      </c>
      <c r="G2" s="38">
        <v>56</v>
      </c>
      <c r="H2" s="38">
        <v>57</v>
      </c>
      <c r="I2" s="38">
        <v>53</v>
      </c>
      <c r="J2" s="38">
        <v>43</v>
      </c>
    </row>
    <row r="3" spans="1:18" ht="15" x14ac:dyDescent="0.3">
      <c r="A3" s="38">
        <v>42</v>
      </c>
      <c r="B3" s="38">
        <v>52</v>
      </c>
      <c r="C3" s="38">
        <v>51</v>
      </c>
      <c r="D3" s="38">
        <v>70</v>
      </c>
      <c r="E3" s="38">
        <v>61</v>
      </c>
      <c r="F3" s="38">
        <v>53</v>
      </c>
      <c r="G3" s="38">
        <v>75</v>
      </c>
      <c r="H3" s="38">
        <v>58</v>
      </c>
      <c r="I3" s="38">
        <v>59</v>
      </c>
      <c r="J3" s="38">
        <v>42</v>
      </c>
    </row>
    <row r="4" spans="1:18" ht="15" x14ac:dyDescent="0.3">
      <c r="A4" s="38">
        <v>55</v>
      </c>
      <c r="B4" s="38">
        <v>57</v>
      </c>
      <c r="C4" s="38">
        <v>56</v>
      </c>
      <c r="D4" s="38">
        <v>63</v>
      </c>
      <c r="E4" s="38">
        <v>61</v>
      </c>
      <c r="F4" s="38">
        <v>50</v>
      </c>
      <c r="G4" s="38">
        <v>49</v>
      </c>
      <c r="H4" s="38">
        <v>61</v>
      </c>
      <c r="I4" s="38">
        <v>48</v>
      </c>
      <c r="J4" s="38">
        <v>57</v>
      </c>
    </row>
    <row r="5" spans="1:18" ht="15" x14ac:dyDescent="0.3">
      <c r="A5" s="38">
        <v>38</v>
      </c>
      <c r="B5" s="38">
        <v>57</v>
      </c>
      <c r="C5" s="38">
        <v>65</v>
      </c>
      <c r="D5" s="38">
        <v>51</v>
      </c>
      <c r="E5" s="38">
        <v>60</v>
      </c>
      <c r="F5" s="38">
        <v>63</v>
      </c>
      <c r="G5" s="38">
        <v>61</v>
      </c>
      <c r="H5" s="38">
        <v>56</v>
      </c>
      <c r="I5" s="38">
        <v>44</v>
      </c>
      <c r="J5" s="38">
        <v>55</v>
      </c>
    </row>
    <row r="6" spans="1:18" ht="15" x14ac:dyDescent="0.3">
      <c r="A6" s="38">
        <v>60</v>
      </c>
      <c r="B6" s="38">
        <v>43</v>
      </c>
      <c r="C6" s="38">
        <v>49</v>
      </c>
      <c r="D6" s="38">
        <v>40</v>
      </c>
      <c r="E6" s="38">
        <v>57</v>
      </c>
      <c r="F6" s="38">
        <v>62</v>
      </c>
      <c r="G6" s="38">
        <v>58</v>
      </c>
      <c r="H6" s="38">
        <v>58</v>
      </c>
      <c r="I6" s="38">
        <v>45</v>
      </c>
      <c r="J6" s="38">
        <v>56</v>
      </c>
    </row>
    <row r="7" spans="1:18" ht="15" x14ac:dyDescent="0.3">
      <c r="A7" s="38">
        <v>43</v>
      </c>
      <c r="B7" s="38">
        <v>52</v>
      </c>
      <c r="C7" s="38">
        <v>65</v>
      </c>
      <c r="D7" s="38">
        <v>45</v>
      </c>
      <c r="E7" s="38">
        <v>53</v>
      </c>
      <c r="F7" s="38">
        <v>52</v>
      </c>
      <c r="G7" s="38">
        <v>45</v>
      </c>
      <c r="H7" s="38">
        <v>39</v>
      </c>
      <c r="I7" s="38">
        <v>55</v>
      </c>
      <c r="J7" s="38">
        <v>54</v>
      </c>
    </row>
    <row r="8" spans="1:18" ht="15" x14ac:dyDescent="0.3">
      <c r="A8" s="38">
        <v>53</v>
      </c>
      <c r="B8" s="38">
        <v>58</v>
      </c>
      <c r="C8" s="38">
        <v>56</v>
      </c>
      <c r="D8" s="38">
        <v>71</v>
      </c>
      <c r="E8" s="38">
        <v>53</v>
      </c>
      <c r="F8" s="38">
        <v>55</v>
      </c>
      <c r="G8" s="38">
        <v>57</v>
      </c>
      <c r="H8" s="38">
        <v>60</v>
      </c>
      <c r="I8" s="38">
        <v>69</v>
      </c>
      <c r="J8" s="38">
        <v>44</v>
      </c>
    </row>
    <row r="9" spans="1:18" ht="15" x14ac:dyDescent="0.3">
      <c r="A9" s="38">
        <v>61</v>
      </c>
      <c r="B9" s="38">
        <v>52</v>
      </c>
      <c r="C9" s="38">
        <v>43</v>
      </c>
      <c r="D9" s="38">
        <v>46</v>
      </c>
      <c r="E9" s="38">
        <v>47</v>
      </c>
      <c r="F9" s="38">
        <v>50</v>
      </c>
      <c r="G9" s="38">
        <v>53</v>
      </c>
      <c r="H9" s="38">
        <v>57</v>
      </c>
      <c r="I9" s="38">
        <v>63</v>
      </c>
      <c r="J9" s="38">
        <v>55</v>
      </c>
    </row>
    <row r="10" spans="1:18" ht="15" x14ac:dyDescent="0.3">
      <c r="A10" s="38">
        <v>54</v>
      </c>
      <c r="B10" s="38">
        <v>60</v>
      </c>
      <c r="C10" s="38">
        <v>49</v>
      </c>
      <c r="D10" s="38">
        <v>72</v>
      </c>
      <c r="E10" s="38">
        <v>56</v>
      </c>
      <c r="F10" s="38">
        <v>50</v>
      </c>
      <c r="G10" s="38">
        <v>41</v>
      </c>
      <c r="H10" s="38">
        <v>54</v>
      </c>
      <c r="I10" s="38">
        <v>45</v>
      </c>
      <c r="J10" s="38">
        <v>49</v>
      </c>
    </row>
    <row r="11" spans="1:18" ht="15" x14ac:dyDescent="0.3">
      <c r="A11" s="38">
        <v>28</v>
      </c>
      <c r="B11" s="38">
        <v>56</v>
      </c>
      <c r="C11" s="38">
        <v>77</v>
      </c>
      <c r="D11" s="38">
        <v>46</v>
      </c>
      <c r="E11" s="38">
        <v>46</v>
      </c>
      <c r="F11" s="38">
        <v>47</v>
      </c>
      <c r="G11" s="38">
        <v>58</v>
      </c>
      <c r="H11" s="38">
        <v>56</v>
      </c>
      <c r="I11" s="38">
        <v>56</v>
      </c>
      <c r="J11" s="38">
        <v>48</v>
      </c>
    </row>
    <row r="12" spans="1:18" x14ac:dyDescent="0.3">
      <c r="A12" s="36" t="s">
        <v>34</v>
      </c>
      <c r="B12" s="36"/>
      <c r="C12" t="s">
        <v>26</v>
      </c>
      <c r="D12">
        <f>ROUND(1+LOG(100,2),0)</f>
        <v>8</v>
      </c>
    </row>
    <row r="13" spans="1:18" x14ac:dyDescent="0.3">
      <c r="A13" t="s">
        <v>27</v>
      </c>
      <c r="B13">
        <f>MIN(A2:J11)</f>
        <v>28</v>
      </c>
      <c r="C13" t="s">
        <v>28</v>
      </c>
      <c r="D13">
        <f>MAX(A2:J11)</f>
        <v>77</v>
      </c>
      <c r="E13" t="s">
        <v>29</v>
      </c>
      <c r="F13">
        <f>D13-B13</f>
        <v>49</v>
      </c>
      <c r="J13" s="17"/>
      <c r="K13" s="17"/>
      <c r="L13" s="17" t="s">
        <v>33</v>
      </c>
      <c r="M13" s="17"/>
      <c r="N13" s="17"/>
      <c r="O13" s="17"/>
      <c r="P13" s="17"/>
      <c r="Q13" s="17"/>
      <c r="R13" s="17"/>
    </row>
    <row r="14" spans="1:18" x14ac:dyDescent="0.3">
      <c r="A14" s="30" t="s">
        <v>30</v>
      </c>
      <c r="B14" s="30"/>
      <c r="D14">
        <f>F13/D12</f>
        <v>6.125</v>
      </c>
      <c r="E14" s="30" t="s">
        <v>31</v>
      </c>
      <c r="F14" s="30"/>
      <c r="G14" s="1" t="s">
        <v>32</v>
      </c>
      <c r="H14">
        <f>CEILING(D14,0.1)</f>
        <v>6.2</v>
      </c>
      <c r="J14" s="17"/>
      <c r="K14" s="17"/>
      <c r="L14" s="17"/>
      <c r="M14" s="17"/>
      <c r="N14" s="17"/>
      <c r="O14" s="17"/>
      <c r="P14" s="17"/>
      <c r="Q14" s="17"/>
      <c r="R14" s="17"/>
    </row>
    <row r="15" spans="1:18" ht="15.6" customHeight="1" x14ac:dyDescent="0.3">
      <c r="A15" s="37" t="s">
        <v>1</v>
      </c>
      <c r="B15" s="37"/>
      <c r="C15" s="37"/>
      <c r="D15" s="37"/>
      <c r="E15" s="37"/>
      <c r="F15" s="37"/>
      <c r="J15" s="32" t="s">
        <v>1</v>
      </c>
      <c r="K15" s="32"/>
      <c r="L15" s="32"/>
      <c r="M15" s="32"/>
      <c r="N15" s="32"/>
      <c r="O15" s="32"/>
      <c r="P15" s="33"/>
      <c r="Q15" s="33"/>
      <c r="R15" s="17"/>
    </row>
    <row r="16" spans="1:18" x14ac:dyDescent="0.3">
      <c r="A16" s="5" t="s">
        <v>2</v>
      </c>
      <c r="B16" s="5" t="s">
        <v>3</v>
      </c>
      <c r="C16" s="5" t="s">
        <v>4</v>
      </c>
      <c r="D16" s="5" t="s">
        <v>5</v>
      </c>
      <c r="E16" s="5" t="s">
        <v>6</v>
      </c>
      <c r="F16" s="5" t="s">
        <v>7</v>
      </c>
      <c r="G16" s="29" t="s">
        <v>8</v>
      </c>
      <c r="H16" s="30"/>
      <c r="J16" s="5" t="s">
        <v>2</v>
      </c>
      <c r="K16" s="5" t="s">
        <v>3</v>
      </c>
      <c r="L16" s="5" t="s">
        <v>4</v>
      </c>
      <c r="M16" s="5" t="s">
        <v>5</v>
      </c>
      <c r="N16" s="5" t="s">
        <v>6</v>
      </c>
      <c r="O16" s="5" t="s">
        <v>7</v>
      </c>
      <c r="P16" s="22" t="s">
        <v>8</v>
      </c>
      <c r="Q16" s="18"/>
      <c r="R16" s="17"/>
    </row>
    <row r="17" spans="1:18" x14ac:dyDescent="0.3">
      <c r="A17" s="6">
        <f>B13</f>
        <v>28</v>
      </c>
      <c r="B17" s="6">
        <f>A17+$H$14</f>
        <v>34.200000000000003</v>
      </c>
      <c r="C17" s="7">
        <f>(B17-A17)/2 +A17</f>
        <v>31.1</v>
      </c>
      <c r="D17" s="8">
        <f>COUNTIFS($A$2:$J$11,"&gt;="&amp;A17,$A$2:$J$11,"&lt;"&amp;B17)</f>
        <v>1</v>
      </c>
      <c r="E17" s="7">
        <f>D17/100</f>
        <v>0.01</v>
      </c>
      <c r="F17" s="7">
        <f>E17/$H$14</f>
        <v>1.6129032258064516E-3</v>
      </c>
      <c r="G17" s="1" t="s">
        <v>13</v>
      </c>
      <c r="H17" s="4">
        <f>SUMPRODUCT(C17:C24,D17:D24)/100</f>
        <v>53.606000000000002</v>
      </c>
      <c r="J17" s="6">
        <f>A17</f>
        <v>28</v>
      </c>
      <c r="K17" s="6">
        <f>B18</f>
        <v>40.400000000000006</v>
      </c>
      <c r="L17" s="16">
        <f>(K17-J17)/2+J17</f>
        <v>34.200000000000003</v>
      </c>
      <c r="M17" s="8">
        <f>D17+D18</f>
        <v>5</v>
      </c>
      <c r="N17" s="16">
        <f>M17/$D$25</f>
        <v>0.05</v>
      </c>
      <c r="O17" s="16">
        <f>N17/$H$14</f>
        <v>8.0645161290322578E-3</v>
      </c>
      <c r="P17" s="23" t="s">
        <v>13</v>
      </c>
      <c r="Q17" s="19">
        <f>SUMPRODUCT(L17:L23,M17:M23)/100</f>
        <v>53.327000000000019</v>
      </c>
      <c r="R17" s="17"/>
    </row>
    <row r="18" spans="1:18" x14ac:dyDescent="0.3">
      <c r="A18" s="6">
        <f>A17+$H$14</f>
        <v>34.200000000000003</v>
      </c>
      <c r="B18" s="6">
        <f>B17+H14</f>
        <v>40.400000000000006</v>
      </c>
      <c r="C18" s="7">
        <f t="shared" ref="C18:C22" si="0">(B18-A18)/2 +A18</f>
        <v>37.300000000000004</v>
      </c>
      <c r="D18" s="8">
        <f t="shared" ref="D18:D22" si="1">COUNTIFS($A$2:$J$11,"&gt;="&amp;A18,$A$2:$J$11,"&lt;"&amp;B18)</f>
        <v>4</v>
      </c>
      <c r="E18" s="7">
        <f t="shared" ref="E18:E24" si="2">D18/100</f>
        <v>0.04</v>
      </c>
      <c r="F18" s="7">
        <f t="shared" ref="F18:F24" si="3">E18/$H$14</f>
        <v>6.4516129032258064E-3</v>
      </c>
      <c r="G18" s="29" t="s">
        <v>9</v>
      </c>
      <c r="H18" s="30"/>
      <c r="J18" s="6">
        <f>A19</f>
        <v>40.400000000000006</v>
      </c>
      <c r="K18" s="6">
        <f t="shared" ref="K18:K22" si="4">B19</f>
        <v>46.600000000000009</v>
      </c>
      <c r="L18" s="16">
        <f t="shared" ref="L18:L23" si="5">(K18-J18)/2+J18</f>
        <v>43.500000000000007</v>
      </c>
      <c r="M18" s="8">
        <f>D19</f>
        <v>17</v>
      </c>
      <c r="N18" s="16">
        <f t="shared" ref="N18:N23" si="6">M18/$D$25</f>
        <v>0.17</v>
      </c>
      <c r="O18" s="16">
        <f t="shared" ref="O18:O21" si="7">N18/$H$14</f>
        <v>2.7419354838709678E-2</v>
      </c>
      <c r="P18" s="22" t="s">
        <v>9</v>
      </c>
      <c r="Q18" s="18"/>
      <c r="R18" s="17"/>
    </row>
    <row r="19" spans="1:18" x14ac:dyDescent="0.3">
      <c r="A19" s="6">
        <f t="shared" ref="A19:A23" si="8">B18</f>
        <v>40.400000000000006</v>
      </c>
      <c r="B19" s="6">
        <f>A19+H14</f>
        <v>46.600000000000009</v>
      </c>
      <c r="C19" s="7">
        <f t="shared" si="0"/>
        <v>43.500000000000007</v>
      </c>
      <c r="D19" s="8">
        <f t="shared" si="1"/>
        <v>17</v>
      </c>
      <c r="E19" s="7">
        <f t="shared" si="2"/>
        <v>0.17</v>
      </c>
      <c r="F19" s="7">
        <f t="shared" si="3"/>
        <v>2.7419354838709678E-2</v>
      </c>
      <c r="G19" s="1" t="s">
        <v>10</v>
      </c>
      <c r="H19">
        <f>SUMPRODUCT(C17:C24,C17:C24,D17:D24)/100-H17*H17</f>
        <v>69.695564000000104</v>
      </c>
      <c r="J19" s="6">
        <f t="shared" ref="J19:J22" si="9">A20</f>
        <v>46.600000000000009</v>
      </c>
      <c r="K19" s="6">
        <f t="shared" si="4"/>
        <v>52.800000000000011</v>
      </c>
      <c r="L19" s="16">
        <f t="shared" si="5"/>
        <v>49.70000000000001</v>
      </c>
      <c r="M19" s="8">
        <f t="shared" ref="M19:M22" si="10">D20</f>
        <v>19</v>
      </c>
      <c r="N19" s="16">
        <f t="shared" si="6"/>
        <v>0.19</v>
      </c>
      <c r="O19" s="16">
        <f t="shared" si="7"/>
        <v>3.0645161290322579E-2</v>
      </c>
      <c r="P19" s="23" t="s">
        <v>10</v>
      </c>
      <c r="Q19" s="18">
        <f>SUMPRODUCT(L17:L22,L17:L22,M17:M22)/100-Q17*Q17</f>
        <v>66.12737099999913</v>
      </c>
      <c r="R19" s="17"/>
    </row>
    <row r="20" spans="1:18" x14ac:dyDescent="0.3">
      <c r="A20" s="6">
        <f t="shared" si="8"/>
        <v>46.600000000000009</v>
      </c>
      <c r="B20" s="6">
        <f>A20+H14</f>
        <v>52.800000000000011</v>
      </c>
      <c r="C20" s="7">
        <f t="shared" si="0"/>
        <v>49.70000000000001</v>
      </c>
      <c r="D20" s="8">
        <f t="shared" si="1"/>
        <v>19</v>
      </c>
      <c r="E20" s="7">
        <f t="shared" si="2"/>
        <v>0.19</v>
      </c>
      <c r="F20" s="7">
        <f t="shared" si="3"/>
        <v>3.0645161290322579E-2</v>
      </c>
      <c r="G20" s="1" t="s">
        <v>11</v>
      </c>
      <c r="H20" s="3">
        <f>H19*100/99</f>
        <v>70.399559595959701</v>
      </c>
      <c r="J20" s="6">
        <f t="shared" si="9"/>
        <v>52.800000000000011</v>
      </c>
      <c r="K20" s="6">
        <f t="shared" si="4"/>
        <v>59.000000000000014</v>
      </c>
      <c r="L20" s="16">
        <f t="shared" si="5"/>
        <v>55.900000000000013</v>
      </c>
      <c r="M20" s="8">
        <f t="shared" si="10"/>
        <v>36</v>
      </c>
      <c r="N20" s="16">
        <f t="shared" si="6"/>
        <v>0.36</v>
      </c>
      <c r="O20" s="16">
        <f t="shared" si="7"/>
        <v>5.8064516129032254E-2</v>
      </c>
      <c r="P20" s="23" t="s">
        <v>11</v>
      </c>
      <c r="Q20" s="20">
        <f>Q19*100/99</f>
        <v>66.795324242423362</v>
      </c>
      <c r="R20" s="17"/>
    </row>
    <row r="21" spans="1:18" x14ac:dyDescent="0.3">
      <c r="A21" s="6">
        <f t="shared" si="8"/>
        <v>52.800000000000011</v>
      </c>
      <c r="B21" s="6">
        <f>A21+H14</f>
        <v>59.000000000000014</v>
      </c>
      <c r="C21" s="7">
        <f t="shared" si="0"/>
        <v>55.900000000000013</v>
      </c>
      <c r="D21" s="8">
        <f t="shared" si="1"/>
        <v>36</v>
      </c>
      <c r="E21" s="7">
        <f t="shared" si="2"/>
        <v>0.36</v>
      </c>
      <c r="F21" s="7">
        <f t="shared" si="3"/>
        <v>5.8064516129032254E-2</v>
      </c>
      <c r="G21" s="1" t="s">
        <v>12</v>
      </c>
      <c r="H21" s="9">
        <f>SQRT(H20)</f>
        <v>8.3904445410216315</v>
      </c>
      <c r="J21" s="6">
        <f t="shared" si="9"/>
        <v>59.000000000000014</v>
      </c>
      <c r="K21" s="6">
        <f t="shared" si="4"/>
        <v>65.200000000000017</v>
      </c>
      <c r="L21" s="16">
        <f t="shared" si="5"/>
        <v>62.100000000000016</v>
      </c>
      <c r="M21" s="8">
        <f t="shared" si="10"/>
        <v>17</v>
      </c>
      <c r="N21" s="16">
        <f t="shared" si="6"/>
        <v>0.17</v>
      </c>
      <c r="O21" s="16">
        <f t="shared" si="7"/>
        <v>2.7419354838709678E-2</v>
      </c>
      <c r="P21" s="23" t="s">
        <v>12</v>
      </c>
      <c r="Q21" s="21">
        <f>SQRT(Q20)</f>
        <v>8.172840647071455</v>
      </c>
      <c r="R21" s="17"/>
    </row>
    <row r="22" spans="1:18" x14ac:dyDescent="0.3">
      <c r="A22" s="6">
        <f t="shared" si="8"/>
        <v>59.000000000000014</v>
      </c>
      <c r="B22" s="6">
        <f>A22+H14</f>
        <v>65.200000000000017</v>
      </c>
      <c r="C22" s="7">
        <f t="shared" si="0"/>
        <v>62.100000000000016</v>
      </c>
      <c r="D22" s="8">
        <f t="shared" si="1"/>
        <v>17</v>
      </c>
      <c r="E22" s="7">
        <f t="shared" si="2"/>
        <v>0.17</v>
      </c>
      <c r="F22" s="7">
        <f t="shared" si="3"/>
        <v>2.7419354838709678E-2</v>
      </c>
      <c r="J22" s="6">
        <f t="shared" si="9"/>
        <v>65.200000000000017</v>
      </c>
      <c r="K22" s="6">
        <f t="shared" si="4"/>
        <v>71.40000000000002</v>
      </c>
      <c r="L22" s="16">
        <f t="shared" si="5"/>
        <v>68.300000000000011</v>
      </c>
      <c r="M22" s="8">
        <f>D23+D24</f>
        <v>6</v>
      </c>
      <c r="N22" s="16">
        <f t="shared" si="6"/>
        <v>0.06</v>
      </c>
      <c r="O22" s="16">
        <f>N22/$H$14</f>
        <v>9.6774193548387084E-3</v>
      </c>
      <c r="P22" s="22"/>
      <c r="Q22" s="18"/>
      <c r="R22" s="17"/>
    </row>
    <row r="23" spans="1:18" x14ac:dyDescent="0.3">
      <c r="A23" s="6">
        <f t="shared" si="8"/>
        <v>65.200000000000017</v>
      </c>
      <c r="B23" s="6">
        <f>A23+H14</f>
        <v>71.40000000000002</v>
      </c>
      <c r="C23" s="7">
        <f>(B23-A23)/2 +A23</f>
        <v>68.300000000000011</v>
      </c>
      <c r="D23" s="8">
        <f>COUNTIFS($A$2:$J$11,"&gt;="&amp;A23,$A$2:$J$11,"&lt;"&amp;B23)</f>
        <v>3</v>
      </c>
      <c r="E23" s="7">
        <f t="shared" si="2"/>
        <v>0.03</v>
      </c>
      <c r="F23" s="7">
        <f t="shared" si="3"/>
        <v>4.8387096774193542E-3</v>
      </c>
      <c r="J23" s="6"/>
      <c r="K23" s="6"/>
      <c r="L23" s="16"/>
      <c r="M23" s="8"/>
      <c r="N23" s="16"/>
      <c r="O23" s="16"/>
      <c r="P23" s="18"/>
      <c r="Q23" s="18"/>
      <c r="R23" s="17"/>
    </row>
    <row r="24" spans="1:18" x14ac:dyDescent="0.3">
      <c r="A24" s="6">
        <f>B23</f>
        <v>71.40000000000002</v>
      </c>
      <c r="B24" s="6">
        <f>A24+H14</f>
        <v>77.600000000000023</v>
      </c>
      <c r="C24" s="7">
        <f>(B24-A24)/2 +A24</f>
        <v>74.500000000000028</v>
      </c>
      <c r="D24" s="8">
        <f>COUNTIFS($A$2:$J$11,"&gt;="&amp;A24,$A$2:$J$11,"&lt;"&amp;B24)</f>
        <v>3</v>
      </c>
      <c r="E24" s="7">
        <f t="shared" si="2"/>
        <v>0.03</v>
      </c>
      <c r="F24" s="7">
        <f t="shared" si="3"/>
        <v>4.8387096774193542E-3</v>
      </c>
      <c r="J24" s="17"/>
      <c r="K24" s="17"/>
      <c r="L24" s="17"/>
      <c r="M24" s="17"/>
      <c r="N24" s="17"/>
      <c r="O24" s="17"/>
      <c r="P24" s="17"/>
      <c r="Q24" s="17"/>
      <c r="R24" s="17"/>
    </row>
    <row r="25" spans="1:18" x14ac:dyDescent="0.3">
      <c r="D25">
        <f>SUM(D17:D24)</f>
        <v>100</v>
      </c>
    </row>
    <row r="26" spans="1:18" x14ac:dyDescent="0.3">
      <c r="A26" s="31" t="s">
        <v>14</v>
      </c>
      <c r="B26" s="31"/>
      <c r="C26" s="31"/>
      <c r="D26" s="31"/>
      <c r="E26" s="31"/>
      <c r="F26" s="31"/>
      <c r="G26" s="31"/>
      <c r="H26" s="31"/>
      <c r="I26" s="31"/>
      <c r="J26" s="31"/>
      <c r="K26" s="31"/>
    </row>
    <row r="27" spans="1:18" x14ac:dyDescent="0.3">
      <c r="A27" s="14" t="s">
        <v>2</v>
      </c>
      <c r="B27" s="14" t="s">
        <v>3</v>
      </c>
      <c r="C27" s="14" t="s">
        <v>5</v>
      </c>
      <c r="D27" s="14" t="s">
        <v>18</v>
      </c>
      <c r="E27" s="14" t="s">
        <v>19</v>
      </c>
      <c r="F27" s="15" t="s">
        <v>20</v>
      </c>
      <c r="G27" s="15" t="s">
        <v>15</v>
      </c>
      <c r="H27" s="15" t="s">
        <v>16</v>
      </c>
      <c r="I27" s="15" t="s">
        <v>17</v>
      </c>
    </row>
    <row r="28" spans="1:18" x14ac:dyDescent="0.3">
      <c r="A28" s="24">
        <f>-9.99999999999999E+100</f>
        <v>-9.9999999999999904E+100</v>
      </c>
      <c r="B28" s="12">
        <f>K17</f>
        <v>40.400000000000006</v>
      </c>
      <c r="C28" s="13">
        <f>M17</f>
        <v>5</v>
      </c>
      <c r="D28" s="10">
        <f>_xlfn.NORM.DIST(B28,$H$17,$H$21,TRUE)</f>
        <v>5.7751436097353157E-2</v>
      </c>
      <c r="E28" s="10">
        <f>$C$36*D28</f>
        <v>5.7751436097353155</v>
      </c>
      <c r="F28" s="10">
        <f>C28-E28</f>
        <v>-0.77514360973531549</v>
      </c>
      <c r="G28" s="10">
        <f>F28^2</f>
        <v>0.6008476157134951</v>
      </c>
      <c r="H28" s="10">
        <f>G28/E28</f>
        <v>0.10404028995930596</v>
      </c>
      <c r="I28" s="10">
        <f>C28^2/E28</f>
        <v>4.3288966802239903</v>
      </c>
    </row>
    <row r="29" spans="1:18" x14ac:dyDescent="0.3">
      <c r="A29" s="11">
        <f t="shared" ref="A29:A32" si="11">J18</f>
        <v>40.400000000000006</v>
      </c>
      <c r="B29" s="12">
        <f t="shared" ref="B29:B33" si="12">K18</f>
        <v>46.600000000000009</v>
      </c>
      <c r="C29" s="13">
        <f t="shared" ref="C29:C34" si="13">M18</f>
        <v>17</v>
      </c>
      <c r="D29" s="10">
        <f t="shared" ref="D29:D34" si="14">_xlfn.NORM.DIST(B29,$H$17,$H$21,TRUE)-_xlfn.NORM.DIST(A29,$H$17,$H$21,TRUE)</f>
        <v>0.14410812913038423</v>
      </c>
      <c r="E29" s="10">
        <f t="shared" ref="E29:E34" si="15">$C$36*D29</f>
        <v>14.410812913038423</v>
      </c>
      <c r="F29" s="10">
        <f t="shared" ref="F29:F34" si="16">C29-E29</f>
        <v>2.5891870869615765</v>
      </c>
      <c r="G29" s="10">
        <f t="shared" ref="G29:G34" si="17">F29^2</f>
        <v>6.7038897712885746</v>
      </c>
      <c r="H29" s="10">
        <f t="shared" ref="H29:H34" si="18">G29/E29</f>
        <v>0.46519858468380493</v>
      </c>
      <c r="I29" s="10">
        <f t="shared" ref="I29:I34" si="19">C29^2/E29</f>
        <v>20.054385671645381</v>
      </c>
    </row>
    <row r="30" spans="1:18" x14ac:dyDescent="0.3">
      <c r="A30" s="11">
        <f t="shared" si="11"/>
        <v>46.600000000000009</v>
      </c>
      <c r="B30" s="12">
        <f t="shared" si="12"/>
        <v>52.800000000000011</v>
      </c>
      <c r="C30" s="13">
        <f t="shared" si="13"/>
        <v>19</v>
      </c>
      <c r="D30" s="10">
        <f t="shared" si="14"/>
        <v>0.25987623689127759</v>
      </c>
      <c r="E30" s="10">
        <f t="shared" si="15"/>
        <v>25.987623689127759</v>
      </c>
      <c r="F30" s="10">
        <f t="shared" si="16"/>
        <v>-6.9876236891277586</v>
      </c>
      <c r="G30" s="10">
        <f t="shared" si="17"/>
        <v>48.826884820859426</v>
      </c>
      <c r="H30" s="10">
        <f t="shared" si="18"/>
        <v>1.878851464256301</v>
      </c>
      <c r="I30" s="10">
        <f t="shared" si="19"/>
        <v>13.891227775128543</v>
      </c>
      <c r="K30" s="34" t="s">
        <v>35</v>
      </c>
      <c r="L30" s="34"/>
      <c r="M30" s="34"/>
      <c r="N30" s="34"/>
      <c r="O30" s="34"/>
      <c r="P30" s="34"/>
    </row>
    <row r="31" spans="1:18" x14ac:dyDescent="0.3">
      <c r="A31" s="11">
        <f t="shared" si="11"/>
        <v>52.800000000000011</v>
      </c>
      <c r="B31" s="12">
        <f t="shared" si="12"/>
        <v>59.000000000000014</v>
      </c>
      <c r="C31" s="13">
        <f t="shared" si="13"/>
        <v>36</v>
      </c>
      <c r="D31" s="10">
        <f t="shared" si="14"/>
        <v>0.27811131962820934</v>
      </c>
      <c r="E31" s="10">
        <f t="shared" si="15"/>
        <v>27.811131962820934</v>
      </c>
      <c r="F31" s="10">
        <f t="shared" si="16"/>
        <v>8.1888680371790663</v>
      </c>
      <c r="G31" s="10">
        <f t="shared" si="17"/>
        <v>67.05755973033294</v>
      </c>
      <c r="H31" s="10">
        <f t="shared" si="18"/>
        <v>2.4111769280005664</v>
      </c>
      <c r="I31" s="10">
        <f t="shared" si="19"/>
        <v>46.600044965179634</v>
      </c>
      <c r="K31" s="34"/>
      <c r="L31" s="34"/>
      <c r="M31" s="34"/>
      <c r="N31" s="34"/>
      <c r="O31" s="34"/>
      <c r="P31" s="34"/>
    </row>
    <row r="32" spans="1:18" x14ac:dyDescent="0.3">
      <c r="A32" s="11">
        <f t="shared" si="11"/>
        <v>59.000000000000014</v>
      </c>
      <c r="B32" s="12">
        <f t="shared" si="12"/>
        <v>65.200000000000017</v>
      </c>
      <c r="C32" s="13">
        <f t="shared" si="13"/>
        <v>17</v>
      </c>
      <c r="D32" s="10">
        <f t="shared" si="14"/>
        <v>0.17663785123914155</v>
      </c>
      <c r="E32" s="10">
        <f t="shared" si="15"/>
        <v>17.663785123914156</v>
      </c>
      <c r="F32" s="10">
        <f t="shared" si="16"/>
        <v>-0.66378512391415612</v>
      </c>
      <c r="G32" s="10">
        <f t="shared" si="17"/>
        <v>0.44061069072973158</v>
      </c>
      <c r="H32" s="10">
        <f t="shared" si="18"/>
        <v>2.4944296346382167E-2</v>
      </c>
      <c r="I32" s="10">
        <f t="shared" si="19"/>
        <v>16.361159172432227</v>
      </c>
      <c r="K32" s="34"/>
      <c r="L32" s="34"/>
      <c r="M32" s="34"/>
      <c r="N32" s="34"/>
      <c r="O32" s="34"/>
      <c r="P32" s="34"/>
    </row>
    <row r="33" spans="1:16" x14ac:dyDescent="0.3">
      <c r="A33" s="11">
        <f>J22</f>
        <v>65.200000000000017</v>
      </c>
      <c r="B33" s="12">
        <f>9.99999999999999E+100</f>
        <v>9.9999999999999904E+100</v>
      </c>
      <c r="C33" s="13">
        <f t="shared" si="13"/>
        <v>6</v>
      </c>
      <c r="D33" s="10">
        <f t="shared" si="14"/>
        <v>8.3515027013634113E-2</v>
      </c>
      <c r="E33" s="10">
        <f t="shared" si="15"/>
        <v>8.3515027013634118</v>
      </c>
      <c r="F33" s="10">
        <f t="shared" si="16"/>
        <v>-2.3515027013634118</v>
      </c>
      <c r="G33" s="10">
        <f t="shared" si="17"/>
        <v>5.5295649545194232</v>
      </c>
      <c r="H33" s="10">
        <f t="shared" si="18"/>
        <v>0.66210419277200283</v>
      </c>
      <c r="I33" s="10">
        <f t="shared" si="19"/>
        <v>4.3106014914085913</v>
      </c>
      <c r="K33" s="34"/>
      <c r="L33" s="34"/>
      <c r="M33" s="34"/>
      <c r="N33" s="34"/>
      <c r="O33" s="34"/>
      <c r="P33" s="34"/>
    </row>
    <row r="34" spans="1:16" x14ac:dyDescent="0.3">
      <c r="A34" s="39"/>
      <c r="B34" s="40"/>
      <c r="C34" s="41"/>
      <c r="D34" s="41"/>
      <c r="E34" s="41"/>
      <c r="F34" s="41"/>
      <c r="G34" s="41"/>
      <c r="H34" s="41"/>
      <c r="I34" s="41"/>
      <c r="K34" s="34"/>
      <c r="L34" s="34"/>
      <c r="M34" s="34"/>
      <c r="N34" s="34"/>
      <c r="O34" s="34"/>
      <c r="P34" s="34"/>
    </row>
    <row r="35" spans="1:16" x14ac:dyDescent="0.3">
      <c r="A35" s="25"/>
      <c r="B35" s="25"/>
      <c r="C35" s="28"/>
      <c r="D35" s="28"/>
      <c r="E35" s="28"/>
      <c r="F35" s="28"/>
      <c r="G35" s="28"/>
      <c r="H35" s="28"/>
      <c r="I35" s="28"/>
      <c r="K35" s="34"/>
      <c r="L35" s="34"/>
      <c r="M35" s="34"/>
      <c r="N35" s="34"/>
      <c r="O35" s="34"/>
      <c r="P35" s="34"/>
    </row>
    <row r="36" spans="1:16" x14ac:dyDescent="0.3">
      <c r="A36" s="26" t="s">
        <v>21</v>
      </c>
      <c r="B36" s="26"/>
      <c r="C36" s="27">
        <f>SUM(C28:C34)</f>
        <v>100</v>
      </c>
      <c r="D36" s="27">
        <f>SUM(D28:D34)</f>
        <v>1</v>
      </c>
      <c r="E36" s="27">
        <f>SUM(E28:E34)</f>
        <v>100</v>
      </c>
      <c r="F36" s="27" t="s">
        <v>22</v>
      </c>
      <c r="G36" s="26">
        <f>SUM(H28:H34)</f>
        <v>5.5463157560183634</v>
      </c>
      <c r="H36" s="27" t="s">
        <v>23</v>
      </c>
      <c r="I36" s="27">
        <f>SUM(I28:I34)</f>
        <v>105.54631575601837</v>
      </c>
    </row>
    <row r="37" spans="1:16" ht="17.399999999999999" x14ac:dyDescent="0.3">
      <c r="A37" s="2"/>
      <c r="B37" s="2"/>
      <c r="D37" s="4" t="s">
        <v>24</v>
      </c>
      <c r="E37" s="4">
        <f>6-2-1</f>
        <v>3</v>
      </c>
      <c r="F37" s="4" t="s">
        <v>25</v>
      </c>
      <c r="G37" s="4">
        <f>_xlfn.CHISQ.INV.RT(0.05,E37)</f>
        <v>7.8147279032511792</v>
      </c>
    </row>
  </sheetData>
  <mergeCells count="10">
    <mergeCell ref="A1:J1"/>
    <mergeCell ref="A12:B12"/>
    <mergeCell ref="A14:B14"/>
    <mergeCell ref="E14:F14"/>
    <mergeCell ref="A15:F15"/>
    <mergeCell ref="G16:H16"/>
    <mergeCell ref="G18:H18"/>
    <mergeCell ref="A26:K26"/>
    <mergeCell ref="J15:Q15"/>
    <mergeCell ref="K30:P35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Иоанн</dc:creator>
  <cp:lastModifiedBy>Даниил Кальчевский</cp:lastModifiedBy>
  <dcterms:created xsi:type="dcterms:W3CDTF">2022-11-15T14:06:45Z</dcterms:created>
  <dcterms:modified xsi:type="dcterms:W3CDTF">2022-11-18T12:47:22Z</dcterms:modified>
</cp:coreProperties>
</file>