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cs\Desktop\MEK Zeeman\"/>
    </mc:Choice>
  </mc:AlternateContent>
  <xr:revisionPtr revIDLastSave="0" documentId="13_ncr:1_{DBD2D863-C858-4F03-A8FF-4D8FF7CC7516}" xr6:coauthVersionLast="47" xr6:coauthVersionMax="47" xr10:uidLastSave="{00000000-0000-0000-0000-000000000000}"/>
  <bookViews>
    <workbookView xWindow="-120" yWindow="-120" windowWidth="29040" windowHeight="15840" xr2:uid="{000670D7-598D-4C58-A746-B384EC04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 a="1"/>
  <c r="N7" i="1" s="1"/>
  <c r="I3" i="1"/>
  <c r="I4" i="1"/>
  <c r="I5" i="1"/>
  <c r="I2" i="1"/>
  <c r="H3" i="1"/>
  <c r="H4" i="1"/>
  <c r="H5" i="1"/>
  <c r="H2" i="1"/>
  <c r="H7" i="1" s="1" a="1"/>
  <c r="H7" i="1" s="1"/>
  <c r="L4" i="1"/>
  <c r="L3" i="1"/>
  <c r="L2" i="1"/>
  <c r="L5" i="1"/>
  <c r="F7" i="1"/>
  <c r="I7" i="1" l="1" a="1"/>
  <c r="I7" i="1" s="1"/>
  <c r="B9" i="1" s="1"/>
  <c r="B8" i="1" l="1"/>
  <c r="M3" i="1" s="1"/>
  <c r="O3" i="1" s="1"/>
  <c r="P3" i="1" s="1"/>
  <c r="N3" i="1" l="1"/>
  <c r="N5" i="1"/>
  <c r="N2" i="1"/>
  <c r="N4" i="1"/>
  <c r="M4" i="1"/>
  <c r="O4" i="1" s="1"/>
  <c r="P4" i="1" s="1"/>
  <c r="M5" i="1"/>
  <c r="O5" i="1" s="1"/>
  <c r="P5" i="1" s="1"/>
  <c r="M2" i="1"/>
  <c r="M7" i="1" l="1" a="1"/>
  <c r="M7" i="1" s="1"/>
  <c r="O7" i="1" s="1"/>
  <c r="P7" i="1" s="1"/>
  <c r="O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<sst xmlns="http://schemas.openxmlformats.org/spreadsheetml/2006/main" count="23" uniqueCount="22">
  <si>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B</t>
  </si>
  <si>
    <t xml:space="preserve">K </t>
  </si>
  <si>
    <t>Radius</t>
  </si>
  <si>
    <t>C</t>
  </si>
  <si>
    <t>R₊ (m)</t>
  </si>
  <si>
    <t>R₋ (m)</t>
  </si>
  <si>
    <t>mu_accepted</t>
  </si>
  <si>
    <t>%Diff</t>
  </si>
  <si>
    <t xml:space="preserve">d </t>
  </si>
  <si>
    <t>C_2</t>
  </si>
  <si>
    <t>h</t>
  </si>
  <si>
    <t>c</t>
  </si>
  <si>
    <t>r_0</t>
  </si>
  <si>
    <t>dC</t>
  </si>
  <si>
    <t>dC_2</t>
  </si>
  <si>
    <t>Averages</t>
  </si>
  <si>
    <t>dr_0</t>
  </si>
  <si>
    <t>Delta R (m)</t>
  </si>
  <si>
    <t>mu (J/T)</t>
  </si>
  <si>
    <t>dmu (J/T)</t>
  </si>
  <si>
    <t>Diff (J/T)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</si>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</sst>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E+00"/>
    <numFmt numFmtId="181" formatCode="0.000"/>
    <numFmt numFmtId="19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81" fontId="0" fillId="0" borderId="0" xfId="0" applyNumberFormat="1" applyAlignment="1">
      <alignment horizontal="right"/>
    </xf>
    <xf numFmtId="19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9" fontId="0" fillId="0" borderId="0" xfId="1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4E8E-7C42-4192-A39A-95AE20B7AB3D}">
  <dimension ref="A1:P12"/>
  <sheetViews>
    <sheetView tabSelected="1" workbookViewId="0">
      <selection activeCell="O3" sqref="O3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8" bestFit="1" customWidth="1"/>
    <col min="4" max="4" width="5.5703125" bestFit="1" customWidth="1"/>
    <col min="5" max="5" width="9.140625" bestFit="1" customWidth="1"/>
    <col min="6" max="6" width="6.85546875" bestFit="1" customWidth="1"/>
    <col min="7" max="8" width="5.5703125" bestFit="1" customWidth="1"/>
    <col min="9" max="9" width="6.5703125" bestFit="1" customWidth="1"/>
    <col min="10" max="11" width="6.42578125" bestFit="1" customWidth="1"/>
    <col min="12" max="12" width="10.85546875" bestFit="1" customWidth="1"/>
    <col min="13" max="13" width="9.28515625" bestFit="1" customWidth="1"/>
    <col min="14" max="14" width="9.42578125" bestFit="1" customWidth="1"/>
    <col min="15" max="15" width="9.28515625" bestFit="1" customWidth="1"/>
    <col min="16" max="16" width="7.140625" bestFit="1" customWidth="1"/>
  </cols>
  <sheetData>
    <row r="1" spans="1:16" x14ac:dyDescent="0.25">
      <c r="A1" s="10" t="s">
        <v>8</v>
      </c>
      <c r="B1">
        <v>2E-3</v>
      </c>
      <c r="E1" s="1" t="s">
        <v>1</v>
      </c>
      <c r="F1" s="1" t="s">
        <v>2</v>
      </c>
      <c r="G1" s="1" t="s">
        <v>21</v>
      </c>
      <c r="H1" s="1" t="s">
        <v>3</v>
      </c>
      <c r="I1" s="1" t="s">
        <v>13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7</v>
      </c>
    </row>
    <row r="2" spans="1:16" x14ac:dyDescent="0.25">
      <c r="A2" s="10" t="s">
        <v>0</v>
      </c>
      <c r="B2" s="3">
        <v>1.153</v>
      </c>
      <c r="C2" s="3"/>
      <c r="D2" s="3"/>
      <c r="E2" s="3">
        <v>4</v>
      </c>
      <c r="F2" s="3">
        <v>0.85699999999999998</v>
      </c>
      <c r="G2" s="4">
        <v>0.01</v>
      </c>
      <c r="H2" s="4">
        <f>E2/(F2^2-$B$5^2)</f>
        <v>6.4778901511777605</v>
      </c>
      <c r="I2" s="5">
        <f>E2*SQRT((G2*2*F2/(F2^2-$B$5^2)^2)^2+($B$6*2*F2/(F2^2-$B$5^2)^2)^2)</f>
        <v>0.20103560958711628</v>
      </c>
      <c r="J2" s="3">
        <v>0.86699999999999999</v>
      </c>
      <c r="K2" s="4">
        <v>0.84499999999999997</v>
      </c>
      <c r="L2" s="3">
        <f>J2-K2</f>
        <v>2.200000000000002E-2</v>
      </c>
      <c r="M2" s="6">
        <f>(J5^2-K5^2)/(2*$B$2*$B$1)*$B$8</f>
        <v>9.5483632859019559E-24</v>
      </c>
      <c r="N2" s="7">
        <f>SQRT(($B$9*(J2^2-K2^2)/(2*$B$1*$B$2))^2+ ($B$8*J2/$B$1/$B$2*$B$6)^2+($B$8*K2/$B$1/$B$2*$B$6)^2)</f>
        <v>3.3982101129642907E-24</v>
      </c>
      <c r="O2" s="6">
        <f>ABS(($B$7-M2))</f>
        <v>2.7836328590195603E-25</v>
      </c>
      <c r="P2" s="8">
        <f>ABS(O2/$B$7)</f>
        <v>3.0028401931171095E-2</v>
      </c>
    </row>
    <row r="3" spans="1:16" x14ac:dyDescent="0.25">
      <c r="A3" s="10" t="s">
        <v>11</v>
      </c>
      <c r="B3" s="7">
        <v>6.6260701499999998E-34</v>
      </c>
      <c r="C3" s="3"/>
      <c r="D3" s="3"/>
      <c r="E3" s="3">
        <v>3</v>
      </c>
      <c r="F3" s="3">
        <v>0.75900000000000001</v>
      </c>
      <c r="G3" s="4">
        <v>0.01</v>
      </c>
      <c r="H3" s="4">
        <f>E3/(F3^2-$B$5^2)</f>
        <v>6.5342821110958633</v>
      </c>
      <c r="I3" s="5">
        <f>E3*SQRT((G3*2*F3/(F3^2-$B$5^2)^2)^2+($B$6*2*F3/(F3^2-$B$5^2)^2)^2)</f>
        <v>0.24154679807738608</v>
      </c>
      <c r="J3" s="3">
        <v>0.77400000000000002</v>
      </c>
      <c r="K3" s="4">
        <v>0.747</v>
      </c>
      <c r="L3" s="3">
        <f>J3-K3</f>
        <v>2.7000000000000024E-2</v>
      </c>
      <c r="M3" s="6">
        <f>(J4^2-K4^2)/(2*$B$2*$B$1)*$B$8</f>
        <v>1.1670128426877261E-23</v>
      </c>
      <c r="N3" s="7">
        <f>SQRT(($B$9*(J3^2-K3^2)/(2*$B$1*$B$2))^2+ ($B$8*J3/$B$1/$B$2*$B$6)^2+($B$8*K3/$B$1/$B$2*$B$6)^2)</f>
        <v>3.0225096705527446E-24</v>
      </c>
      <c r="O3" s="6">
        <f>ABS(($B$7-M3))</f>
        <v>2.4001284268772611E-24</v>
      </c>
      <c r="P3" s="8">
        <f>ABS(O3/$B$7)</f>
        <v>0.25891353040747156</v>
      </c>
    </row>
    <row r="4" spans="1:16" x14ac:dyDescent="0.25">
      <c r="A4" s="10" t="s">
        <v>10</v>
      </c>
      <c r="B4" s="7">
        <v>299792459</v>
      </c>
      <c r="C4" s="3"/>
      <c r="D4" s="3"/>
      <c r="E4" s="3">
        <v>2</v>
      </c>
      <c r="F4" s="3">
        <v>0.65100000000000002</v>
      </c>
      <c r="G4" s="4">
        <v>0.01</v>
      </c>
      <c r="H4" s="4">
        <f>E4/(F4^2-$B$5^2)</f>
        <v>6.5181187405690961</v>
      </c>
      <c r="I4" s="5">
        <f>E4*SQRT((G4*2*F4/(F4^2-$B$5^2)^2)^2+($B$6*2*F4/(F4^2-$B$5^2)^2)^2)</f>
        <v>0.30922922397404512</v>
      </c>
      <c r="J4" s="3">
        <v>0.66700000000000004</v>
      </c>
      <c r="K4" s="4">
        <v>0.63500000000000001</v>
      </c>
      <c r="L4" s="3">
        <f>J4-K4</f>
        <v>3.2000000000000028E-2</v>
      </c>
      <c r="M4" s="6">
        <f>(J3^2-K3^2)/(2*$B$2*$B$1)*$B$8</f>
        <v>1.1502908124677635E-23</v>
      </c>
      <c r="N4" s="7">
        <f>SQRT(($B$9*(J4^2-K4^2)/(2*$B$1*$B$2))^2+ ($B$8*J4/$B$1/$B$2*$B$6)^2+($B$8*K4/$B$1/$B$2*$B$6)^2)</f>
        <v>2.5909780348581505E-24</v>
      </c>
      <c r="O4" s="6">
        <f>ABS(($B$7-M4))</f>
        <v>2.2329081246776347E-24</v>
      </c>
      <c r="P4" s="8">
        <f>ABS(O4/$B$7)</f>
        <v>0.24087466285627127</v>
      </c>
    </row>
    <row r="5" spans="1:16" x14ac:dyDescent="0.25">
      <c r="A5" s="10" t="s">
        <v>12</v>
      </c>
      <c r="B5" s="3">
        <v>0.34200000000000003</v>
      </c>
      <c r="C5" s="3"/>
      <c r="D5" s="3"/>
      <c r="E5" s="3">
        <v>1</v>
      </c>
      <c r="F5" s="3">
        <v>0.52100000000000002</v>
      </c>
      <c r="G5" s="4">
        <v>1.4999999999999999E-2</v>
      </c>
      <c r="H5" s="4">
        <f>E5/(F5^2-$B$5^2)</f>
        <v>6.4734555953313428</v>
      </c>
      <c r="I5" s="5">
        <f>E5*SQRT((G5*2*F5/(F5^2-$B$5^2)^2)^2+($B$6*2*F5/(F5^2-$B$5^2)^2)^2)</f>
        <v>0.69041476406724134</v>
      </c>
      <c r="J5" s="3">
        <v>0.53300000000000003</v>
      </c>
      <c r="K5" s="4">
        <v>0.5</v>
      </c>
      <c r="L5" s="3">
        <f>J5-K5</f>
        <v>3.3000000000000029E-2</v>
      </c>
      <c r="M5" s="6">
        <f>(J2^2-K2^2)/(2*$B$2*$B$1)*$B$8</f>
        <v>1.0549724392038815E-23</v>
      </c>
      <c r="N5" s="7">
        <f>SQRT(($B$9*(J5^2-K5^2)/(2*$B$1*$B$2))^2+ ($B$8*J5/$B$1/$B$2*$B$6)^2+($B$8*K5/$B$1/$B$2*$B$6)^2)</f>
        <v>2.056667151488629E-24</v>
      </c>
      <c r="O5" s="6">
        <f>ABS(($B$7-M5))</f>
        <v>1.2797243920388152E-24</v>
      </c>
      <c r="P5" s="8">
        <f>ABS(O5/$B$7)</f>
        <v>0.1380500962285669</v>
      </c>
    </row>
    <row r="6" spans="1:16" x14ac:dyDescent="0.25">
      <c r="A6" s="10" t="s">
        <v>16</v>
      </c>
      <c r="B6" s="3">
        <v>5.0000000000000001E-3</v>
      </c>
      <c r="C6" s="3"/>
      <c r="D6" s="3"/>
      <c r="E6" s="3"/>
      <c r="F6" s="3"/>
      <c r="G6" s="3"/>
      <c r="H6" s="3"/>
      <c r="I6" s="3"/>
      <c r="J6" s="3"/>
      <c r="K6" s="3"/>
      <c r="L6" s="3"/>
      <c r="M6" s="7"/>
      <c r="N6" s="7"/>
      <c r="O6" s="3"/>
      <c r="P6" s="9"/>
    </row>
    <row r="7" spans="1:16" x14ac:dyDescent="0.25">
      <c r="A7" s="10" t="s">
        <v>6</v>
      </c>
      <c r="B7" s="7">
        <v>9.2699999999999998E-24</v>
      </c>
      <c r="C7" s="3"/>
      <c r="D7" s="3"/>
      <c r="E7" s="2" t="s">
        <v>15</v>
      </c>
      <c r="F7" s="3">
        <f>AVERAGE(F2:F5)</f>
        <v>0.69700000000000006</v>
      </c>
      <c r="G7" s="3"/>
      <c r="H7" s="4" cm="1">
        <f t="array" ref="H7">SUM(H2:H5/I2:I5^2)/SUM(1/I2:I5^2)</f>
        <v>6.5032019030902264</v>
      </c>
      <c r="I7" s="4" cm="1">
        <f t="array" ref="I7">1/SQRT(SUM(1/I2:I5^2))</f>
        <v>0.13553394684225495</v>
      </c>
      <c r="J7" s="3"/>
      <c r="K7" s="3"/>
      <c r="L7" s="2" t="s">
        <v>15</v>
      </c>
      <c r="M7" s="6" cm="1">
        <f t="array" ref="M7">(M2/N2^2+M3/N3^2+M4/N4^2+M5/N5^2)/SUM(1/N2:N5^2)</f>
        <v>1.0855718375603646E-23</v>
      </c>
      <c r="N7" s="6" cm="1">
        <f t="array" ref="N7">1/SQRT(SUM(1/N2:N5^2))</f>
        <v>1.3114452699897452E-24</v>
      </c>
      <c r="O7" s="6">
        <f>ABS(($B$7-M7))</f>
        <v>1.5857183756036463E-24</v>
      </c>
      <c r="P7" s="8">
        <f>ABS(O7/$B$7)</f>
        <v>0.17105915594429844</v>
      </c>
    </row>
    <row r="8" spans="1:16" x14ac:dyDescent="0.25">
      <c r="A8" s="10" t="s">
        <v>9</v>
      </c>
      <c r="B8" s="6">
        <f>H7*B4*B3</f>
        <v>1.291825852168728E-24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10" t="s">
        <v>14</v>
      </c>
      <c r="B9" s="6">
        <f>I7*B4*B3</f>
        <v>2.6923084810589791E-26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</dc:creator>
  <cp:lastModifiedBy>physics</cp:lastModifiedBy>
  <dcterms:created xsi:type="dcterms:W3CDTF">2024-03-07T19:34:29Z</dcterms:created>
  <dcterms:modified xsi:type="dcterms:W3CDTF">2024-03-07T21:08:16Z</dcterms:modified>
</cp:coreProperties>
</file>