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firstSheet="3" activeTab="4"/>
  </bookViews>
  <sheets>
    <sheet name="Data Laki Laki" sheetId="2" r:id="rId1"/>
    <sheet name="Data Perempuan" sheetId="3" r:id="rId2"/>
    <sheet name="Data keseluruhan k-3" sheetId="4" r:id="rId3"/>
    <sheet name="k-2 kmeans data keseluruhan" sheetId="7" r:id="rId4"/>
    <sheet name="DBI K-2" sheetId="8" r:id="rId5"/>
    <sheet name="k-3 kmeans data keseluruhan" sheetId="9" r:id="rId6"/>
    <sheet name="DBI K-3" sheetId="10" r:id="rId7"/>
  </sheets>
  <calcPr calcId="144525"/>
</workbook>
</file>

<file path=xl/sharedStrings.xml><?xml version="1.0" encoding="utf-8"?>
<sst xmlns="http://schemas.openxmlformats.org/spreadsheetml/2006/main" count="476" uniqueCount="82">
  <si>
    <t>Iterasi 1</t>
  </si>
  <si>
    <t>Centroid 1</t>
  </si>
  <si>
    <t>Centroid 2</t>
  </si>
  <si>
    <t>Centroid 3</t>
  </si>
  <si>
    <t>No</t>
  </si>
  <si>
    <t>Puskesmas</t>
  </si>
  <si>
    <t>Jumlah Penduduk</t>
  </si>
  <si>
    <t>Konfirmasi Lab</t>
  </si>
  <si>
    <t>Total Positif</t>
  </si>
  <si>
    <t>Ibu Hamil</t>
  </si>
  <si>
    <t>Persentase</t>
  </si>
  <si>
    <t>c1</t>
  </si>
  <si>
    <t>c2</t>
  </si>
  <si>
    <t>c3</t>
  </si>
  <si>
    <t>Warmare</t>
  </si>
  <si>
    <t>SP IV Prafi</t>
  </si>
  <si>
    <t>Wosi</t>
  </si>
  <si>
    <t>Sanggeng</t>
  </si>
  <si>
    <t>Amban</t>
  </si>
  <si>
    <t>Pasir Putih</t>
  </si>
  <si>
    <t>Pulau Mansinam</t>
  </si>
  <si>
    <t>Nuni</t>
  </si>
  <si>
    <t>Maripi</t>
  </si>
  <si>
    <t>Tanah Rubuh</t>
  </si>
  <si>
    <t>Masni</t>
  </si>
  <si>
    <t>Mobja</t>
  </si>
  <si>
    <t>Sidey</t>
  </si>
  <si>
    <t>Monokwari</t>
  </si>
  <si>
    <t>Rumkitban Manokwari</t>
  </si>
  <si>
    <t>AL dr.Azhar Zanir</t>
  </si>
  <si>
    <t>Umum Pratama Warmare</t>
  </si>
  <si>
    <t>St Maria Prafi</t>
  </si>
  <si>
    <t>Sowi</t>
  </si>
  <si>
    <t>Bhayangkara Polda Papua B</t>
  </si>
  <si>
    <t>BP ST Monika</t>
  </si>
  <si>
    <t>Kantor KKP Manokwari</t>
  </si>
  <si>
    <t>Iterasi 2</t>
  </si>
  <si>
    <t>Iterasi 3</t>
  </si>
  <si>
    <t>Iterasi 4</t>
  </si>
  <si>
    <t>Dataset(proses 1)</t>
  </si>
  <si>
    <t>Hasil dari perhitungan k-means data keseluruhan</t>
  </si>
  <si>
    <t>Nilai akhir centroid(dari perhitungan kmeans sebelumnya)</t>
  </si>
  <si>
    <t>Hasil Cluster</t>
  </si>
  <si>
    <t>centroid</t>
  </si>
  <si>
    <t>y</t>
  </si>
  <si>
    <t>x</t>
  </si>
  <si>
    <t>z</t>
  </si>
  <si>
    <t>Menentukan nilai SSB (Proses 3)</t>
  </si>
  <si>
    <t>ssb</t>
  </si>
  <si>
    <t>Centroid</t>
  </si>
  <si>
    <t>Hitung Rasio(Proses 4)</t>
  </si>
  <si>
    <t>R(2,1)</t>
  </si>
  <si>
    <t>R(3,1)</t>
  </si>
  <si>
    <t>R(3,2)</t>
  </si>
  <si>
    <t>DBI(Proses 5)</t>
  </si>
  <si>
    <t>R Max</t>
  </si>
  <si>
    <t>DBI</t>
  </si>
  <si>
    <t>Menghitung SSW(Proses 2)</t>
  </si>
  <si>
    <t>Centroid Y</t>
  </si>
  <si>
    <t>Centroid X</t>
  </si>
  <si>
    <t>Centroid Z</t>
  </si>
  <si>
    <t>Jarak Data Cluster</t>
  </si>
  <si>
    <t>SSW</t>
  </si>
  <si>
    <t>SSW Cluster 1</t>
  </si>
  <si>
    <t>SSW Cluster 2</t>
  </si>
  <si>
    <t>SSW Cluster 3</t>
  </si>
  <si>
    <t>C1</t>
  </si>
  <si>
    <t>C2</t>
  </si>
  <si>
    <t>Proses 1 Hasil Centroid K-Means</t>
  </si>
  <si>
    <t>Proses 2 Hasil SSW</t>
  </si>
  <si>
    <t>Proses 3 Hasil SSB</t>
  </si>
  <si>
    <t>(N,N)</t>
  </si>
  <si>
    <t>Proses 4 Hitung Rasio</t>
  </si>
  <si>
    <t>R(1,2)</t>
  </si>
  <si>
    <t>Proses 5  Hasil DBI</t>
  </si>
  <si>
    <t>Total</t>
  </si>
  <si>
    <t>Z</t>
  </si>
  <si>
    <t>C-1</t>
  </si>
  <si>
    <t>C-2</t>
  </si>
  <si>
    <t>C-3</t>
  </si>
  <si>
    <t>R(1,3)</t>
  </si>
  <si>
    <t>R(2,3)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</si>
</sst>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4"/>
      <color rgb="FF212529"/>
      <name val="Arial"/>
      <charset val="134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16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1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0" borderId="15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5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7"/>
  <sheetViews>
    <sheetView topLeftCell="F56" workbookViewId="0">
      <selection activeCell="P56" sqref="P56"/>
    </sheetView>
  </sheetViews>
  <sheetFormatPr defaultColWidth="9" defaultRowHeight="15"/>
  <cols>
    <col min="1" max="1" width="11.5714285714286" customWidth="1"/>
    <col min="2" max="2" width="24.7142857142857" customWidth="1"/>
    <col min="3" max="3" width="17.2857142857143" customWidth="1"/>
    <col min="4" max="4" width="18.1428571428571" customWidth="1"/>
    <col min="5" max="5" width="18.4285714285714" customWidth="1"/>
    <col min="6" max="6" width="16.7142857142857" customWidth="1"/>
    <col min="7" max="7" width="18.5714285714286" customWidth="1"/>
  </cols>
  <sheetData>
    <row r="1" spans="2:5">
      <c r="B1" s="1" t="s">
        <v>0</v>
      </c>
      <c r="C1" s="1"/>
      <c r="D1" s="1"/>
      <c r="E1" s="1"/>
    </row>
    <row r="2" spans="8:16">
      <c r="H2" s="5" t="s">
        <v>1</v>
      </c>
      <c r="I2" s="5"/>
      <c r="J2" s="5"/>
      <c r="K2" s="5" t="s">
        <v>2</v>
      </c>
      <c r="L2" s="5"/>
      <c r="M2" s="5"/>
      <c r="N2" s="5" t="s">
        <v>3</v>
      </c>
      <c r="O2" s="5"/>
      <c r="P2" s="9"/>
    </row>
    <row r="3" spans="1:19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8" t="s">
        <v>10</v>
      </c>
      <c r="H3" s="5">
        <v>5</v>
      </c>
      <c r="I3" s="5">
        <v>5</v>
      </c>
      <c r="J3" s="5">
        <v>0</v>
      </c>
      <c r="K3" s="5">
        <v>493</v>
      </c>
      <c r="L3" s="5">
        <v>492</v>
      </c>
      <c r="M3" s="5">
        <v>10</v>
      </c>
      <c r="N3" s="5">
        <v>2990</v>
      </c>
      <c r="O3" s="8">
        <v>2941</v>
      </c>
      <c r="P3" s="5">
        <v>17</v>
      </c>
      <c r="Q3" s="5" t="s">
        <v>11</v>
      </c>
      <c r="R3" s="5" t="s">
        <v>12</v>
      </c>
      <c r="S3" s="5" t="s">
        <v>13</v>
      </c>
    </row>
    <row r="4" spans="1:19">
      <c r="A4" s="5">
        <v>1</v>
      </c>
      <c r="B4" s="5" t="s">
        <v>14</v>
      </c>
      <c r="C4" s="5">
        <v>10252</v>
      </c>
      <c r="D4" s="5">
        <v>226</v>
      </c>
      <c r="E4" s="5">
        <v>145</v>
      </c>
      <c r="F4" s="5">
        <v>4</v>
      </c>
      <c r="G4" s="8">
        <f>((D4+E4+F4)/C4)*100</f>
        <v>3.65782286383145</v>
      </c>
      <c r="H4" s="8">
        <f>SQRT(((D4-$H$3)^2)+((E4-$I$3)^2)+((F4-$J$3)^2))</f>
        <v>261.642886392885</v>
      </c>
      <c r="I4" s="11"/>
      <c r="J4" s="12"/>
      <c r="K4" s="8">
        <f>SQRT(((D4-$K$3)^2)+((E4-$L$3)^2)+((F4-$M$3)^2))</f>
        <v>437.874411218559</v>
      </c>
      <c r="L4" s="11"/>
      <c r="M4" s="12"/>
      <c r="N4" s="8">
        <f>SQRT(((D4-$N$3)^2)+((E4-$O$3)^2)+((F4-$P$3)^2))</f>
        <v>3931.60031030622</v>
      </c>
      <c r="O4" s="11"/>
      <c r="P4" s="27"/>
      <c r="Q4" s="28">
        <v>1</v>
      </c>
      <c r="R4" s="29">
        <v>0</v>
      </c>
      <c r="S4" s="29">
        <v>0</v>
      </c>
    </row>
    <row r="5" spans="1:19">
      <c r="A5" s="5">
        <v>2</v>
      </c>
      <c r="B5" s="5" t="s">
        <v>15</v>
      </c>
      <c r="C5" s="5">
        <v>15781</v>
      </c>
      <c r="D5" s="5">
        <v>1007</v>
      </c>
      <c r="E5" s="5">
        <v>819</v>
      </c>
      <c r="F5" s="5">
        <v>8</v>
      </c>
      <c r="G5" s="8">
        <f t="shared" ref="G5:G25" si="0">((D5+E5+F5)/C5)*100</f>
        <v>11.6215702426969</v>
      </c>
      <c r="H5" s="8">
        <f t="shared" ref="H5:H25" si="1">SQRT(((D5-$H$3)^2)+((E5-$I$3)^2)+((F5-$J$3)^2))</f>
        <v>1290.99341593983</v>
      </c>
      <c r="I5" s="11"/>
      <c r="J5" s="12"/>
      <c r="K5" s="8">
        <f t="shared" ref="K5:K25" si="2">SQRT(((D5-$K$3)^2)+((E5-$L$3)^2)+((F5-$M$3)^2))</f>
        <v>609.203578453049</v>
      </c>
      <c r="L5" s="11"/>
      <c r="M5" s="12"/>
      <c r="N5" s="8">
        <f t="shared" ref="N5:N25" si="3">SQRT(((D5-$N$3)^2)+((E5-$O$3)^2)+((F5-$P$3)^2))</f>
        <v>2904.35087411972</v>
      </c>
      <c r="O5" s="11"/>
      <c r="P5" s="12"/>
      <c r="Q5" s="29">
        <v>0</v>
      </c>
      <c r="R5" s="28">
        <v>1</v>
      </c>
      <c r="S5" s="29">
        <v>0</v>
      </c>
    </row>
    <row r="6" spans="1:19">
      <c r="A6" s="5">
        <v>3</v>
      </c>
      <c r="B6" s="5" t="s">
        <v>16</v>
      </c>
      <c r="C6" s="5">
        <v>19710</v>
      </c>
      <c r="D6" s="5">
        <v>278</v>
      </c>
      <c r="E6" s="5">
        <v>189</v>
      </c>
      <c r="F6" s="5">
        <v>0</v>
      </c>
      <c r="G6" s="8">
        <f t="shared" si="0"/>
        <v>2.36935565702689</v>
      </c>
      <c r="H6" s="8">
        <f t="shared" si="1"/>
        <v>329.21877224727</v>
      </c>
      <c r="I6" s="11"/>
      <c r="J6" s="12"/>
      <c r="K6" s="8">
        <f t="shared" si="2"/>
        <v>371.663826596025</v>
      </c>
      <c r="L6" s="11"/>
      <c r="M6" s="12"/>
      <c r="N6" s="8">
        <f t="shared" si="3"/>
        <v>3863.77237942403</v>
      </c>
      <c r="O6" s="11"/>
      <c r="P6" s="12"/>
      <c r="Q6" s="28">
        <v>1</v>
      </c>
      <c r="R6" s="29">
        <v>0</v>
      </c>
      <c r="S6" s="29">
        <v>0</v>
      </c>
    </row>
    <row r="7" spans="1:19">
      <c r="A7" s="5">
        <v>4</v>
      </c>
      <c r="B7" s="5" t="s">
        <v>17</v>
      </c>
      <c r="C7" s="5">
        <v>59067</v>
      </c>
      <c r="D7" s="5">
        <v>2990</v>
      </c>
      <c r="E7" s="5">
        <v>1605</v>
      </c>
      <c r="F7" s="5">
        <v>17</v>
      </c>
      <c r="G7" s="8">
        <f t="shared" si="0"/>
        <v>7.80808234716508</v>
      </c>
      <c r="H7" s="8">
        <f t="shared" si="1"/>
        <v>3386.8147277346</v>
      </c>
      <c r="I7" s="11"/>
      <c r="J7" s="12"/>
      <c r="K7" s="8">
        <f t="shared" si="2"/>
        <v>2733.83009713479</v>
      </c>
      <c r="L7" s="11"/>
      <c r="M7" s="12"/>
      <c r="N7" s="8">
        <f t="shared" si="3"/>
        <v>1336</v>
      </c>
      <c r="O7" s="11"/>
      <c r="P7" s="12"/>
      <c r="Q7" s="29">
        <v>0</v>
      </c>
      <c r="R7" s="29">
        <v>0</v>
      </c>
      <c r="S7" s="28">
        <v>1</v>
      </c>
    </row>
    <row r="8" spans="1:19">
      <c r="A8" s="5">
        <v>5</v>
      </c>
      <c r="B8" s="5" t="s">
        <v>18</v>
      </c>
      <c r="C8" s="5">
        <v>12388</v>
      </c>
      <c r="D8" s="5">
        <v>1267</v>
      </c>
      <c r="E8" s="5">
        <v>720</v>
      </c>
      <c r="F8" s="5">
        <v>12</v>
      </c>
      <c r="G8" s="8">
        <f t="shared" si="0"/>
        <v>16.1365837907653</v>
      </c>
      <c r="H8" s="8">
        <f t="shared" si="1"/>
        <v>1450.52163031097</v>
      </c>
      <c r="I8" s="11"/>
      <c r="J8" s="12"/>
      <c r="K8" s="8">
        <f t="shared" si="2"/>
        <v>806.885369801684</v>
      </c>
      <c r="L8" s="11"/>
      <c r="M8" s="12"/>
      <c r="N8" s="8">
        <f t="shared" si="3"/>
        <v>2810.97758795761</v>
      </c>
      <c r="O8" s="11"/>
      <c r="P8" s="12"/>
      <c r="Q8" s="29">
        <v>0</v>
      </c>
      <c r="R8" s="28">
        <v>1</v>
      </c>
      <c r="S8" s="29">
        <v>0</v>
      </c>
    </row>
    <row r="9" spans="1:19">
      <c r="A9" s="5">
        <v>6</v>
      </c>
      <c r="B9" s="5" t="s">
        <v>19</v>
      </c>
      <c r="C9" s="5">
        <v>16276</v>
      </c>
      <c r="D9" s="5">
        <v>601</v>
      </c>
      <c r="E9" s="5">
        <v>317</v>
      </c>
      <c r="F9" s="5">
        <v>2</v>
      </c>
      <c r="G9" s="8">
        <f t="shared" si="0"/>
        <v>5.65249447038584</v>
      </c>
      <c r="H9" s="8">
        <f t="shared" si="1"/>
        <v>672.728771497102</v>
      </c>
      <c r="I9" s="11"/>
      <c r="J9" s="12"/>
      <c r="K9" s="8">
        <f t="shared" si="2"/>
        <v>205.798445086449</v>
      </c>
      <c r="L9" s="11"/>
      <c r="M9" s="12"/>
      <c r="N9" s="8">
        <f t="shared" si="3"/>
        <v>3548.65072950269</v>
      </c>
      <c r="O9" s="11"/>
      <c r="P9" s="12"/>
      <c r="Q9" s="29">
        <v>0</v>
      </c>
      <c r="R9" s="28">
        <v>1</v>
      </c>
      <c r="S9" s="29">
        <v>0</v>
      </c>
    </row>
    <row r="10" spans="1:19">
      <c r="A10" s="5">
        <v>7</v>
      </c>
      <c r="B10" s="5" t="s">
        <v>20</v>
      </c>
      <c r="C10" s="5">
        <v>1022</v>
      </c>
      <c r="D10" s="5">
        <v>523</v>
      </c>
      <c r="E10" s="5">
        <v>268</v>
      </c>
      <c r="F10" s="5">
        <v>17</v>
      </c>
      <c r="G10" s="8">
        <f t="shared" si="0"/>
        <v>79.0606653620352</v>
      </c>
      <c r="H10" s="8">
        <f t="shared" si="1"/>
        <v>581.190158209858</v>
      </c>
      <c r="I10" s="11"/>
      <c r="J10" s="12"/>
      <c r="K10" s="8">
        <f t="shared" si="2"/>
        <v>226.1083810919</v>
      </c>
      <c r="L10" s="11"/>
      <c r="M10" s="12"/>
      <c r="N10" s="8">
        <f t="shared" si="3"/>
        <v>3637.44663191091</v>
      </c>
      <c r="O10" s="11"/>
      <c r="P10" s="12"/>
      <c r="Q10" s="29">
        <v>0</v>
      </c>
      <c r="R10" s="28">
        <v>1</v>
      </c>
      <c r="S10" s="29">
        <v>0</v>
      </c>
    </row>
    <row r="11" spans="1:19">
      <c r="A11" s="5">
        <v>8</v>
      </c>
      <c r="B11" s="5" t="s">
        <v>21</v>
      </c>
      <c r="C11" s="5">
        <v>3480</v>
      </c>
      <c r="D11" s="5">
        <v>493</v>
      </c>
      <c r="E11" s="5">
        <v>227</v>
      </c>
      <c r="F11" s="5">
        <v>10</v>
      </c>
      <c r="G11" s="8">
        <f t="shared" si="0"/>
        <v>20.9770114942529</v>
      </c>
      <c r="H11" s="8">
        <f t="shared" si="1"/>
        <v>536.216374237117</v>
      </c>
      <c r="I11" s="11"/>
      <c r="J11" s="12"/>
      <c r="K11" s="8">
        <f t="shared" si="2"/>
        <v>265</v>
      </c>
      <c r="L11" s="11"/>
      <c r="M11" s="12"/>
      <c r="N11" s="8">
        <f t="shared" si="3"/>
        <v>3687.93356773139</v>
      </c>
      <c r="O11" s="11"/>
      <c r="P11" s="12"/>
      <c r="Q11" s="29">
        <v>0</v>
      </c>
      <c r="R11" s="28">
        <v>1</v>
      </c>
      <c r="S11" s="29">
        <v>0</v>
      </c>
    </row>
    <row r="12" spans="1:19">
      <c r="A12" s="5">
        <v>9</v>
      </c>
      <c r="B12" s="5" t="s">
        <v>22</v>
      </c>
      <c r="C12" s="5">
        <v>7564</v>
      </c>
      <c r="D12" s="5">
        <v>575</v>
      </c>
      <c r="E12" s="5">
        <v>290</v>
      </c>
      <c r="F12" s="5">
        <v>13</v>
      </c>
      <c r="G12" s="8">
        <f t="shared" si="0"/>
        <v>11.6076150185087</v>
      </c>
      <c r="H12" s="8">
        <f t="shared" si="1"/>
        <v>637.411954704334</v>
      </c>
      <c r="I12" s="11"/>
      <c r="J12" s="12"/>
      <c r="K12" s="8">
        <f t="shared" si="2"/>
        <v>218.029814474993</v>
      </c>
      <c r="L12" s="11"/>
      <c r="M12" s="12"/>
      <c r="N12" s="8">
        <f t="shared" si="3"/>
        <v>3586.090071373</v>
      </c>
      <c r="O12" s="11"/>
      <c r="P12" s="12"/>
      <c r="Q12" s="29">
        <v>0</v>
      </c>
      <c r="R12" s="28">
        <v>1</v>
      </c>
      <c r="S12" s="29">
        <v>0</v>
      </c>
    </row>
    <row r="13" spans="1:19">
      <c r="A13" s="5">
        <v>10</v>
      </c>
      <c r="B13" s="5" t="s">
        <v>23</v>
      </c>
      <c r="C13" s="5">
        <v>3275</v>
      </c>
      <c r="D13" s="5">
        <v>129</v>
      </c>
      <c r="E13" s="5">
        <v>68</v>
      </c>
      <c r="F13" s="5">
        <v>2</v>
      </c>
      <c r="G13" s="8">
        <f t="shared" si="0"/>
        <v>6.0763358778626</v>
      </c>
      <c r="H13" s="8">
        <f t="shared" si="1"/>
        <v>139.100682960221</v>
      </c>
      <c r="I13" s="11"/>
      <c r="J13" s="12"/>
      <c r="K13" s="8">
        <f t="shared" si="2"/>
        <v>558.870289065361</v>
      </c>
      <c r="L13" s="11"/>
      <c r="M13" s="12"/>
      <c r="N13" s="8">
        <f t="shared" si="3"/>
        <v>4054.58690867516</v>
      </c>
      <c r="O13" s="11"/>
      <c r="P13" s="12"/>
      <c r="Q13" s="28">
        <v>1</v>
      </c>
      <c r="R13" s="29">
        <v>0</v>
      </c>
      <c r="S13" s="29">
        <v>0</v>
      </c>
    </row>
    <row r="14" spans="1:19">
      <c r="A14" s="5">
        <v>11</v>
      </c>
      <c r="B14" s="5" t="s">
        <v>24</v>
      </c>
      <c r="C14" s="5">
        <v>15470</v>
      </c>
      <c r="D14" s="5">
        <v>910</v>
      </c>
      <c r="E14" s="5">
        <v>657</v>
      </c>
      <c r="F14" s="5">
        <v>1</v>
      </c>
      <c r="G14" s="8">
        <f t="shared" si="0"/>
        <v>10.1357466063348</v>
      </c>
      <c r="H14" s="8">
        <f t="shared" si="1"/>
        <v>1115.40575576783</v>
      </c>
      <c r="I14" s="11"/>
      <c r="J14" s="12"/>
      <c r="K14" s="8">
        <f t="shared" si="2"/>
        <v>448.547656330963</v>
      </c>
      <c r="L14" s="11"/>
      <c r="M14" s="12"/>
      <c r="N14" s="8">
        <f t="shared" si="3"/>
        <v>3089.22514556644</v>
      </c>
      <c r="O14" s="11"/>
      <c r="P14" s="12"/>
      <c r="Q14" s="29">
        <v>0</v>
      </c>
      <c r="R14" s="28">
        <v>1</v>
      </c>
      <c r="S14" s="29">
        <v>0</v>
      </c>
    </row>
    <row r="15" spans="1:19">
      <c r="A15" s="5">
        <v>12</v>
      </c>
      <c r="B15" s="5" t="s">
        <v>25</v>
      </c>
      <c r="C15" s="5">
        <v>4961</v>
      </c>
      <c r="D15" s="5">
        <v>105</v>
      </c>
      <c r="E15" s="5">
        <v>77</v>
      </c>
      <c r="F15" s="5">
        <v>4</v>
      </c>
      <c r="G15" s="8">
        <f t="shared" si="0"/>
        <v>3.74924410401129</v>
      </c>
      <c r="H15" s="8">
        <f t="shared" si="1"/>
        <v>123.28828005938</v>
      </c>
      <c r="I15" s="11"/>
      <c r="J15" s="12"/>
      <c r="K15" s="8">
        <f t="shared" si="2"/>
        <v>568.159308645031</v>
      </c>
      <c r="L15" s="11"/>
      <c r="M15" s="12"/>
      <c r="N15" s="8">
        <f t="shared" si="3"/>
        <v>4065.20479188933</v>
      </c>
      <c r="O15" s="11"/>
      <c r="P15" s="12"/>
      <c r="Q15" s="28">
        <v>1</v>
      </c>
      <c r="R15" s="29">
        <v>0</v>
      </c>
      <c r="S15" s="29">
        <v>0</v>
      </c>
    </row>
    <row r="16" spans="1:19">
      <c r="A16" s="5">
        <v>13</v>
      </c>
      <c r="B16" s="5" t="s">
        <v>26</v>
      </c>
      <c r="C16" s="5">
        <v>5269</v>
      </c>
      <c r="D16" s="5">
        <v>313</v>
      </c>
      <c r="E16" s="5">
        <v>230</v>
      </c>
      <c r="F16" s="5">
        <v>0</v>
      </c>
      <c r="G16" s="8">
        <f t="shared" si="0"/>
        <v>10.3055608274815</v>
      </c>
      <c r="H16" s="8">
        <f t="shared" si="1"/>
        <v>381.430203313791</v>
      </c>
      <c r="I16" s="11"/>
      <c r="J16" s="12"/>
      <c r="K16" s="8">
        <f t="shared" si="2"/>
        <v>318.031444986184</v>
      </c>
      <c r="L16" s="11"/>
      <c r="M16" s="12"/>
      <c r="N16" s="8">
        <f t="shared" si="3"/>
        <v>3810.0051181068</v>
      </c>
      <c r="O16" s="11"/>
      <c r="P16" s="12"/>
      <c r="Q16" s="29">
        <v>0</v>
      </c>
      <c r="R16" s="28">
        <v>1</v>
      </c>
      <c r="S16" s="29">
        <v>0</v>
      </c>
    </row>
    <row r="17" spans="1:19">
      <c r="A17" s="5">
        <v>14</v>
      </c>
      <c r="B17" s="5" t="s">
        <v>27</v>
      </c>
      <c r="C17" s="5">
        <v>0</v>
      </c>
      <c r="D17" s="5">
        <v>1968</v>
      </c>
      <c r="E17" s="5">
        <v>1081</v>
      </c>
      <c r="F17" s="5">
        <v>21</v>
      </c>
      <c r="G17" s="8" t="e">
        <f t="shared" si="0"/>
        <v>#DIV/0!</v>
      </c>
      <c r="H17" s="8">
        <f t="shared" si="1"/>
        <v>2238.65718679748</v>
      </c>
      <c r="I17" s="11"/>
      <c r="J17" s="12"/>
      <c r="K17" s="8">
        <f t="shared" si="2"/>
        <v>1588.29059054066</v>
      </c>
      <c r="L17" s="11"/>
      <c r="M17" s="12"/>
      <c r="N17" s="8">
        <f t="shared" si="3"/>
        <v>2122.28650280776</v>
      </c>
      <c r="O17" s="11"/>
      <c r="P17" s="12"/>
      <c r="Q17" s="29">
        <v>0</v>
      </c>
      <c r="R17" s="28">
        <v>1</v>
      </c>
      <c r="S17" s="29">
        <v>0</v>
      </c>
    </row>
    <row r="18" spans="1:19">
      <c r="A18" s="5">
        <v>15</v>
      </c>
      <c r="B18" s="5" t="s">
        <v>28</v>
      </c>
      <c r="C18" s="5">
        <v>0</v>
      </c>
      <c r="D18" s="5">
        <v>201</v>
      </c>
      <c r="E18" s="5">
        <v>162</v>
      </c>
      <c r="F18" s="5">
        <v>1</v>
      </c>
      <c r="G18" s="8" t="e">
        <f t="shared" si="0"/>
        <v>#DIV/0!</v>
      </c>
      <c r="H18" s="8">
        <f t="shared" si="1"/>
        <v>251.129448691307</v>
      </c>
      <c r="I18" s="11"/>
      <c r="J18" s="12"/>
      <c r="K18" s="8">
        <f t="shared" si="2"/>
        <v>440.732345080322</v>
      </c>
      <c r="L18" s="11"/>
      <c r="M18" s="12"/>
      <c r="N18" s="8">
        <f t="shared" si="3"/>
        <v>3937.20941784914</v>
      </c>
      <c r="O18" s="11"/>
      <c r="P18" s="12"/>
      <c r="Q18" s="28">
        <v>1</v>
      </c>
      <c r="R18" s="29">
        <v>0</v>
      </c>
      <c r="S18" s="29">
        <v>0</v>
      </c>
    </row>
    <row r="19" spans="1:19">
      <c r="A19" s="5">
        <v>16</v>
      </c>
      <c r="B19" s="5" t="s">
        <v>29</v>
      </c>
      <c r="C19" s="5">
        <v>3803</v>
      </c>
      <c r="D19" s="5">
        <v>132</v>
      </c>
      <c r="E19" s="5">
        <v>80</v>
      </c>
      <c r="F19" s="5">
        <v>2</v>
      </c>
      <c r="G19" s="8">
        <f t="shared" si="0"/>
        <v>5.62713647120694</v>
      </c>
      <c r="H19" s="8">
        <f t="shared" si="1"/>
        <v>147.505932084103</v>
      </c>
      <c r="I19" s="11"/>
      <c r="J19" s="12"/>
      <c r="K19" s="8">
        <f t="shared" si="2"/>
        <v>547.840305198513</v>
      </c>
      <c r="L19" s="11"/>
      <c r="M19" s="12"/>
      <c r="N19" s="8">
        <f t="shared" si="3"/>
        <v>4043.9720572724</v>
      </c>
      <c r="O19" s="11"/>
      <c r="P19" s="12"/>
      <c r="Q19" s="28">
        <v>1</v>
      </c>
      <c r="R19" s="29">
        <v>0</v>
      </c>
      <c r="S19" s="29">
        <v>0</v>
      </c>
    </row>
    <row r="20" spans="1:19">
      <c r="A20" s="5">
        <v>17</v>
      </c>
      <c r="B20" s="5" t="s">
        <v>30</v>
      </c>
      <c r="C20" s="5">
        <v>0</v>
      </c>
      <c r="D20" s="5">
        <v>286</v>
      </c>
      <c r="E20" s="5">
        <v>246</v>
      </c>
      <c r="F20" s="5">
        <v>0</v>
      </c>
      <c r="G20" s="8" t="e">
        <f t="shared" si="0"/>
        <v>#DIV/0!</v>
      </c>
      <c r="H20" s="8">
        <f t="shared" si="1"/>
        <v>370.191842157549</v>
      </c>
      <c r="I20" s="11"/>
      <c r="J20" s="12"/>
      <c r="K20" s="8">
        <f t="shared" si="2"/>
        <v>321.659758129611</v>
      </c>
      <c r="L20" s="11"/>
      <c r="M20" s="12"/>
      <c r="N20" s="8">
        <f t="shared" si="3"/>
        <v>3817.71266598208</v>
      </c>
      <c r="O20" s="11"/>
      <c r="P20" s="12"/>
      <c r="Q20" s="29">
        <v>0</v>
      </c>
      <c r="R20" s="28">
        <v>1</v>
      </c>
      <c r="S20" s="29">
        <v>0</v>
      </c>
    </row>
    <row r="21" spans="1:19">
      <c r="A21" s="5">
        <v>18</v>
      </c>
      <c r="B21" s="5" t="s">
        <v>31</v>
      </c>
      <c r="C21" s="5">
        <v>0</v>
      </c>
      <c r="D21" s="5">
        <v>625</v>
      </c>
      <c r="E21" s="5">
        <v>478</v>
      </c>
      <c r="F21" s="5">
        <v>2</v>
      </c>
      <c r="G21" s="8" t="e">
        <f t="shared" si="0"/>
        <v>#DIV/0!</v>
      </c>
      <c r="H21" s="8">
        <f t="shared" si="1"/>
        <v>779.828827371751</v>
      </c>
      <c r="I21" s="11"/>
      <c r="J21" s="12"/>
      <c r="K21" s="8">
        <f t="shared" si="2"/>
        <v>132.981201679034</v>
      </c>
      <c r="L21" s="11"/>
      <c r="M21" s="12"/>
      <c r="N21" s="8">
        <f t="shared" si="3"/>
        <v>3414.6477124295</v>
      </c>
      <c r="O21" s="11"/>
      <c r="P21" s="12"/>
      <c r="Q21" s="29">
        <v>0</v>
      </c>
      <c r="R21" s="28">
        <v>1</v>
      </c>
      <c r="S21" s="29">
        <v>0</v>
      </c>
    </row>
    <row r="22" spans="1:19">
      <c r="A22" s="5">
        <v>19</v>
      </c>
      <c r="B22" s="5" t="s">
        <v>32</v>
      </c>
      <c r="C22" s="5">
        <v>0</v>
      </c>
      <c r="D22" s="5">
        <v>71</v>
      </c>
      <c r="E22" s="5">
        <v>48</v>
      </c>
      <c r="F22" s="5">
        <v>0</v>
      </c>
      <c r="G22" s="8" t="e">
        <f t="shared" si="0"/>
        <v>#DIV/0!</v>
      </c>
      <c r="H22" s="8">
        <f t="shared" si="1"/>
        <v>78.7718223732319</v>
      </c>
      <c r="I22" s="11"/>
      <c r="J22" s="12"/>
      <c r="K22" s="8">
        <f t="shared" si="2"/>
        <v>612.633658885961</v>
      </c>
      <c r="L22" s="11"/>
      <c r="M22" s="12"/>
      <c r="N22" s="8">
        <f t="shared" si="3"/>
        <v>4109.78089440301</v>
      </c>
      <c r="O22" s="11"/>
      <c r="P22" s="12"/>
      <c r="Q22" s="28">
        <v>1</v>
      </c>
      <c r="R22" s="29">
        <v>0</v>
      </c>
      <c r="S22" s="29">
        <v>0</v>
      </c>
    </row>
    <row r="23" spans="1:19">
      <c r="A23" s="5">
        <v>20</v>
      </c>
      <c r="B23" s="5" t="s">
        <v>33</v>
      </c>
      <c r="C23" s="5">
        <v>0</v>
      </c>
      <c r="D23" s="5">
        <v>72</v>
      </c>
      <c r="E23" s="5">
        <v>56</v>
      </c>
      <c r="F23" s="5">
        <v>1</v>
      </c>
      <c r="G23" s="8" t="e">
        <f t="shared" si="0"/>
        <v>#DIV/0!</v>
      </c>
      <c r="H23" s="8">
        <f t="shared" si="1"/>
        <v>84.2080756222347</v>
      </c>
      <c r="I23" s="11"/>
      <c r="J23" s="12"/>
      <c r="K23" s="8">
        <f t="shared" si="2"/>
        <v>606.150146415886</v>
      </c>
      <c r="L23" s="11"/>
      <c r="M23" s="12"/>
      <c r="N23" s="8">
        <f t="shared" si="3"/>
        <v>4103.43819254049</v>
      </c>
      <c r="O23" s="11"/>
      <c r="P23" s="12"/>
      <c r="Q23" s="28">
        <v>1</v>
      </c>
      <c r="R23" s="29">
        <v>0</v>
      </c>
      <c r="S23" s="29">
        <v>0</v>
      </c>
    </row>
    <row r="24" spans="1:19">
      <c r="A24" s="5">
        <v>21</v>
      </c>
      <c r="B24" s="5" t="s">
        <v>34</v>
      </c>
      <c r="C24" s="5">
        <v>0</v>
      </c>
      <c r="D24" s="5">
        <v>225</v>
      </c>
      <c r="E24" s="5">
        <v>122</v>
      </c>
      <c r="F24" s="5">
        <v>0</v>
      </c>
      <c r="G24" s="8" t="e">
        <f t="shared" si="0"/>
        <v>#DIV/0!</v>
      </c>
      <c r="H24" s="8">
        <f t="shared" si="1"/>
        <v>249.176644170356</v>
      </c>
      <c r="I24" s="11"/>
      <c r="J24" s="12"/>
      <c r="K24" s="8">
        <f t="shared" si="2"/>
        <v>456.972646883815</v>
      </c>
      <c r="L24" s="11"/>
      <c r="M24" s="12"/>
      <c r="N24" s="8">
        <f t="shared" si="3"/>
        <v>3948.70548407956</v>
      </c>
      <c r="O24" s="11"/>
      <c r="P24" s="12"/>
      <c r="Q24" s="28">
        <v>1</v>
      </c>
      <c r="R24" s="29">
        <v>0</v>
      </c>
      <c r="S24" s="29">
        <v>0</v>
      </c>
    </row>
    <row r="25" spans="1:19">
      <c r="A25" s="5">
        <v>22</v>
      </c>
      <c r="B25" s="5" t="s">
        <v>35</v>
      </c>
      <c r="C25" s="5">
        <v>0</v>
      </c>
      <c r="D25" s="5">
        <v>5</v>
      </c>
      <c r="E25" s="5">
        <v>5</v>
      </c>
      <c r="F25" s="5">
        <v>0</v>
      </c>
      <c r="G25" s="8" t="e">
        <f t="shared" si="0"/>
        <v>#DIV/0!</v>
      </c>
      <c r="H25" s="8">
        <f t="shared" si="1"/>
        <v>0</v>
      </c>
      <c r="I25" s="11"/>
      <c r="J25" s="12"/>
      <c r="K25" s="8">
        <f t="shared" si="2"/>
        <v>689.501994195811</v>
      </c>
      <c r="L25" s="11"/>
      <c r="M25" s="12"/>
      <c r="N25" s="8">
        <f t="shared" si="3"/>
        <v>4186.95712898998</v>
      </c>
      <c r="O25" s="11"/>
      <c r="P25" s="12"/>
      <c r="Q25" s="28">
        <v>1</v>
      </c>
      <c r="R25" s="29">
        <v>0</v>
      </c>
      <c r="S25" s="29">
        <v>0</v>
      </c>
    </row>
    <row r="27" spans="2:5">
      <c r="B27" s="1" t="s">
        <v>36</v>
      </c>
      <c r="C27" s="1"/>
      <c r="D27" s="1"/>
      <c r="E27" s="1"/>
    </row>
    <row r="28" spans="7:15">
      <c r="G28" s="5" t="s">
        <v>1</v>
      </c>
      <c r="H28" s="5"/>
      <c r="I28" s="5"/>
      <c r="J28" s="5" t="s">
        <v>2</v>
      </c>
      <c r="K28" s="5"/>
      <c r="L28" s="5"/>
      <c r="M28" s="5" t="s">
        <v>3</v>
      </c>
      <c r="N28" s="5"/>
      <c r="O28" s="9"/>
    </row>
    <row r="29" spans="1:18">
      <c r="A29" s="5" t="s">
        <v>4</v>
      </c>
      <c r="B29" s="5" t="s">
        <v>5</v>
      </c>
      <c r="C29" s="5" t="s">
        <v>6</v>
      </c>
      <c r="D29" s="5" t="s">
        <v>7</v>
      </c>
      <c r="E29" s="5" t="s">
        <v>8</v>
      </c>
      <c r="F29" s="5" t="s">
        <v>9</v>
      </c>
      <c r="G29" s="5">
        <f>SUM(D4,D6,D13,D15,D18,D19,D22,D23,D24,D25)/10</f>
        <v>144.4</v>
      </c>
      <c r="H29" s="5">
        <f>SUM(E4,E6,E13,E15,E18,E19,E22,E23,E24,E25)/10</f>
        <v>95.2</v>
      </c>
      <c r="I29" s="5">
        <f>SUM(F4,F6,F13,F15,F18,F19,F22,F23,F24,F25)/10</f>
        <v>1.4</v>
      </c>
      <c r="J29" s="5">
        <f>SUM(D5,D8,D9,D10,D11,D12,D14,D16,D17,D20,D21)/11</f>
        <v>778.909090909091</v>
      </c>
      <c r="K29" s="5">
        <f>SUM(E5,E8,E9,E10,E11,E12,E14,E16,E17,E20,E21)/11</f>
        <v>484.818181818182</v>
      </c>
      <c r="L29" s="5">
        <f>SUM(F5,F8,F9,F10,F11,F12,F14,F16,F17,F20,F21)/11</f>
        <v>7.81818181818182</v>
      </c>
      <c r="M29" s="5">
        <f>SUM(D7)/1</f>
        <v>2990</v>
      </c>
      <c r="N29" s="8">
        <f>SUM(E7)/1</f>
        <v>1605</v>
      </c>
      <c r="O29" s="5">
        <f>SUM(F7)/1</f>
        <v>17</v>
      </c>
      <c r="P29" s="5" t="s">
        <v>11</v>
      </c>
      <c r="Q29" s="5" t="s">
        <v>12</v>
      </c>
      <c r="R29" s="5" t="s">
        <v>13</v>
      </c>
    </row>
    <row r="30" spans="1:18">
      <c r="A30" s="5">
        <v>1</v>
      </c>
      <c r="B30" s="5" t="s">
        <v>14</v>
      </c>
      <c r="C30" s="5">
        <v>10252</v>
      </c>
      <c r="D30" s="5">
        <v>226</v>
      </c>
      <c r="E30" s="5">
        <v>145</v>
      </c>
      <c r="F30" s="5">
        <v>4</v>
      </c>
      <c r="G30" s="8">
        <f>SQRT(((D30-$G$29)^2)+((E30-$H$29)^2)+((F30-$I$29)^2))</f>
        <v>95.6313756044532</v>
      </c>
      <c r="H30" s="11"/>
      <c r="I30" s="12"/>
      <c r="J30" s="8">
        <f>SQRT(((D30-$J$29)^2)+((E30-$K$29)^2)+((F30-$L$29)^2))</f>
        <v>648.998796621788</v>
      </c>
      <c r="K30" s="11"/>
      <c r="L30" s="12"/>
      <c r="M30" s="8">
        <f>SQRT(((D30-$M$29)^2)+((E30-$N$29)^2)+((F30-$O$29)^2))</f>
        <v>3125.93426034522</v>
      </c>
      <c r="N30" s="11"/>
      <c r="O30" s="12"/>
      <c r="P30" s="28">
        <v>1</v>
      </c>
      <c r="Q30" s="29">
        <v>0</v>
      </c>
      <c r="R30" s="29">
        <v>0</v>
      </c>
    </row>
    <row r="31" spans="1:18">
      <c r="A31" s="5">
        <v>2</v>
      </c>
      <c r="B31" s="5" t="s">
        <v>15</v>
      </c>
      <c r="C31" s="5">
        <v>15781</v>
      </c>
      <c r="D31" s="5">
        <v>1007</v>
      </c>
      <c r="E31" s="5">
        <v>819</v>
      </c>
      <c r="F31" s="5">
        <v>8</v>
      </c>
      <c r="G31" s="8">
        <f t="shared" ref="G31:G51" si="4">SQRT(((D31-$G$29)^2)+((E31-$H$29)^2)+((F31-$I$29)^2))</f>
        <v>1126.05895049948</v>
      </c>
      <c r="H31" s="11"/>
      <c r="I31" s="12"/>
      <c r="J31" s="8">
        <f t="shared" ref="J31:J51" si="5">SQRT(((D31-$J$29)^2)+((E31-$K$29)^2)+((F31-$L$29)^2))</f>
        <v>404.602253418187</v>
      </c>
      <c r="K31" s="11"/>
      <c r="L31" s="12"/>
      <c r="M31" s="8">
        <f t="shared" ref="M31:M51" si="6">SQRT(((D31-$M$29)^2)+((E31-$N$29)^2)+((F31-$O$29)^2))</f>
        <v>2133.11181141543</v>
      </c>
      <c r="N31" s="11"/>
      <c r="O31" s="12"/>
      <c r="P31" s="29">
        <v>0</v>
      </c>
      <c r="Q31" s="28">
        <v>1</v>
      </c>
      <c r="R31" s="29">
        <v>0</v>
      </c>
    </row>
    <row r="32" spans="1:18">
      <c r="A32" s="5">
        <v>3</v>
      </c>
      <c r="B32" s="5" t="s">
        <v>16</v>
      </c>
      <c r="C32" s="5">
        <v>19710</v>
      </c>
      <c r="D32" s="5">
        <v>278</v>
      </c>
      <c r="E32" s="5">
        <v>189</v>
      </c>
      <c r="F32" s="5">
        <v>0</v>
      </c>
      <c r="G32" s="8">
        <f t="shared" si="4"/>
        <v>163.246316956922</v>
      </c>
      <c r="H32" s="11"/>
      <c r="I32" s="12"/>
      <c r="J32" s="8">
        <f t="shared" si="5"/>
        <v>581.789857265086</v>
      </c>
      <c r="K32" s="11"/>
      <c r="L32" s="12"/>
      <c r="M32" s="8">
        <f t="shared" si="6"/>
        <v>3059.45893909364</v>
      </c>
      <c r="N32" s="11"/>
      <c r="O32" s="12"/>
      <c r="P32" s="28">
        <v>1</v>
      </c>
      <c r="Q32" s="29">
        <v>0</v>
      </c>
      <c r="R32" s="29">
        <v>0</v>
      </c>
    </row>
    <row r="33" spans="1:18">
      <c r="A33" s="5">
        <v>4</v>
      </c>
      <c r="B33" s="5" t="s">
        <v>17</v>
      </c>
      <c r="C33" s="5">
        <v>59067</v>
      </c>
      <c r="D33" s="5">
        <v>2990</v>
      </c>
      <c r="E33" s="5">
        <v>1605</v>
      </c>
      <c r="F33" s="5">
        <v>17</v>
      </c>
      <c r="G33" s="8">
        <f t="shared" si="4"/>
        <v>3221.36287307096</v>
      </c>
      <c r="H33" s="11"/>
      <c r="I33" s="12"/>
      <c r="J33" s="8">
        <f t="shared" si="5"/>
        <v>2478.67194679625</v>
      </c>
      <c r="K33" s="11"/>
      <c r="L33" s="12"/>
      <c r="M33" s="8">
        <f t="shared" si="6"/>
        <v>0</v>
      </c>
      <c r="N33" s="11"/>
      <c r="O33" s="12"/>
      <c r="P33" s="29">
        <v>0</v>
      </c>
      <c r="Q33" s="29">
        <v>0</v>
      </c>
      <c r="R33" s="28">
        <v>1</v>
      </c>
    </row>
    <row r="34" spans="1:18">
      <c r="A34" s="5">
        <v>5</v>
      </c>
      <c r="B34" s="5" t="s">
        <v>18</v>
      </c>
      <c r="C34" s="5">
        <v>12388</v>
      </c>
      <c r="D34" s="5">
        <v>1267</v>
      </c>
      <c r="E34" s="5">
        <v>720</v>
      </c>
      <c r="F34" s="5">
        <v>12</v>
      </c>
      <c r="G34" s="8">
        <f t="shared" si="4"/>
        <v>1284.80277085629</v>
      </c>
      <c r="H34" s="11"/>
      <c r="I34" s="12"/>
      <c r="J34" s="8">
        <f t="shared" si="5"/>
        <v>541.81243133007</v>
      </c>
      <c r="K34" s="11"/>
      <c r="L34" s="12"/>
      <c r="M34" s="8">
        <f t="shared" si="6"/>
        <v>1937.00258130959</v>
      </c>
      <c r="N34" s="11"/>
      <c r="O34" s="12"/>
      <c r="P34" s="29">
        <v>0</v>
      </c>
      <c r="Q34" s="28">
        <v>1</v>
      </c>
      <c r="R34" s="29">
        <v>0</v>
      </c>
    </row>
    <row r="35" spans="1:18">
      <c r="A35" s="5">
        <v>6</v>
      </c>
      <c r="B35" s="5" t="s">
        <v>19</v>
      </c>
      <c r="C35" s="5">
        <v>16276</v>
      </c>
      <c r="D35" s="5">
        <v>601</v>
      </c>
      <c r="E35" s="5">
        <v>317</v>
      </c>
      <c r="F35" s="5">
        <v>2</v>
      </c>
      <c r="G35" s="8">
        <f t="shared" si="4"/>
        <v>507.621079152551</v>
      </c>
      <c r="H35" s="11"/>
      <c r="I35" s="12"/>
      <c r="J35" s="8">
        <f t="shared" si="5"/>
        <v>244.639404055293</v>
      </c>
      <c r="K35" s="11"/>
      <c r="L35" s="12"/>
      <c r="M35" s="8">
        <f t="shared" si="6"/>
        <v>2714.12785255227</v>
      </c>
      <c r="N35" s="11"/>
      <c r="O35" s="12"/>
      <c r="P35" s="29">
        <v>0</v>
      </c>
      <c r="Q35" s="28">
        <v>1</v>
      </c>
      <c r="R35" s="29">
        <v>0</v>
      </c>
    </row>
    <row r="36" spans="1:18">
      <c r="A36" s="5">
        <v>7</v>
      </c>
      <c r="B36" s="5" t="s">
        <v>20</v>
      </c>
      <c r="C36" s="5">
        <v>1022</v>
      </c>
      <c r="D36" s="5">
        <v>523</v>
      </c>
      <c r="E36" s="5">
        <v>268</v>
      </c>
      <c r="F36" s="5">
        <v>17</v>
      </c>
      <c r="G36" s="8">
        <f t="shared" si="4"/>
        <v>416.462675398408</v>
      </c>
      <c r="H36" s="11"/>
      <c r="I36" s="12"/>
      <c r="J36" s="8">
        <f t="shared" si="5"/>
        <v>335.535232966649</v>
      </c>
      <c r="K36" s="11"/>
      <c r="L36" s="12"/>
      <c r="M36" s="8">
        <f t="shared" si="6"/>
        <v>2806.00392016832</v>
      </c>
      <c r="N36" s="11"/>
      <c r="O36" s="12"/>
      <c r="P36" s="29">
        <v>0</v>
      </c>
      <c r="Q36" s="28">
        <v>1</v>
      </c>
      <c r="R36" s="29">
        <v>0</v>
      </c>
    </row>
    <row r="37" spans="1:18">
      <c r="A37" s="5">
        <v>8</v>
      </c>
      <c r="B37" s="5" t="s">
        <v>21</v>
      </c>
      <c r="C37" s="5">
        <v>3480</v>
      </c>
      <c r="D37" s="5">
        <v>493</v>
      </c>
      <c r="E37" s="5">
        <v>227</v>
      </c>
      <c r="F37" s="5">
        <v>10</v>
      </c>
      <c r="G37" s="8">
        <f t="shared" si="4"/>
        <v>372.782993174313</v>
      </c>
      <c r="H37" s="11"/>
      <c r="I37" s="12"/>
      <c r="J37" s="8">
        <f t="shared" si="5"/>
        <v>384.992186246779</v>
      </c>
      <c r="K37" s="11"/>
      <c r="L37" s="12"/>
      <c r="M37" s="8">
        <f t="shared" si="6"/>
        <v>2852.0066619838</v>
      </c>
      <c r="N37" s="11"/>
      <c r="O37" s="12"/>
      <c r="P37" s="28">
        <v>1</v>
      </c>
      <c r="Q37" s="29">
        <v>0</v>
      </c>
      <c r="R37" s="29">
        <v>0</v>
      </c>
    </row>
    <row r="38" spans="1:18">
      <c r="A38" s="5">
        <v>9</v>
      </c>
      <c r="B38" s="5" t="s">
        <v>22</v>
      </c>
      <c r="C38" s="5">
        <v>7564</v>
      </c>
      <c r="D38" s="5">
        <v>575</v>
      </c>
      <c r="E38" s="5">
        <v>290</v>
      </c>
      <c r="F38" s="5">
        <v>13</v>
      </c>
      <c r="G38" s="8">
        <f t="shared" si="4"/>
        <v>472.755708585312</v>
      </c>
      <c r="H38" s="11"/>
      <c r="I38" s="12"/>
      <c r="J38" s="8">
        <f t="shared" si="5"/>
        <v>282.063632115137</v>
      </c>
      <c r="K38" s="11"/>
      <c r="L38" s="12"/>
      <c r="M38" s="8">
        <f t="shared" si="6"/>
        <v>2749.81199357338</v>
      </c>
      <c r="N38" s="11"/>
      <c r="O38" s="12"/>
      <c r="P38" s="29">
        <v>0</v>
      </c>
      <c r="Q38" s="28">
        <v>1</v>
      </c>
      <c r="R38" s="29">
        <v>0</v>
      </c>
    </row>
    <row r="39" spans="1:18">
      <c r="A39" s="5">
        <v>10</v>
      </c>
      <c r="B39" s="5" t="s">
        <v>23</v>
      </c>
      <c r="C39" s="5">
        <v>3275</v>
      </c>
      <c r="D39" s="5">
        <v>129</v>
      </c>
      <c r="E39" s="5">
        <v>68</v>
      </c>
      <c r="F39" s="5">
        <v>2</v>
      </c>
      <c r="G39" s="8">
        <f t="shared" si="4"/>
        <v>31.2627573959816</v>
      </c>
      <c r="H39" s="11"/>
      <c r="I39" s="12"/>
      <c r="J39" s="8">
        <f t="shared" si="5"/>
        <v>772.109496367041</v>
      </c>
      <c r="K39" s="11"/>
      <c r="L39" s="12"/>
      <c r="M39" s="8">
        <f t="shared" si="6"/>
        <v>3247.75537871928</v>
      </c>
      <c r="N39" s="11"/>
      <c r="O39" s="12"/>
      <c r="P39" s="28">
        <v>1</v>
      </c>
      <c r="Q39" s="29">
        <v>0</v>
      </c>
      <c r="R39" s="29">
        <v>0</v>
      </c>
    </row>
    <row r="40" spans="1:18">
      <c r="A40" s="5">
        <v>11</v>
      </c>
      <c r="B40" s="5" t="s">
        <v>24</v>
      </c>
      <c r="C40" s="5">
        <v>15470</v>
      </c>
      <c r="D40" s="5">
        <v>910</v>
      </c>
      <c r="E40" s="5">
        <v>657</v>
      </c>
      <c r="F40" s="5">
        <v>1</v>
      </c>
      <c r="G40" s="8">
        <f t="shared" si="4"/>
        <v>949.611899672703</v>
      </c>
      <c r="H40" s="11"/>
      <c r="I40" s="12"/>
      <c r="J40" s="8">
        <f t="shared" si="5"/>
        <v>216.513030928818</v>
      </c>
      <c r="K40" s="11"/>
      <c r="L40" s="12"/>
      <c r="M40" s="8">
        <f t="shared" si="6"/>
        <v>2285.90463493121</v>
      </c>
      <c r="N40" s="11"/>
      <c r="O40" s="12"/>
      <c r="P40" s="29">
        <v>0</v>
      </c>
      <c r="Q40" s="28">
        <v>1</v>
      </c>
      <c r="R40" s="29">
        <v>0</v>
      </c>
    </row>
    <row r="41" spans="1:18">
      <c r="A41" s="5">
        <v>12</v>
      </c>
      <c r="B41" s="5" t="s">
        <v>25</v>
      </c>
      <c r="C41" s="5">
        <v>4961</v>
      </c>
      <c r="D41" s="5">
        <v>105</v>
      </c>
      <c r="E41" s="5">
        <v>77</v>
      </c>
      <c r="F41" s="5">
        <v>4</v>
      </c>
      <c r="G41" s="8">
        <f t="shared" si="4"/>
        <v>43.4782704347816</v>
      </c>
      <c r="H41" s="11"/>
      <c r="I41" s="12"/>
      <c r="J41" s="8">
        <f t="shared" si="5"/>
        <v>787.707884144752</v>
      </c>
      <c r="K41" s="11"/>
      <c r="L41" s="12"/>
      <c r="M41" s="8">
        <f t="shared" si="6"/>
        <v>3264.68650868655</v>
      </c>
      <c r="N41" s="11"/>
      <c r="O41" s="12"/>
      <c r="P41" s="28">
        <v>1</v>
      </c>
      <c r="Q41" s="29">
        <v>0</v>
      </c>
      <c r="R41" s="29">
        <v>0</v>
      </c>
    </row>
    <row r="42" spans="1:18">
      <c r="A42" s="5">
        <v>13</v>
      </c>
      <c r="B42" s="5" t="s">
        <v>26</v>
      </c>
      <c r="C42" s="5">
        <v>5269</v>
      </c>
      <c r="D42" s="5">
        <v>313</v>
      </c>
      <c r="E42" s="5">
        <v>230</v>
      </c>
      <c r="F42" s="5">
        <v>0</v>
      </c>
      <c r="G42" s="8">
        <f t="shared" si="4"/>
        <v>215.867922582305</v>
      </c>
      <c r="H42" s="11"/>
      <c r="I42" s="12"/>
      <c r="J42" s="8">
        <f t="shared" si="5"/>
        <v>531.09764708931</v>
      </c>
      <c r="K42" s="11"/>
      <c r="L42" s="12"/>
      <c r="M42" s="8">
        <f t="shared" si="6"/>
        <v>3009.52537786276</v>
      </c>
      <c r="N42" s="11"/>
      <c r="O42" s="12"/>
      <c r="P42" s="28">
        <v>1</v>
      </c>
      <c r="Q42" s="29">
        <v>0</v>
      </c>
      <c r="R42" s="29">
        <v>0</v>
      </c>
    </row>
    <row r="43" spans="1:18">
      <c r="A43" s="5">
        <v>14</v>
      </c>
      <c r="B43" s="5" t="s">
        <v>27</v>
      </c>
      <c r="C43" s="5">
        <v>0</v>
      </c>
      <c r="D43" s="5">
        <v>1968</v>
      </c>
      <c r="E43" s="5">
        <v>1081</v>
      </c>
      <c r="F43" s="5">
        <v>21</v>
      </c>
      <c r="G43" s="8">
        <f t="shared" si="4"/>
        <v>2073.09014758162</v>
      </c>
      <c r="H43" s="11"/>
      <c r="I43" s="12"/>
      <c r="J43" s="8">
        <f t="shared" si="5"/>
        <v>1330.24197450832</v>
      </c>
      <c r="K43" s="11"/>
      <c r="L43" s="12"/>
      <c r="M43" s="8">
        <f t="shared" si="6"/>
        <v>1148.51033952681</v>
      </c>
      <c r="N43" s="11"/>
      <c r="O43" s="12"/>
      <c r="P43" s="29">
        <v>0</v>
      </c>
      <c r="Q43" s="29">
        <v>0</v>
      </c>
      <c r="R43" s="28">
        <v>1</v>
      </c>
    </row>
    <row r="44" spans="1:18">
      <c r="A44" s="5">
        <v>15</v>
      </c>
      <c r="B44" s="5" t="s">
        <v>28</v>
      </c>
      <c r="C44" s="5">
        <v>0</v>
      </c>
      <c r="D44" s="5">
        <v>201</v>
      </c>
      <c r="E44" s="5">
        <v>162</v>
      </c>
      <c r="F44" s="5">
        <v>1</v>
      </c>
      <c r="G44" s="8">
        <f t="shared" si="4"/>
        <v>87.5554681330641</v>
      </c>
      <c r="H44" s="11"/>
      <c r="I44" s="12"/>
      <c r="J44" s="8">
        <f t="shared" si="5"/>
        <v>661.994700485642</v>
      </c>
      <c r="K44" s="11"/>
      <c r="L44" s="12"/>
      <c r="M44" s="8">
        <f t="shared" si="6"/>
        <v>3140.22706185397</v>
      </c>
      <c r="N44" s="11"/>
      <c r="O44" s="12"/>
      <c r="P44" s="28">
        <v>1</v>
      </c>
      <c r="Q44" s="29">
        <v>0</v>
      </c>
      <c r="R44" s="29">
        <v>0</v>
      </c>
    </row>
    <row r="45" spans="1:18">
      <c r="A45" s="5">
        <v>16</v>
      </c>
      <c r="B45" s="5" t="s">
        <v>29</v>
      </c>
      <c r="C45" s="5">
        <v>3803</v>
      </c>
      <c r="D45" s="5">
        <v>132</v>
      </c>
      <c r="E45" s="5">
        <v>80</v>
      </c>
      <c r="F45" s="5">
        <v>2</v>
      </c>
      <c r="G45" s="8">
        <f t="shared" si="4"/>
        <v>19.6254936243652</v>
      </c>
      <c r="H45" s="11"/>
      <c r="I45" s="12"/>
      <c r="J45" s="8">
        <f t="shared" si="5"/>
        <v>763.153315835733</v>
      </c>
      <c r="K45" s="11"/>
      <c r="L45" s="12"/>
      <c r="M45" s="8">
        <f t="shared" si="6"/>
        <v>3239.44655767</v>
      </c>
      <c r="N45" s="11"/>
      <c r="O45" s="12"/>
      <c r="P45" s="28">
        <v>1</v>
      </c>
      <c r="Q45" s="29">
        <v>0</v>
      </c>
      <c r="R45" s="29">
        <v>0</v>
      </c>
    </row>
    <row r="46" spans="1:18">
      <c r="A46" s="5">
        <v>17</v>
      </c>
      <c r="B46" s="5" t="s">
        <v>30</v>
      </c>
      <c r="C46" s="5">
        <v>0</v>
      </c>
      <c r="D46" s="5">
        <v>286</v>
      </c>
      <c r="E46" s="5">
        <v>246</v>
      </c>
      <c r="F46" s="5">
        <v>0</v>
      </c>
      <c r="G46" s="8">
        <f t="shared" si="4"/>
        <v>206.865076801281</v>
      </c>
      <c r="H46" s="11"/>
      <c r="I46" s="12"/>
      <c r="J46" s="8">
        <f t="shared" si="5"/>
        <v>547.772416095143</v>
      </c>
      <c r="K46" s="11"/>
      <c r="L46" s="12"/>
      <c r="M46" s="8">
        <f t="shared" si="6"/>
        <v>3026.34862499349</v>
      </c>
      <c r="N46" s="11"/>
      <c r="O46" s="12"/>
      <c r="P46" s="28">
        <v>1</v>
      </c>
      <c r="Q46" s="29">
        <v>0</v>
      </c>
      <c r="R46" s="29">
        <v>0</v>
      </c>
    </row>
    <row r="47" spans="1:18">
      <c r="A47" s="5">
        <v>18</v>
      </c>
      <c r="B47" s="5" t="s">
        <v>31</v>
      </c>
      <c r="C47" s="5">
        <v>0</v>
      </c>
      <c r="D47" s="5">
        <v>625</v>
      </c>
      <c r="E47" s="5">
        <v>478</v>
      </c>
      <c r="F47" s="5">
        <v>2</v>
      </c>
      <c r="G47" s="8">
        <f t="shared" si="4"/>
        <v>614.42050747025</v>
      </c>
      <c r="H47" s="11"/>
      <c r="I47" s="12"/>
      <c r="J47" s="8">
        <f t="shared" si="5"/>
        <v>154.169864459427</v>
      </c>
      <c r="K47" s="11"/>
      <c r="L47" s="12"/>
      <c r="M47" s="8">
        <f t="shared" si="6"/>
        <v>2619.84331592559</v>
      </c>
      <c r="N47" s="11"/>
      <c r="O47" s="12"/>
      <c r="P47" s="29">
        <v>0</v>
      </c>
      <c r="Q47" s="28">
        <v>1</v>
      </c>
      <c r="R47" s="29">
        <v>0</v>
      </c>
    </row>
    <row r="48" spans="1:18">
      <c r="A48" s="5">
        <v>19</v>
      </c>
      <c r="B48" s="5" t="s">
        <v>32</v>
      </c>
      <c r="C48" s="5">
        <v>0</v>
      </c>
      <c r="D48" s="5">
        <v>71</v>
      </c>
      <c r="E48" s="5">
        <v>48</v>
      </c>
      <c r="F48" s="5">
        <v>0</v>
      </c>
      <c r="G48" s="8">
        <f t="shared" si="4"/>
        <v>87.2774885064872</v>
      </c>
      <c r="H48" s="11"/>
      <c r="I48" s="12"/>
      <c r="J48" s="8">
        <f t="shared" si="5"/>
        <v>831.869297982333</v>
      </c>
      <c r="K48" s="11"/>
      <c r="L48" s="12"/>
      <c r="M48" s="8">
        <f t="shared" si="6"/>
        <v>3308.33780016491</v>
      </c>
      <c r="N48" s="11"/>
      <c r="O48" s="12"/>
      <c r="P48" s="28">
        <v>1</v>
      </c>
      <c r="Q48" s="29">
        <v>0</v>
      </c>
      <c r="R48" s="29">
        <v>0</v>
      </c>
    </row>
    <row r="49" spans="1:18">
      <c r="A49" s="5">
        <v>20</v>
      </c>
      <c r="B49" s="5" t="s">
        <v>33</v>
      </c>
      <c r="C49" s="5">
        <v>0</v>
      </c>
      <c r="D49" s="5">
        <v>72</v>
      </c>
      <c r="E49" s="5">
        <v>56</v>
      </c>
      <c r="F49" s="5">
        <v>1</v>
      </c>
      <c r="G49" s="8">
        <f t="shared" si="4"/>
        <v>82.3320107855991</v>
      </c>
      <c r="H49" s="11"/>
      <c r="I49" s="12"/>
      <c r="J49" s="8">
        <f t="shared" si="5"/>
        <v>826.832500250851</v>
      </c>
      <c r="K49" s="11"/>
      <c r="L49" s="12"/>
      <c r="M49" s="8">
        <f t="shared" si="6"/>
        <v>3303.69202559803</v>
      </c>
      <c r="N49" s="11"/>
      <c r="O49" s="12"/>
      <c r="P49" s="28">
        <v>1</v>
      </c>
      <c r="Q49" s="29">
        <v>0</v>
      </c>
      <c r="R49" s="29">
        <v>0</v>
      </c>
    </row>
    <row r="50" spans="1:18">
      <c r="A50" s="5">
        <v>21</v>
      </c>
      <c r="B50" s="5" t="s">
        <v>34</v>
      </c>
      <c r="C50" s="5">
        <v>0</v>
      </c>
      <c r="D50" s="5">
        <v>225</v>
      </c>
      <c r="E50" s="5">
        <v>122</v>
      </c>
      <c r="F50" s="5">
        <v>0</v>
      </c>
      <c r="G50" s="8">
        <f t="shared" si="4"/>
        <v>84.950338433699</v>
      </c>
      <c r="H50" s="11"/>
      <c r="I50" s="12"/>
      <c r="J50" s="8">
        <f t="shared" si="5"/>
        <v>662.203471764177</v>
      </c>
      <c r="K50" s="11"/>
      <c r="L50" s="12"/>
      <c r="M50" s="8">
        <f t="shared" si="6"/>
        <v>3137.64290511205</v>
      </c>
      <c r="N50" s="11"/>
      <c r="O50" s="12"/>
      <c r="P50" s="28">
        <v>1</v>
      </c>
      <c r="Q50" s="29">
        <v>0</v>
      </c>
      <c r="R50" s="29">
        <v>0</v>
      </c>
    </row>
    <row r="51" spans="1:18">
      <c r="A51" s="5">
        <v>22</v>
      </c>
      <c r="B51" s="5" t="s">
        <v>35</v>
      </c>
      <c r="C51" s="5">
        <v>0</v>
      </c>
      <c r="D51" s="5">
        <v>5</v>
      </c>
      <c r="E51" s="5">
        <v>5</v>
      </c>
      <c r="F51" s="5">
        <v>0</v>
      </c>
      <c r="G51" s="8">
        <f t="shared" si="4"/>
        <v>166.043247378507</v>
      </c>
      <c r="H51" s="11"/>
      <c r="I51" s="12"/>
      <c r="J51" s="8">
        <f t="shared" si="5"/>
        <v>910.616215846162</v>
      </c>
      <c r="K51" s="11"/>
      <c r="L51" s="12"/>
      <c r="M51" s="8">
        <f t="shared" si="6"/>
        <v>3386.8147277346</v>
      </c>
      <c r="N51" s="11"/>
      <c r="O51" s="12"/>
      <c r="P51" s="28">
        <v>1</v>
      </c>
      <c r="Q51" s="29">
        <v>0</v>
      </c>
      <c r="R51" s="29">
        <v>0</v>
      </c>
    </row>
    <row r="53" spans="2:5">
      <c r="B53" s="1" t="s">
        <v>37</v>
      </c>
      <c r="C53" s="1"/>
      <c r="D53" s="1"/>
      <c r="E53" s="1"/>
    </row>
    <row r="54" spans="7:18">
      <c r="G54" s="5" t="s">
        <v>1</v>
      </c>
      <c r="H54" s="5"/>
      <c r="I54" s="5"/>
      <c r="J54" s="5" t="s">
        <v>2</v>
      </c>
      <c r="K54" s="5"/>
      <c r="L54" s="5"/>
      <c r="M54" s="5" t="s">
        <v>3</v>
      </c>
      <c r="N54" s="5"/>
      <c r="O54" s="5"/>
      <c r="P54" s="1"/>
      <c r="Q54" s="1"/>
      <c r="R54" s="1"/>
    </row>
    <row r="55" spans="1:18">
      <c r="A55" s="5" t="s">
        <v>4</v>
      </c>
      <c r="B55" s="5" t="s">
        <v>5</v>
      </c>
      <c r="C55" s="5" t="s">
        <v>6</v>
      </c>
      <c r="D55" s="5" t="s">
        <v>7</v>
      </c>
      <c r="E55" s="5" t="s">
        <v>8</v>
      </c>
      <c r="F55" s="5" t="s">
        <v>9</v>
      </c>
      <c r="G55" s="5">
        <f>SUM(D30,D32,D37,D39,D41,D42,D44,D45,D46,D48,D49,D50,D51)/13</f>
        <v>195.076923076923</v>
      </c>
      <c r="H55" s="5">
        <f>SUM(E30,E32,E37,E39,E41,E42,E44,E45,E46,E48,E49,E50,E51)/13</f>
        <v>127.307692307692</v>
      </c>
      <c r="I55" s="5">
        <f>SUM(F30,F32,F37,F39,F41,F42,F44,F45,F46,F48,F49,F50,F51)/13</f>
        <v>1.84615384615385</v>
      </c>
      <c r="J55" s="5">
        <f>SUM(D31,D34,D35,D36,D38,D40,D47)/7</f>
        <v>786.857142857143</v>
      </c>
      <c r="K55" s="5">
        <f>SUM(E31,E34,E35,E36,E38,E40,E47)/7</f>
        <v>507</v>
      </c>
      <c r="L55" s="5">
        <f>SUM(F31,F34,F35,F36,F38,F40,F47)/7</f>
        <v>7.85714285714286</v>
      </c>
      <c r="M55" s="5">
        <f>SUM(D33,D43)/2</f>
        <v>2479</v>
      </c>
      <c r="N55" s="5">
        <f>SUM(E33,E43)/2</f>
        <v>1343</v>
      </c>
      <c r="O55" s="8">
        <f>SUM(F33,F43)/2</f>
        <v>19</v>
      </c>
      <c r="P55" s="5" t="s">
        <v>11</v>
      </c>
      <c r="Q55" s="5" t="s">
        <v>12</v>
      </c>
      <c r="R55" s="5" t="s">
        <v>13</v>
      </c>
    </row>
    <row r="56" spans="1:18">
      <c r="A56" s="5">
        <v>1</v>
      </c>
      <c r="B56" s="5" t="s">
        <v>14</v>
      </c>
      <c r="C56" s="5">
        <v>10252</v>
      </c>
      <c r="D56" s="5">
        <v>226</v>
      </c>
      <c r="E56" s="5">
        <v>145</v>
      </c>
      <c r="F56" s="5">
        <v>4</v>
      </c>
      <c r="G56" s="8">
        <f>SQRT(((D56-$G$55)^2)+((E56-$H$55)^2)+((F56-$I$55)^2))</f>
        <v>35.6916445561739</v>
      </c>
      <c r="H56" s="11"/>
      <c r="I56" s="12"/>
      <c r="J56" s="8">
        <f>SQRT(((D56-$J$55)^2)+((E56-$K$55)^2)+((F56-$L$55)^2))</f>
        <v>667.547460668452</v>
      </c>
      <c r="K56" s="11"/>
      <c r="L56" s="12"/>
      <c r="M56" s="8">
        <f>SQRT(((D56-$M$55)^2)+((E56-$N$55)^2)+((F56-$O$55)^2))</f>
        <v>2551.75194719236</v>
      </c>
      <c r="N56" s="11"/>
      <c r="O56" s="12"/>
      <c r="P56" s="28">
        <v>1</v>
      </c>
      <c r="Q56" s="29">
        <v>0</v>
      </c>
      <c r="R56" s="29">
        <v>0</v>
      </c>
    </row>
    <row r="57" spans="1:18">
      <c r="A57" s="5">
        <v>2</v>
      </c>
      <c r="B57" s="5" t="s">
        <v>15</v>
      </c>
      <c r="C57" s="5">
        <v>15781</v>
      </c>
      <c r="D57" s="5">
        <v>1007</v>
      </c>
      <c r="E57" s="5">
        <v>819</v>
      </c>
      <c r="F57" s="5">
        <v>8</v>
      </c>
      <c r="G57" s="8">
        <f t="shared" ref="G57:G77" si="7">SQRT(((D57-$G$55)^2)+((E57-$H$55)^2)+((F57-$I$55)^2))</f>
        <v>1066.62795818572</v>
      </c>
      <c r="H57" s="11"/>
      <c r="I57" s="12"/>
      <c r="J57" s="8">
        <f t="shared" ref="J57:J77" si="8">SQRT(((D57-$J$55)^2)+((E57-$K$55)^2)+((F57-$L$55)^2))</f>
        <v>381.846694314857</v>
      </c>
      <c r="K57" s="11"/>
      <c r="L57" s="12"/>
      <c r="M57" s="8">
        <f t="shared" ref="M57:M77" si="9">SQRT(((D57-$M$55)^2)+((E57-$N$55)^2)+((F57-$O$55)^2))</f>
        <v>1562.52391981691</v>
      </c>
      <c r="N57" s="11"/>
      <c r="O57" s="12"/>
      <c r="P57" s="29">
        <v>0</v>
      </c>
      <c r="Q57" s="28">
        <v>1</v>
      </c>
      <c r="R57" s="29">
        <v>0</v>
      </c>
    </row>
    <row r="58" spans="1:18">
      <c r="A58" s="5">
        <v>3</v>
      </c>
      <c r="B58" s="5" t="s">
        <v>16</v>
      </c>
      <c r="C58" s="5">
        <v>19710</v>
      </c>
      <c r="D58" s="5">
        <v>278</v>
      </c>
      <c r="E58" s="5">
        <v>189</v>
      </c>
      <c r="F58" s="5">
        <v>0</v>
      </c>
      <c r="G58" s="8">
        <f t="shared" si="7"/>
        <v>103.371107176118</v>
      </c>
      <c r="H58" s="11"/>
      <c r="I58" s="12"/>
      <c r="J58" s="8">
        <f t="shared" si="8"/>
        <v>600.10109692502</v>
      </c>
      <c r="K58" s="11"/>
      <c r="L58" s="12"/>
      <c r="M58" s="8">
        <f t="shared" si="9"/>
        <v>2485.25209988846</v>
      </c>
      <c r="N58" s="11"/>
      <c r="O58" s="12"/>
      <c r="P58" s="28">
        <v>1</v>
      </c>
      <c r="Q58" s="29">
        <v>0</v>
      </c>
      <c r="R58" s="29">
        <v>0</v>
      </c>
    </row>
    <row r="59" spans="1:18">
      <c r="A59" s="5">
        <v>4</v>
      </c>
      <c r="B59" s="5" t="s">
        <v>17</v>
      </c>
      <c r="C59" s="5">
        <v>59067</v>
      </c>
      <c r="D59" s="5">
        <v>2990</v>
      </c>
      <c r="E59" s="5">
        <v>1605</v>
      </c>
      <c r="F59" s="5">
        <v>17</v>
      </c>
      <c r="G59" s="8">
        <f t="shared" si="7"/>
        <v>3161.550126312</v>
      </c>
      <c r="H59" s="11"/>
      <c r="I59" s="12"/>
      <c r="J59" s="8">
        <f t="shared" si="8"/>
        <v>2461.61045675719</v>
      </c>
      <c r="K59" s="11"/>
      <c r="L59" s="12"/>
      <c r="M59" s="8">
        <f t="shared" si="9"/>
        <v>574.255169763407</v>
      </c>
      <c r="N59" s="11"/>
      <c r="O59" s="12"/>
      <c r="P59" s="29">
        <v>0</v>
      </c>
      <c r="Q59" s="29">
        <v>0</v>
      </c>
      <c r="R59" s="28">
        <v>1</v>
      </c>
    </row>
    <row r="60" spans="1:18">
      <c r="A60" s="5">
        <v>5</v>
      </c>
      <c r="B60" s="5" t="s">
        <v>18</v>
      </c>
      <c r="C60" s="5">
        <v>12388</v>
      </c>
      <c r="D60" s="5">
        <v>1267</v>
      </c>
      <c r="E60" s="5">
        <v>720</v>
      </c>
      <c r="F60" s="5">
        <v>12</v>
      </c>
      <c r="G60" s="8">
        <f t="shared" si="7"/>
        <v>1224.91075390397</v>
      </c>
      <c r="H60" s="11"/>
      <c r="I60" s="12"/>
      <c r="J60" s="8">
        <f t="shared" si="8"/>
        <v>525.284043666484</v>
      </c>
      <c r="K60" s="11"/>
      <c r="L60" s="12"/>
      <c r="M60" s="8">
        <f t="shared" si="9"/>
        <v>1362.7626352377</v>
      </c>
      <c r="N60" s="11"/>
      <c r="O60" s="12"/>
      <c r="P60" s="29">
        <v>0</v>
      </c>
      <c r="Q60" s="28">
        <v>1</v>
      </c>
      <c r="R60" s="29">
        <v>0</v>
      </c>
    </row>
    <row r="61" spans="1:18">
      <c r="A61" s="5">
        <v>6</v>
      </c>
      <c r="B61" s="5" t="s">
        <v>19</v>
      </c>
      <c r="C61" s="5">
        <v>16276</v>
      </c>
      <c r="D61" s="5">
        <v>601</v>
      </c>
      <c r="E61" s="5">
        <v>317</v>
      </c>
      <c r="F61" s="5">
        <v>2</v>
      </c>
      <c r="G61" s="8">
        <f t="shared" si="7"/>
        <v>448.058857344624</v>
      </c>
      <c r="H61" s="11"/>
      <c r="I61" s="12"/>
      <c r="J61" s="8">
        <f t="shared" si="8"/>
        <v>265.851807730302</v>
      </c>
      <c r="K61" s="11"/>
      <c r="L61" s="12"/>
      <c r="M61" s="8">
        <f t="shared" si="9"/>
        <v>2140.05817677931</v>
      </c>
      <c r="N61" s="11"/>
      <c r="O61" s="12"/>
      <c r="P61" s="29">
        <v>0</v>
      </c>
      <c r="Q61" s="28">
        <v>1</v>
      </c>
      <c r="R61" s="29">
        <v>0</v>
      </c>
    </row>
    <row r="62" spans="1:18">
      <c r="A62" s="5">
        <v>7</v>
      </c>
      <c r="B62" s="5" t="s">
        <v>20</v>
      </c>
      <c r="C62" s="5">
        <v>1022</v>
      </c>
      <c r="D62" s="5">
        <v>523</v>
      </c>
      <c r="E62" s="5">
        <v>268</v>
      </c>
      <c r="F62" s="5">
        <v>17</v>
      </c>
      <c r="G62" s="8">
        <f t="shared" si="7"/>
        <v>357.151940881944</v>
      </c>
      <c r="H62" s="11"/>
      <c r="I62" s="12"/>
      <c r="J62" s="8">
        <f t="shared" si="8"/>
        <v>356.125235940209</v>
      </c>
      <c r="K62" s="11"/>
      <c r="L62" s="12"/>
      <c r="M62" s="8">
        <f t="shared" si="9"/>
        <v>2231.94197953262</v>
      </c>
      <c r="N62" s="11"/>
      <c r="O62" s="12"/>
      <c r="P62" s="29">
        <v>0</v>
      </c>
      <c r="Q62" s="28">
        <v>1</v>
      </c>
      <c r="R62" s="29">
        <v>0</v>
      </c>
    </row>
    <row r="63" spans="1:18">
      <c r="A63" s="5">
        <v>8</v>
      </c>
      <c r="B63" s="5" t="s">
        <v>21</v>
      </c>
      <c r="C63" s="5">
        <v>3480</v>
      </c>
      <c r="D63" s="5">
        <v>493</v>
      </c>
      <c r="E63" s="5">
        <v>227</v>
      </c>
      <c r="F63" s="5">
        <v>10</v>
      </c>
      <c r="G63" s="8">
        <f t="shared" si="7"/>
        <v>314.26613114275</v>
      </c>
      <c r="H63" s="11"/>
      <c r="I63" s="12"/>
      <c r="J63" s="8">
        <f t="shared" si="8"/>
        <v>405.902220054163</v>
      </c>
      <c r="K63" s="11"/>
      <c r="L63" s="12"/>
      <c r="M63" s="8">
        <f t="shared" si="9"/>
        <v>2278.09854922916</v>
      </c>
      <c r="N63" s="11"/>
      <c r="O63" s="12"/>
      <c r="P63" s="28">
        <v>1</v>
      </c>
      <c r="Q63" s="29">
        <v>0</v>
      </c>
      <c r="R63" s="29">
        <v>0</v>
      </c>
    </row>
    <row r="64" spans="1:18">
      <c r="A64" s="5">
        <v>9</v>
      </c>
      <c r="B64" s="5" t="s">
        <v>22</v>
      </c>
      <c r="C64" s="5">
        <v>7564</v>
      </c>
      <c r="D64" s="5">
        <v>575</v>
      </c>
      <c r="E64" s="5">
        <v>290</v>
      </c>
      <c r="F64" s="5">
        <v>13</v>
      </c>
      <c r="G64" s="8">
        <f t="shared" si="7"/>
        <v>413.442546969915</v>
      </c>
      <c r="H64" s="11"/>
      <c r="I64" s="12"/>
      <c r="J64" s="8">
        <f t="shared" si="8"/>
        <v>303.313201096134</v>
      </c>
      <c r="K64" s="11"/>
      <c r="L64" s="12"/>
      <c r="M64" s="8">
        <f t="shared" si="9"/>
        <v>2175.78974168002</v>
      </c>
      <c r="N64" s="11"/>
      <c r="O64" s="12"/>
      <c r="P64" s="29">
        <v>0</v>
      </c>
      <c r="Q64" s="28">
        <v>1</v>
      </c>
      <c r="R64" s="29">
        <v>0</v>
      </c>
    </row>
    <row r="65" spans="1:18">
      <c r="A65" s="5">
        <v>10</v>
      </c>
      <c r="B65" s="5" t="s">
        <v>23</v>
      </c>
      <c r="C65" s="5">
        <v>3275</v>
      </c>
      <c r="D65" s="5">
        <v>129</v>
      </c>
      <c r="E65" s="5">
        <v>68</v>
      </c>
      <c r="F65" s="5">
        <v>2</v>
      </c>
      <c r="G65" s="8">
        <f t="shared" si="7"/>
        <v>88.7895590642085</v>
      </c>
      <c r="H65" s="11"/>
      <c r="I65" s="12"/>
      <c r="J65" s="8">
        <f t="shared" si="8"/>
        <v>790.905384057165</v>
      </c>
      <c r="K65" s="11"/>
      <c r="L65" s="12"/>
      <c r="M65" s="8">
        <f t="shared" si="9"/>
        <v>2673.65180979124</v>
      </c>
      <c r="N65" s="11"/>
      <c r="O65" s="12"/>
      <c r="P65" s="28">
        <v>1</v>
      </c>
      <c r="Q65" s="29">
        <v>0</v>
      </c>
      <c r="R65" s="29">
        <v>0</v>
      </c>
    </row>
    <row r="66" spans="1:18">
      <c r="A66" s="5">
        <v>11</v>
      </c>
      <c r="B66" s="5" t="s">
        <v>24</v>
      </c>
      <c r="C66" s="5">
        <v>15470</v>
      </c>
      <c r="D66" s="5">
        <v>910</v>
      </c>
      <c r="E66" s="5">
        <v>657</v>
      </c>
      <c r="F66" s="5">
        <v>1</v>
      </c>
      <c r="G66" s="8">
        <f t="shared" si="7"/>
        <v>889.769443576196</v>
      </c>
      <c r="H66" s="11"/>
      <c r="I66" s="12"/>
      <c r="J66" s="8">
        <f t="shared" si="8"/>
        <v>194.193675678353</v>
      </c>
      <c r="K66" s="11"/>
      <c r="L66" s="12"/>
      <c r="M66" s="8">
        <f t="shared" si="9"/>
        <v>1712.50722626213</v>
      </c>
      <c r="N66" s="11"/>
      <c r="O66" s="12"/>
      <c r="P66" s="29">
        <v>0</v>
      </c>
      <c r="Q66" s="28">
        <v>1</v>
      </c>
      <c r="R66" s="29">
        <v>0</v>
      </c>
    </row>
    <row r="67" spans="1:18">
      <c r="A67" s="5">
        <v>12</v>
      </c>
      <c r="B67" s="5" t="s">
        <v>25</v>
      </c>
      <c r="C67" s="5">
        <v>4961</v>
      </c>
      <c r="D67" s="5">
        <v>105</v>
      </c>
      <c r="E67" s="5">
        <v>77</v>
      </c>
      <c r="F67" s="5">
        <v>4</v>
      </c>
      <c r="G67" s="8">
        <f t="shared" si="7"/>
        <v>103.195712263571</v>
      </c>
      <c r="H67" s="11"/>
      <c r="I67" s="12"/>
      <c r="J67" s="8">
        <f t="shared" si="8"/>
        <v>806.129047247602</v>
      </c>
      <c r="K67" s="11"/>
      <c r="L67" s="12"/>
      <c r="M67" s="8">
        <f t="shared" si="9"/>
        <v>2690.51240472888</v>
      </c>
      <c r="N67" s="11"/>
      <c r="O67" s="12"/>
      <c r="P67" s="28">
        <v>1</v>
      </c>
      <c r="Q67" s="29">
        <v>0</v>
      </c>
      <c r="R67" s="29">
        <v>0</v>
      </c>
    </row>
    <row r="68" spans="1:18">
      <c r="A68" s="5">
        <v>13</v>
      </c>
      <c r="B68" s="5" t="s">
        <v>26</v>
      </c>
      <c r="C68" s="5">
        <v>5269</v>
      </c>
      <c r="D68" s="5">
        <v>313</v>
      </c>
      <c r="E68" s="5">
        <v>230</v>
      </c>
      <c r="F68" s="5">
        <v>0</v>
      </c>
      <c r="G68" s="8">
        <f t="shared" si="7"/>
        <v>156.380850535483</v>
      </c>
      <c r="H68" s="11"/>
      <c r="I68" s="12"/>
      <c r="J68" s="8">
        <f t="shared" si="8"/>
        <v>548.93654144228</v>
      </c>
      <c r="K68" s="11"/>
      <c r="L68" s="12"/>
      <c r="M68" s="8">
        <f t="shared" si="9"/>
        <v>2435.29998152178</v>
      </c>
      <c r="N68" s="11"/>
      <c r="O68" s="12"/>
      <c r="P68" s="28">
        <v>1</v>
      </c>
      <c r="Q68" s="29">
        <v>0</v>
      </c>
      <c r="R68" s="29">
        <v>0</v>
      </c>
    </row>
    <row r="69" spans="1:18">
      <c r="A69" s="5">
        <v>14</v>
      </c>
      <c r="B69" s="5" t="s">
        <v>27</v>
      </c>
      <c r="C69" s="5">
        <v>0</v>
      </c>
      <c r="D69" s="5">
        <v>1968</v>
      </c>
      <c r="E69" s="5">
        <v>1081</v>
      </c>
      <c r="F69" s="5">
        <v>21</v>
      </c>
      <c r="G69" s="8">
        <f t="shared" si="7"/>
        <v>2013.24417899577</v>
      </c>
      <c r="H69" s="11"/>
      <c r="I69" s="12"/>
      <c r="J69" s="8">
        <f t="shared" si="8"/>
        <v>1313.29630459903</v>
      </c>
      <c r="K69" s="11"/>
      <c r="L69" s="12"/>
      <c r="M69" s="8">
        <f t="shared" si="9"/>
        <v>574.255169763407</v>
      </c>
      <c r="N69" s="11"/>
      <c r="O69" s="12"/>
      <c r="P69" s="29">
        <v>0</v>
      </c>
      <c r="Q69" s="29">
        <v>0</v>
      </c>
      <c r="R69" s="28">
        <v>1</v>
      </c>
    </row>
    <row r="70" spans="1:18">
      <c r="A70" s="5">
        <v>15</v>
      </c>
      <c r="B70" s="5" t="s">
        <v>28</v>
      </c>
      <c r="C70" s="5">
        <v>0</v>
      </c>
      <c r="D70" s="5">
        <v>201</v>
      </c>
      <c r="E70" s="5">
        <v>162</v>
      </c>
      <c r="F70" s="5">
        <v>1</v>
      </c>
      <c r="G70" s="8">
        <f t="shared" si="7"/>
        <v>35.2044745676711</v>
      </c>
      <c r="H70" s="11"/>
      <c r="I70" s="12"/>
      <c r="J70" s="8">
        <f t="shared" si="8"/>
        <v>679.926916840993</v>
      </c>
      <c r="K70" s="11"/>
      <c r="L70" s="12"/>
      <c r="M70" s="8">
        <f t="shared" si="9"/>
        <v>2566.00253312424</v>
      </c>
      <c r="N70" s="11"/>
      <c r="O70" s="12"/>
      <c r="P70" s="28">
        <v>1</v>
      </c>
      <c r="Q70" s="29">
        <v>0</v>
      </c>
      <c r="R70" s="29">
        <v>0</v>
      </c>
    </row>
    <row r="71" spans="1:18">
      <c r="A71" s="5">
        <v>16</v>
      </c>
      <c r="B71" s="5" t="s">
        <v>29</v>
      </c>
      <c r="C71" s="5">
        <v>3803</v>
      </c>
      <c r="D71" s="5">
        <v>132</v>
      </c>
      <c r="E71" s="5">
        <v>80</v>
      </c>
      <c r="F71" s="5">
        <v>2</v>
      </c>
      <c r="G71" s="8">
        <f t="shared" si="7"/>
        <v>78.8463039398196</v>
      </c>
      <c r="H71" s="11"/>
      <c r="I71" s="12"/>
      <c r="J71" s="8">
        <f t="shared" si="8"/>
        <v>781.793568452357</v>
      </c>
      <c r="K71" s="11"/>
      <c r="L71" s="12"/>
      <c r="M71" s="8">
        <f t="shared" si="9"/>
        <v>2665.30804973834</v>
      </c>
      <c r="N71" s="11"/>
      <c r="O71" s="12"/>
      <c r="P71" s="28">
        <v>1</v>
      </c>
      <c r="Q71" s="29">
        <v>0</v>
      </c>
      <c r="R71" s="29">
        <v>0</v>
      </c>
    </row>
    <row r="72" spans="1:18">
      <c r="A72" s="5">
        <v>17</v>
      </c>
      <c r="B72" s="5" t="s">
        <v>30</v>
      </c>
      <c r="C72" s="5">
        <v>0</v>
      </c>
      <c r="D72" s="5">
        <v>286</v>
      </c>
      <c r="E72" s="5">
        <v>246</v>
      </c>
      <c r="F72" s="5">
        <v>0</v>
      </c>
      <c r="G72" s="8">
        <f t="shared" si="7"/>
        <v>149.526847443892</v>
      </c>
      <c r="H72" s="11"/>
      <c r="I72" s="12"/>
      <c r="J72" s="8">
        <f t="shared" si="8"/>
        <v>564.836801425773</v>
      </c>
      <c r="K72" s="11"/>
      <c r="L72" s="12"/>
      <c r="M72" s="8">
        <f t="shared" si="9"/>
        <v>2452.14579501301</v>
      </c>
      <c r="N72" s="11"/>
      <c r="O72" s="12"/>
      <c r="P72" s="28">
        <v>1</v>
      </c>
      <c r="Q72" s="29">
        <v>0</v>
      </c>
      <c r="R72" s="29">
        <v>0</v>
      </c>
    </row>
    <row r="73" spans="1:18">
      <c r="A73" s="5">
        <v>18</v>
      </c>
      <c r="B73" s="5" t="s">
        <v>31</v>
      </c>
      <c r="C73" s="5">
        <v>0</v>
      </c>
      <c r="D73" s="5">
        <v>625</v>
      </c>
      <c r="E73" s="5">
        <v>478</v>
      </c>
      <c r="F73" s="5">
        <v>2</v>
      </c>
      <c r="G73" s="8">
        <f t="shared" si="7"/>
        <v>554.814356712406</v>
      </c>
      <c r="H73" s="11"/>
      <c r="I73" s="12"/>
      <c r="J73" s="8">
        <f t="shared" si="8"/>
        <v>164.538873268072</v>
      </c>
      <c r="K73" s="11"/>
      <c r="L73" s="12"/>
      <c r="M73" s="8">
        <f t="shared" si="9"/>
        <v>2045.93010633306</v>
      </c>
      <c r="N73" s="11"/>
      <c r="O73" s="12"/>
      <c r="P73" s="29">
        <v>0</v>
      </c>
      <c r="Q73" s="28">
        <v>1</v>
      </c>
      <c r="R73" s="29">
        <v>0</v>
      </c>
    </row>
    <row r="74" spans="1:18">
      <c r="A74" s="5">
        <v>19</v>
      </c>
      <c r="B74" s="5" t="s">
        <v>32</v>
      </c>
      <c r="C74" s="5">
        <v>0</v>
      </c>
      <c r="D74" s="5">
        <v>71</v>
      </c>
      <c r="E74" s="5">
        <v>48</v>
      </c>
      <c r="F74" s="5">
        <v>0</v>
      </c>
      <c r="G74" s="8">
        <f t="shared" si="7"/>
        <v>147.269145388408</v>
      </c>
      <c r="H74" s="11"/>
      <c r="I74" s="12"/>
      <c r="J74" s="8">
        <f t="shared" si="8"/>
        <v>850.408245299556</v>
      </c>
      <c r="K74" s="11"/>
      <c r="L74" s="12"/>
      <c r="M74" s="8">
        <f t="shared" si="9"/>
        <v>2734.20006583278</v>
      </c>
      <c r="N74" s="11"/>
      <c r="O74" s="12"/>
      <c r="P74" s="28">
        <v>1</v>
      </c>
      <c r="Q74" s="29">
        <v>0</v>
      </c>
      <c r="R74" s="29">
        <v>0</v>
      </c>
    </row>
    <row r="75" spans="1:18">
      <c r="A75" s="5">
        <v>20</v>
      </c>
      <c r="B75" s="5" t="s">
        <v>33</v>
      </c>
      <c r="C75" s="5">
        <v>0</v>
      </c>
      <c r="D75" s="5">
        <v>72</v>
      </c>
      <c r="E75" s="5">
        <v>56</v>
      </c>
      <c r="F75" s="5">
        <v>1</v>
      </c>
      <c r="G75" s="8">
        <f t="shared" si="7"/>
        <v>142.244268610945</v>
      </c>
      <c r="H75" s="11"/>
      <c r="I75" s="12"/>
      <c r="J75" s="8">
        <f t="shared" si="8"/>
        <v>845.262536199281</v>
      </c>
      <c r="K75" s="11"/>
      <c r="L75" s="12"/>
      <c r="M75" s="8">
        <f t="shared" si="9"/>
        <v>2729.53146162487</v>
      </c>
      <c r="N75" s="11"/>
      <c r="O75" s="12"/>
      <c r="P75" s="28">
        <v>1</v>
      </c>
      <c r="Q75" s="29">
        <v>0</v>
      </c>
      <c r="R75" s="29">
        <v>0</v>
      </c>
    </row>
    <row r="76" spans="1:18">
      <c r="A76" s="5">
        <v>21</v>
      </c>
      <c r="B76" s="5" t="s">
        <v>34</v>
      </c>
      <c r="C76" s="5">
        <v>0</v>
      </c>
      <c r="D76" s="5">
        <v>225</v>
      </c>
      <c r="E76" s="5">
        <v>122</v>
      </c>
      <c r="F76" s="5">
        <v>0</v>
      </c>
      <c r="G76" s="8">
        <f t="shared" si="7"/>
        <v>30.4461888288368</v>
      </c>
      <c r="H76" s="11"/>
      <c r="I76" s="12"/>
      <c r="J76" s="8">
        <f t="shared" si="8"/>
        <v>681.153568348188</v>
      </c>
      <c r="K76" s="11"/>
      <c r="L76" s="12"/>
      <c r="M76" s="8">
        <f t="shared" si="9"/>
        <v>2563.53622950798</v>
      </c>
      <c r="N76" s="11"/>
      <c r="O76" s="12"/>
      <c r="P76" s="28">
        <v>1</v>
      </c>
      <c r="Q76" s="29">
        <v>0</v>
      </c>
      <c r="R76" s="29">
        <v>0</v>
      </c>
    </row>
    <row r="77" spans="1:18">
      <c r="A77" s="5">
        <v>22</v>
      </c>
      <c r="B77" s="5" t="s">
        <v>35</v>
      </c>
      <c r="C77" s="5">
        <v>0</v>
      </c>
      <c r="D77" s="5">
        <v>5</v>
      </c>
      <c r="E77" s="5">
        <v>5</v>
      </c>
      <c r="F77" s="5">
        <v>0</v>
      </c>
      <c r="G77" s="8">
        <f t="shared" si="7"/>
        <v>226.034989698602</v>
      </c>
      <c r="H77" s="11"/>
      <c r="I77" s="12"/>
      <c r="J77" s="8">
        <f t="shared" si="8"/>
        <v>929.175078513523</v>
      </c>
      <c r="K77" s="11"/>
      <c r="L77" s="12"/>
      <c r="M77" s="8">
        <f t="shared" si="9"/>
        <v>2812.69994844811</v>
      </c>
      <c r="N77" s="11"/>
      <c r="O77" s="12"/>
      <c r="P77" s="28">
        <v>1</v>
      </c>
      <c r="Q77" s="29">
        <v>0</v>
      </c>
      <c r="R77" s="29">
        <v>0</v>
      </c>
    </row>
  </sheetData>
  <mergeCells count="210">
    <mergeCell ref="B1:E1"/>
    <mergeCell ref="H2:J2"/>
    <mergeCell ref="K2:M2"/>
    <mergeCell ref="N2:P2"/>
    <mergeCell ref="H4:J4"/>
    <mergeCell ref="K4:M4"/>
    <mergeCell ref="N4:P4"/>
    <mergeCell ref="H5:J5"/>
    <mergeCell ref="K5:M5"/>
    <mergeCell ref="N5:P5"/>
    <mergeCell ref="H6:J6"/>
    <mergeCell ref="K6:M6"/>
    <mergeCell ref="N6:P6"/>
    <mergeCell ref="H7:J7"/>
    <mergeCell ref="K7:M7"/>
    <mergeCell ref="N7:P7"/>
    <mergeCell ref="H8:J8"/>
    <mergeCell ref="K8:M8"/>
    <mergeCell ref="N8:P8"/>
    <mergeCell ref="H9:J9"/>
    <mergeCell ref="K9:M9"/>
    <mergeCell ref="N9:P9"/>
    <mergeCell ref="H10:J10"/>
    <mergeCell ref="K10:M10"/>
    <mergeCell ref="N10:P10"/>
    <mergeCell ref="H11:J11"/>
    <mergeCell ref="K11:M11"/>
    <mergeCell ref="N11:P11"/>
    <mergeCell ref="H12:J12"/>
    <mergeCell ref="K12:M12"/>
    <mergeCell ref="N12:P12"/>
    <mergeCell ref="H13:J13"/>
    <mergeCell ref="K13:M13"/>
    <mergeCell ref="N13:P13"/>
    <mergeCell ref="H14:J14"/>
    <mergeCell ref="K14:M14"/>
    <mergeCell ref="N14:P14"/>
    <mergeCell ref="H15:J15"/>
    <mergeCell ref="K15:M15"/>
    <mergeCell ref="N15:P15"/>
    <mergeCell ref="H16:J16"/>
    <mergeCell ref="K16:M16"/>
    <mergeCell ref="N16:P16"/>
    <mergeCell ref="H17:J17"/>
    <mergeCell ref="K17:M17"/>
    <mergeCell ref="N17:P17"/>
    <mergeCell ref="H18:J18"/>
    <mergeCell ref="K18:M18"/>
    <mergeCell ref="N18:P18"/>
    <mergeCell ref="H19:J19"/>
    <mergeCell ref="K19:M19"/>
    <mergeCell ref="N19:P19"/>
    <mergeCell ref="H20:J20"/>
    <mergeCell ref="K20:M20"/>
    <mergeCell ref="N20:P20"/>
    <mergeCell ref="H21:J21"/>
    <mergeCell ref="K21:M21"/>
    <mergeCell ref="N21:P21"/>
    <mergeCell ref="H22:J22"/>
    <mergeCell ref="K22:M22"/>
    <mergeCell ref="N22:P22"/>
    <mergeCell ref="H23:J23"/>
    <mergeCell ref="K23:M23"/>
    <mergeCell ref="N23:P23"/>
    <mergeCell ref="H24:J24"/>
    <mergeCell ref="K24:M24"/>
    <mergeCell ref="N24:P24"/>
    <mergeCell ref="H25:J25"/>
    <mergeCell ref="K25:M25"/>
    <mergeCell ref="N25:P25"/>
    <mergeCell ref="B27:E27"/>
    <mergeCell ref="G28:I28"/>
    <mergeCell ref="J28:L28"/>
    <mergeCell ref="M28:O28"/>
    <mergeCell ref="G30:I30"/>
    <mergeCell ref="J30:L30"/>
    <mergeCell ref="M30:O30"/>
    <mergeCell ref="G31:I31"/>
    <mergeCell ref="J31:L31"/>
    <mergeCell ref="M31:O31"/>
    <mergeCell ref="G32:I32"/>
    <mergeCell ref="J32:L32"/>
    <mergeCell ref="M32:O32"/>
    <mergeCell ref="G33:I33"/>
    <mergeCell ref="J33:L33"/>
    <mergeCell ref="M33:O33"/>
    <mergeCell ref="G34:I34"/>
    <mergeCell ref="J34:L34"/>
    <mergeCell ref="M34:O34"/>
    <mergeCell ref="G35:I35"/>
    <mergeCell ref="J35:L35"/>
    <mergeCell ref="M35:O35"/>
    <mergeCell ref="G36:I36"/>
    <mergeCell ref="J36:L36"/>
    <mergeCell ref="M36:O36"/>
    <mergeCell ref="G37:I37"/>
    <mergeCell ref="J37:L37"/>
    <mergeCell ref="M37:O37"/>
    <mergeCell ref="G38:I38"/>
    <mergeCell ref="J38:L38"/>
    <mergeCell ref="M38:O38"/>
    <mergeCell ref="G39:I39"/>
    <mergeCell ref="J39:L39"/>
    <mergeCell ref="M39:O39"/>
    <mergeCell ref="G40:I40"/>
    <mergeCell ref="J40:L40"/>
    <mergeCell ref="M40:O40"/>
    <mergeCell ref="G41:I41"/>
    <mergeCell ref="J41:L41"/>
    <mergeCell ref="M41:O41"/>
    <mergeCell ref="G42:I42"/>
    <mergeCell ref="J42:L42"/>
    <mergeCell ref="M42:O42"/>
    <mergeCell ref="G43:I43"/>
    <mergeCell ref="J43:L43"/>
    <mergeCell ref="M43:O43"/>
    <mergeCell ref="G44:I44"/>
    <mergeCell ref="J44:L44"/>
    <mergeCell ref="M44:O44"/>
    <mergeCell ref="G45:I45"/>
    <mergeCell ref="J45:L45"/>
    <mergeCell ref="M45:O45"/>
    <mergeCell ref="G46:I46"/>
    <mergeCell ref="J46:L46"/>
    <mergeCell ref="M46:O46"/>
    <mergeCell ref="G47:I47"/>
    <mergeCell ref="J47:L47"/>
    <mergeCell ref="M47:O47"/>
    <mergeCell ref="G48:I48"/>
    <mergeCell ref="J48:L48"/>
    <mergeCell ref="M48:O48"/>
    <mergeCell ref="G49:I49"/>
    <mergeCell ref="J49:L49"/>
    <mergeCell ref="M49:O49"/>
    <mergeCell ref="G50:I50"/>
    <mergeCell ref="J50:L50"/>
    <mergeCell ref="M50:O50"/>
    <mergeCell ref="G51:I51"/>
    <mergeCell ref="J51:L51"/>
    <mergeCell ref="M51:O51"/>
    <mergeCell ref="B53:E53"/>
    <mergeCell ref="G54:I54"/>
    <mergeCell ref="J54:L54"/>
    <mergeCell ref="M54:O54"/>
    <mergeCell ref="G56:I56"/>
    <mergeCell ref="J56:L56"/>
    <mergeCell ref="M56:O56"/>
    <mergeCell ref="G57:I57"/>
    <mergeCell ref="J57:L57"/>
    <mergeCell ref="M57:O57"/>
    <mergeCell ref="G58:I58"/>
    <mergeCell ref="J58:L58"/>
    <mergeCell ref="M58:O58"/>
    <mergeCell ref="G59:I59"/>
    <mergeCell ref="J59:L59"/>
    <mergeCell ref="M59:O59"/>
    <mergeCell ref="G60:I60"/>
    <mergeCell ref="J60:L60"/>
    <mergeCell ref="M60:O60"/>
    <mergeCell ref="G61:I61"/>
    <mergeCell ref="J61:L61"/>
    <mergeCell ref="M61:O61"/>
    <mergeCell ref="G62:I62"/>
    <mergeCell ref="J62:L62"/>
    <mergeCell ref="M62:O62"/>
    <mergeCell ref="G63:I63"/>
    <mergeCell ref="J63:L63"/>
    <mergeCell ref="M63:O63"/>
    <mergeCell ref="G64:I64"/>
    <mergeCell ref="J64:L64"/>
    <mergeCell ref="M64:O64"/>
    <mergeCell ref="G65:I65"/>
    <mergeCell ref="J65:L65"/>
    <mergeCell ref="M65:O65"/>
    <mergeCell ref="G66:I66"/>
    <mergeCell ref="J66:L66"/>
    <mergeCell ref="M66:O66"/>
    <mergeCell ref="G67:I67"/>
    <mergeCell ref="J67:L67"/>
    <mergeCell ref="M67:O67"/>
    <mergeCell ref="G68:I68"/>
    <mergeCell ref="J68:L68"/>
    <mergeCell ref="M68:O68"/>
    <mergeCell ref="G69:I69"/>
    <mergeCell ref="J69:L69"/>
    <mergeCell ref="M69:O69"/>
    <mergeCell ref="G70:I70"/>
    <mergeCell ref="J70:L70"/>
    <mergeCell ref="M70:O70"/>
    <mergeCell ref="G71:I71"/>
    <mergeCell ref="J71:L71"/>
    <mergeCell ref="M71:O71"/>
    <mergeCell ref="G72:I72"/>
    <mergeCell ref="J72:L72"/>
    <mergeCell ref="M72:O72"/>
    <mergeCell ref="G73:I73"/>
    <mergeCell ref="J73:L73"/>
    <mergeCell ref="M73:O73"/>
    <mergeCell ref="G74:I74"/>
    <mergeCell ref="J74:L74"/>
    <mergeCell ref="M74:O74"/>
    <mergeCell ref="G75:I75"/>
    <mergeCell ref="J75:L75"/>
    <mergeCell ref="M75:O75"/>
    <mergeCell ref="G76:I76"/>
    <mergeCell ref="J76:L76"/>
    <mergeCell ref="M76:O76"/>
    <mergeCell ref="G77:I77"/>
    <mergeCell ref="J77:L77"/>
    <mergeCell ref="M77:O7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workbookViewId="0">
      <selection activeCell="D3" sqref="D3:F25"/>
    </sheetView>
  </sheetViews>
  <sheetFormatPr defaultColWidth="9" defaultRowHeight="15"/>
  <cols>
    <col min="2" max="2" width="25.1428571428571" customWidth="1"/>
    <col min="3" max="3" width="21" customWidth="1"/>
    <col min="4" max="4" width="14.8571428571429" customWidth="1"/>
    <col min="5" max="6" width="16.2857142857143" customWidth="1"/>
    <col min="7" max="7" width="17.2857142857143" customWidth="1"/>
  </cols>
  <sheetData>
    <row r="1" spans="2:5">
      <c r="B1" s="1" t="s">
        <v>0</v>
      </c>
      <c r="C1" s="1"/>
      <c r="D1" s="1"/>
      <c r="E1" s="1"/>
    </row>
    <row r="2" spans="8:16">
      <c r="H2" s="5" t="s">
        <v>1</v>
      </c>
      <c r="I2" s="5"/>
      <c r="J2" s="5"/>
      <c r="K2" s="5" t="s">
        <v>2</v>
      </c>
      <c r="L2" s="5"/>
      <c r="M2" s="5"/>
      <c r="N2" s="5" t="s">
        <v>3</v>
      </c>
      <c r="O2" s="5"/>
      <c r="P2" s="9"/>
    </row>
    <row r="3" spans="1:19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8" t="s">
        <v>10</v>
      </c>
      <c r="H3" s="5">
        <v>5</v>
      </c>
      <c r="I3" s="5">
        <v>5</v>
      </c>
      <c r="J3" s="5">
        <v>0</v>
      </c>
      <c r="K3" s="5">
        <v>493</v>
      </c>
      <c r="L3" s="5">
        <v>492</v>
      </c>
      <c r="M3" s="5">
        <v>10</v>
      </c>
      <c r="N3" s="5">
        <v>2990</v>
      </c>
      <c r="O3" s="8">
        <v>2941</v>
      </c>
      <c r="P3" s="5">
        <v>17</v>
      </c>
      <c r="Q3" s="5" t="s">
        <v>11</v>
      </c>
      <c r="R3" s="5" t="s">
        <v>12</v>
      </c>
      <c r="S3" s="5" t="s">
        <v>13</v>
      </c>
    </row>
    <row r="4" spans="1:19">
      <c r="A4" s="5">
        <v>1</v>
      </c>
      <c r="B4" s="5" t="s">
        <v>14</v>
      </c>
      <c r="C4" s="5">
        <v>10252</v>
      </c>
      <c r="D4" s="5">
        <v>226</v>
      </c>
      <c r="E4" s="25">
        <v>81</v>
      </c>
      <c r="F4" s="5">
        <v>4</v>
      </c>
      <c r="G4" s="8">
        <f>((D4+E4+F4)/C4)*100</f>
        <v>3.03355442840421</v>
      </c>
      <c r="H4" s="8">
        <f>SQRT(((D4-$H$3)^2)+((E4-$I$3)^2)+((F4-$J$3)^2))</f>
        <v>233.737031725826</v>
      </c>
      <c r="I4" s="11"/>
      <c r="J4" s="12"/>
      <c r="K4" s="8">
        <f>SQRT(((D4-$K$3)^2)+((E4-$L$3)^2)+((F4-$M$3)^2))</f>
        <v>490.148956950844</v>
      </c>
      <c r="L4" s="11"/>
      <c r="M4" s="12"/>
      <c r="N4" s="8">
        <f>SQRT(((D4-$N$3)^2)+((E4-$O$3)^2)+((F4-$P$3)^2))</f>
        <v>3977.36910532578</v>
      </c>
      <c r="O4" s="11"/>
      <c r="P4" s="27"/>
      <c r="Q4" s="28">
        <v>1</v>
      </c>
      <c r="R4" s="29">
        <v>0</v>
      </c>
      <c r="S4" s="29">
        <v>0</v>
      </c>
    </row>
    <row r="5" spans="1:19">
      <c r="A5" s="5">
        <v>2</v>
      </c>
      <c r="B5" s="5" t="s">
        <v>15</v>
      </c>
      <c r="C5" s="5">
        <v>15781</v>
      </c>
      <c r="D5" s="5">
        <v>1007</v>
      </c>
      <c r="E5" s="26">
        <v>182</v>
      </c>
      <c r="F5" s="5">
        <v>8</v>
      </c>
      <c r="G5" s="8">
        <f t="shared" ref="G5:G25" si="0">((D5+E5+F5)/C5)*100</f>
        <v>7.58507065458463</v>
      </c>
      <c r="H5" s="8">
        <f t="shared" ref="H5:H25" si="1">SQRT(((D5-$H$3)^2)+((E5-$I$3)^2)+((F5-$J$3)^2))</f>
        <v>1017.5445936174</v>
      </c>
      <c r="I5" s="11"/>
      <c r="J5" s="12"/>
      <c r="K5" s="8">
        <f t="shared" ref="K5:K25" si="2">SQRT(((D5-$K$3)^2)+((E5-$L$3)^2)+((F5-$M$3)^2))</f>
        <v>600.249947938357</v>
      </c>
      <c r="L5" s="11"/>
      <c r="M5" s="12"/>
      <c r="N5" s="8">
        <f t="shared" ref="N5:N25" si="3">SQRT(((D5-$N$3)^2)+((E5-$O$3)^2)+((F5-$P$3)^2))</f>
        <v>3397.71261292064</v>
      </c>
      <c r="O5" s="11"/>
      <c r="P5" s="12"/>
      <c r="Q5" s="29">
        <v>0</v>
      </c>
      <c r="R5" s="28">
        <v>1</v>
      </c>
      <c r="S5" s="29">
        <v>0</v>
      </c>
    </row>
    <row r="6" spans="1:19">
      <c r="A6" s="5">
        <v>3</v>
      </c>
      <c r="B6" s="5" t="s">
        <v>16</v>
      </c>
      <c r="C6" s="5">
        <v>19710</v>
      </c>
      <c r="D6" s="5">
        <v>278</v>
      </c>
      <c r="E6" s="26">
        <v>89</v>
      </c>
      <c r="F6" s="5">
        <v>0</v>
      </c>
      <c r="G6" s="8">
        <f t="shared" si="0"/>
        <v>1.86199898528666</v>
      </c>
      <c r="H6" s="8">
        <f t="shared" si="1"/>
        <v>285.630880683444</v>
      </c>
      <c r="I6" s="11"/>
      <c r="J6" s="12"/>
      <c r="K6" s="8">
        <f t="shared" si="2"/>
        <v>456.874162105935</v>
      </c>
      <c r="L6" s="11"/>
      <c r="M6" s="12"/>
      <c r="N6" s="8">
        <f t="shared" si="3"/>
        <v>3935.62409282187</v>
      </c>
      <c r="O6" s="11"/>
      <c r="P6" s="12"/>
      <c r="Q6" s="28">
        <v>1</v>
      </c>
      <c r="R6" s="29">
        <v>0</v>
      </c>
      <c r="S6" s="29">
        <v>0</v>
      </c>
    </row>
    <row r="7" spans="1:19">
      <c r="A7" s="5">
        <v>4</v>
      </c>
      <c r="B7" s="5" t="s">
        <v>17</v>
      </c>
      <c r="C7" s="5">
        <v>59067</v>
      </c>
      <c r="D7" s="5">
        <v>2990</v>
      </c>
      <c r="E7" s="26">
        <v>1336</v>
      </c>
      <c r="F7" s="5">
        <v>17</v>
      </c>
      <c r="G7" s="8">
        <f t="shared" si="0"/>
        <v>7.35266731000389</v>
      </c>
      <c r="H7" s="8">
        <f t="shared" si="1"/>
        <v>3268.34438209929</v>
      </c>
      <c r="I7" s="11"/>
      <c r="J7" s="12"/>
      <c r="K7" s="8">
        <f t="shared" si="2"/>
        <v>2635.79096288002</v>
      </c>
      <c r="L7" s="11"/>
      <c r="M7" s="12"/>
      <c r="N7" s="8">
        <f t="shared" si="3"/>
        <v>1605</v>
      </c>
      <c r="O7" s="11"/>
      <c r="P7" s="12"/>
      <c r="Q7" s="29">
        <v>0</v>
      </c>
      <c r="R7" s="29">
        <v>0</v>
      </c>
      <c r="S7" s="28">
        <v>1</v>
      </c>
    </row>
    <row r="8" spans="1:19">
      <c r="A8" s="5">
        <v>5</v>
      </c>
      <c r="B8" s="5" t="s">
        <v>18</v>
      </c>
      <c r="C8" s="5">
        <v>12388</v>
      </c>
      <c r="D8" s="5">
        <v>1267</v>
      </c>
      <c r="E8" s="26">
        <v>545</v>
      </c>
      <c r="F8" s="5">
        <v>12</v>
      </c>
      <c r="G8" s="8">
        <f t="shared" si="0"/>
        <v>14.7239263803681</v>
      </c>
      <c r="H8" s="8">
        <f t="shared" si="1"/>
        <v>1372.7301264269</v>
      </c>
      <c r="I8" s="11"/>
      <c r="J8" s="12"/>
      <c r="K8" s="8">
        <f t="shared" si="2"/>
        <v>775.815055280574</v>
      </c>
      <c r="L8" s="11"/>
      <c r="M8" s="12"/>
      <c r="N8" s="8">
        <f t="shared" si="3"/>
        <v>2951.19806180473</v>
      </c>
      <c r="O8" s="11"/>
      <c r="P8" s="12"/>
      <c r="Q8" s="29">
        <v>0</v>
      </c>
      <c r="R8" s="28">
        <v>1</v>
      </c>
      <c r="S8" s="29">
        <v>0</v>
      </c>
    </row>
    <row r="9" spans="1:19">
      <c r="A9" s="5">
        <v>6</v>
      </c>
      <c r="B9" s="5" t="s">
        <v>19</v>
      </c>
      <c r="C9" s="5">
        <v>16276</v>
      </c>
      <c r="D9" s="5">
        <v>601</v>
      </c>
      <c r="E9" s="26">
        <v>283</v>
      </c>
      <c r="F9" s="5">
        <v>2</v>
      </c>
      <c r="G9" s="8">
        <f t="shared" si="0"/>
        <v>5.44359793561072</v>
      </c>
      <c r="H9" s="8">
        <f t="shared" si="1"/>
        <v>657.650363034949</v>
      </c>
      <c r="I9" s="11"/>
      <c r="J9" s="12"/>
      <c r="K9" s="8">
        <f t="shared" si="2"/>
        <v>235.391163810369</v>
      </c>
      <c r="L9" s="11"/>
      <c r="M9" s="12"/>
      <c r="N9" s="8">
        <f t="shared" si="3"/>
        <v>3573.86485474759</v>
      </c>
      <c r="O9" s="11"/>
      <c r="P9" s="12"/>
      <c r="Q9" s="29">
        <v>0</v>
      </c>
      <c r="R9" s="28">
        <v>1</v>
      </c>
      <c r="S9" s="29">
        <v>0</v>
      </c>
    </row>
    <row r="10" spans="1:19">
      <c r="A10" s="5">
        <v>7</v>
      </c>
      <c r="B10" s="5" t="s">
        <v>20</v>
      </c>
      <c r="C10" s="5">
        <v>1022</v>
      </c>
      <c r="D10" s="5">
        <v>523</v>
      </c>
      <c r="E10" s="26">
        <v>255</v>
      </c>
      <c r="F10" s="5">
        <v>17</v>
      </c>
      <c r="G10" s="8">
        <f t="shared" si="0"/>
        <v>77.7886497064579</v>
      </c>
      <c r="H10" s="8">
        <f t="shared" si="1"/>
        <v>575.424191357993</v>
      </c>
      <c r="I10" s="11"/>
      <c r="J10" s="12"/>
      <c r="K10" s="8">
        <f t="shared" si="2"/>
        <v>238.993723766964</v>
      </c>
      <c r="L10" s="11"/>
      <c r="M10" s="12"/>
      <c r="N10" s="8">
        <f t="shared" si="3"/>
        <v>3647.01041950801</v>
      </c>
      <c r="O10" s="11"/>
      <c r="P10" s="12"/>
      <c r="Q10" s="29">
        <v>0</v>
      </c>
      <c r="R10" s="28">
        <v>1</v>
      </c>
      <c r="S10" s="29">
        <v>0</v>
      </c>
    </row>
    <row r="11" spans="1:19">
      <c r="A11" s="5">
        <v>8</v>
      </c>
      <c r="B11" s="5" t="s">
        <v>21</v>
      </c>
      <c r="C11" s="5">
        <v>3480</v>
      </c>
      <c r="D11" s="5">
        <v>493</v>
      </c>
      <c r="E11" s="26">
        <v>265</v>
      </c>
      <c r="F11" s="5">
        <v>10</v>
      </c>
      <c r="G11" s="8">
        <f t="shared" si="0"/>
        <v>22.0689655172414</v>
      </c>
      <c r="H11" s="8">
        <f t="shared" si="1"/>
        <v>553.031644664209</v>
      </c>
      <c r="I11" s="11"/>
      <c r="J11" s="12"/>
      <c r="K11" s="8">
        <f t="shared" si="2"/>
        <v>227</v>
      </c>
      <c r="L11" s="11"/>
      <c r="M11" s="12"/>
      <c r="N11" s="8">
        <f t="shared" si="3"/>
        <v>3660.05928913727</v>
      </c>
      <c r="O11" s="11"/>
      <c r="P11" s="12"/>
      <c r="Q11" s="29">
        <v>0</v>
      </c>
      <c r="R11" s="28">
        <v>1</v>
      </c>
      <c r="S11" s="29">
        <v>0</v>
      </c>
    </row>
    <row r="12" spans="1:19">
      <c r="A12" s="5">
        <v>9</v>
      </c>
      <c r="B12" s="5" t="s">
        <v>22</v>
      </c>
      <c r="C12" s="5">
        <v>7564</v>
      </c>
      <c r="D12" s="5">
        <v>575</v>
      </c>
      <c r="E12" s="26">
        <v>267</v>
      </c>
      <c r="F12" s="5">
        <v>13</v>
      </c>
      <c r="G12" s="8">
        <f t="shared" si="0"/>
        <v>11.3035430988895</v>
      </c>
      <c r="H12" s="8">
        <f t="shared" si="1"/>
        <v>627.465536902227</v>
      </c>
      <c r="I12" s="11"/>
      <c r="J12" s="12"/>
      <c r="K12" s="8">
        <f t="shared" si="2"/>
        <v>239.495302667923</v>
      </c>
      <c r="L12" s="11"/>
      <c r="M12" s="12"/>
      <c r="N12" s="8">
        <f t="shared" si="3"/>
        <v>3603.12600390272</v>
      </c>
      <c r="O12" s="11"/>
      <c r="P12" s="12"/>
      <c r="Q12" s="29">
        <v>0</v>
      </c>
      <c r="R12" s="28">
        <v>1</v>
      </c>
      <c r="S12" s="29">
        <v>0</v>
      </c>
    </row>
    <row r="13" spans="1:19">
      <c r="A13" s="5">
        <v>10</v>
      </c>
      <c r="B13" s="5" t="s">
        <v>23</v>
      </c>
      <c r="C13" s="5">
        <v>3275</v>
      </c>
      <c r="D13" s="5">
        <v>129</v>
      </c>
      <c r="E13" s="26">
        <v>61</v>
      </c>
      <c r="F13" s="5">
        <v>2</v>
      </c>
      <c r="G13" s="8">
        <f t="shared" si="0"/>
        <v>5.86259541984733</v>
      </c>
      <c r="H13" s="8">
        <f t="shared" si="1"/>
        <v>136.073509545392</v>
      </c>
      <c r="I13" s="11"/>
      <c r="J13" s="12"/>
      <c r="K13" s="8">
        <f t="shared" si="2"/>
        <v>564.199432824954</v>
      </c>
      <c r="L13" s="11"/>
      <c r="M13" s="12"/>
      <c r="N13" s="8">
        <f t="shared" si="3"/>
        <v>4059.54997505881</v>
      </c>
      <c r="O13" s="11"/>
      <c r="P13" s="12"/>
      <c r="Q13" s="28">
        <v>1</v>
      </c>
      <c r="R13" s="29">
        <v>0</v>
      </c>
      <c r="S13" s="29">
        <v>0</v>
      </c>
    </row>
    <row r="14" spans="1:19">
      <c r="A14" s="5">
        <v>11</v>
      </c>
      <c r="B14" s="5" t="s">
        <v>24</v>
      </c>
      <c r="C14" s="5">
        <v>15470</v>
      </c>
      <c r="D14" s="5">
        <v>910</v>
      </c>
      <c r="E14" s="26">
        <v>252</v>
      </c>
      <c r="F14" s="5">
        <v>1</v>
      </c>
      <c r="G14" s="8">
        <f t="shared" si="0"/>
        <v>7.51777634130575</v>
      </c>
      <c r="H14" s="8">
        <f t="shared" si="1"/>
        <v>938.10180684188</v>
      </c>
      <c r="I14" s="11"/>
      <c r="J14" s="12"/>
      <c r="K14" s="8">
        <f t="shared" si="2"/>
        <v>481.217206674907</v>
      </c>
      <c r="L14" s="11"/>
      <c r="M14" s="12"/>
      <c r="N14" s="8">
        <f t="shared" si="3"/>
        <v>3399.61424282226</v>
      </c>
      <c r="O14" s="11"/>
      <c r="P14" s="12"/>
      <c r="Q14" s="29">
        <v>0</v>
      </c>
      <c r="R14" s="28">
        <v>1</v>
      </c>
      <c r="S14" s="29">
        <v>0</v>
      </c>
    </row>
    <row r="15" spans="1:19">
      <c r="A15" s="5">
        <v>12</v>
      </c>
      <c r="B15" s="5" t="s">
        <v>25</v>
      </c>
      <c r="C15" s="5">
        <v>4961</v>
      </c>
      <c r="D15" s="5">
        <v>105</v>
      </c>
      <c r="E15" s="26">
        <v>28</v>
      </c>
      <c r="F15" s="5">
        <v>4</v>
      </c>
      <c r="G15" s="8">
        <f t="shared" si="0"/>
        <v>2.76154001209434</v>
      </c>
      <c r="H15" s="8">
        <f t="shared" si="1"/>
        <v>102.68885041717</v>
      </c>
      <c r="I15" s="11"/>
      <c r="J15" s="12"/>
      <c r="K15" s="8">
        <f t="shared" si="2"/>
        <v>604.876846969695</v>
      </c>
      <c r="L15" s="11"/>
      <c r="M15" s="12"/>
      <c r="N15" s="8">
        <f t="shared" si="3"/>
        <v>4099.87353463494</v>
      </c>
      <c r="O15" s="11"/>
      <c r="P15" s="12"/>
      <c r="Q15" s="28">
        <v>1</v>
      </c>
      <c r="R15" s="29">
        <v>0</v>
      </c>
      <c r="S15" s="29">
        <v>0</v>
      </c>
    </row>
    <row r="16" spans="1:19">
      <c r="A16" s="5">
        <v>13</v>
      </c>
      <c r="B16" s="5" t="s">
        <v>26</v>
      </c>
      <c r="C16" s="5">
        <v>5269</v>
      </c>
      <c r="D16" s="5">
        <v>313</v>
      </c>
      <c r="E16" s="26">
        <v>82</v>
      </c>
      <c r="F16" s="5">
        <v>0</v>
      </c>
      <c r="G16" s="8">
        <f t="shared" si="0"/>
        <v>7.49667868665781</v>
      </c>
      <c r="H16" s="8">
        <f t="shared" si="1"/>
        <v>317.47913317256</v>
      </c>
      <c r="I16" s="11"/>
      <c r="J16" s="12"/>
      <c r="K16" s="8">
        <f t="shared" si="2"/>
        <v>447.883913531174</v>
      </c>
      <c r="L16" s="11"/>
      <c r="M16" s="12"/>
      <c r="N16" s="8">
        <f t="shared" si="3"/>
        <v>3916.6949076996</v>
      </c>
      <c r="O16" s="11"/>
      <c r="P16" s="12"/>
      <c r="Q16" s="28">
        <v>1</v>
      </c>
      <c r="R16" s="29">
        <v>0</v>
      </c>
      <c r="S16" s="29">
        <v>0</v>
      </c>
    </row>
    <row r="17" spans="1:19">
      <c r="A17" s="5">
        <v>14</v>
      </c>
      <c r="B17" s="5" t="s">
        <v>27</v>
      </c>
      <c r="C17" s="5">
        <v>0</v>
      </c>
      <c r="D17" s="5">
        <v>1968</v>
      </c>
      <c r="E17" s="26">
        <v>886</v>
      </c>
      <c r="F17" s="5">
        <v>21</v>
      </c>
      <c r="G17" s="8" t="e">
        <f t="shared" si="0"/>
        <v>#DIV/0!</v>
      </c>
      <c r="H17" s="8">
        <f t="shared" si="1"/>
        <v>2151.73674040297</v>
      </c>
      <c r="I17" s="11"/>
      <c r="J17" s="12"/>
      <c r="K17" s="8">
        <f t="shared" si="2"/>
        <v>1526.75538315737</v>
      </c>
      <c r="L17" s="11"/>
      <c r="M17" s="12"/>
      <c r="N17" s="8">
        <f t="shared" si="3"/>
        <v>2295.10892987675</v>
      </c>
      <c r="O17" s="11"/>
      <c r="P17" s="12"/>
      <c r="Q17" s="29">
        <v>0</v>
      </c>
      <c r="R17" s="28">
        <v>1</v>
      </c>
      <c r="S17" s="29">
        <v>0</v>
      </c>
    </row>
    <row r="18" spans="1:19">
      <c r="A18" s="5">
        <v>15</v>
      </c>
      <c r="B18" s="5" t="s">
        <v>28</v>
      </c>
      <c r="C18" s="5">
        <v>0</v>
      </c>
      <c r="D18" s="5">
        <v>201</v>
      </c>
      <c r="E18" s="26">
        <v>32</v>
      </c>
      <c r="F18" s="5">
        <v>1</v>
      </c>
      <c r="G18" s="8" t="e">
        <f t="shared" si="0"/>
        <v>#DIV/0!</v>
      </c>
      <c r="H18" s="8">
        <f t="shared" si="1"/>
        <v>197.85348114198</v>
      </c>
      <c r="I18" s="11"/>
      <c r="J18" s="12"/>
      <c r="K18" s="8">
        <f t="shared" si="2"/>
        <v>544.926600561947</v>
      </c>
      <c r="L18" s="11"/>
      <c r="M18" s="12"/>
      <c r="N18" s="8">
        <f t="shared" si="3"/>
        <v>4030.01960292999</v>
      </c>
      <c r="O18" s="11"/>
      <c r="P18" s="12"/>
      <c r="Q18" s="28">
        <v>1</v>
      </c>
      <c r="R18" s="29">
        <v>0</v>
      </c>
      <c r="S18" s="29">
        <v>0</v>
      </c>
    </row>
    <row r="19" spans="1:19">
      <c r="A19" s="5">
        <v>16</v>
      </c>
      <c r="B19" s="5" t="s">
        <v>29</v>
      </c>
      <c r="C19" s="5">
        <v>3803</v>
      </c>
      <c r="D19" s="5">
        <v>132</v>
      </c>
      <c r="E19" s="26">
        <v>51</v>
      </c>
      <c r="F19" s="5">
        <v>2</v>
      </c>
      <c r="G19" s="8">
        <f t="shared" si="0"/>
        <v>4.86458059426768</v>
      </c>
      <c r="H19" s="8">
        <f t="shared" si="1"/>
        <v>135.08885964431</v>
      </c>
      <c r="I19" s="11"/>
      <c r="J19" s="12"/>
      <c r="K19" s="8">
        <f t="shared" si="2"/>
        <v>569.970174658289</v>
      </c>
      <c r="L19" s="11"/>
      <c r="M19" s="12"/>
      <c r="N19" s="8">
        <f t="shared" si="3"/>
        <v>4064.54044142754</v>
      </c>
      <c r="O19" s="11"/>
      <c r="P19" s="12"/>
      <c r="Q19" s="28">
        <v>1</v>
      </c>
      <c r="R19" s="29">
        <v>0</v>
      </c>
      <c r="S19" s="29">
        <v>0</v>
      </c>
    </row>
    <row r="20" spans="1:19">
      <c r="A20" s="5">
        <v>17</v>
      </c>
      <c r="B20" s="5" t="s">
        <v>30</v>
      </c>
      <c r="C20" s="5">
        <v>0</v>
      </c>
      <c r="D20" s="5">
        <v>286</v>
      </c>
      <c r="E20" s="26">
        <v>40</v>
      </c>
      <c r="F20" s="5">
        <v>0</v>
      </c>
      <c r="G20" s="8" t="e">
        <f t="shared" si="0"/>
        <v>#DIV/0!</v>
      </c>
      <c r="H20" s="8">
        <f t="shared" si="1"/>
        <v>283.171326232018</v>
      </c>
      <c r="I20" s="11"/>
      <c r="J20" s="12"/>
      <c r="K20" s="8">
        <f t="shared" si="2"/>
        <v>497.245412246307</v>
      </c>
      <c r="L20" s="11"/>
      <c r="M20" s="12"/>
      <c r="N20" s="8">
        <f t="shared" si="3"/>
        <v>3965.81719195426</v>
      </c>
      <c r="O20" s="11"/>
      <c r="P20" s="12"/>
      <c r="Q20" s="28">
        <v>1</v>
      </c>
      <c r="R20" s="29">
        <v>0</v>
      </c>
      <c r="S20" s="29">
        <v>0</v>
      </c>
    </row>
    <row r="21" spans="1:19">
      <c r="A21" s="5">
        <v>18</v>
      </c>
      <c r="B21" s="5" t="s">
        <v>31</v>
      </c>
      <c r="C21" s="5">
        <v>0</v>
      </c>
      <c r="D21" s="5">
        <v>625</v>
      </c>
      <c r="E21" s="26">
        <v>141</v>
      </c>
      <c r="F21" s="5">
        <v>2</v>
      </c>
      <c r="G21" s="8" t="e">
        <f t="shared" si="0"/>
        <v>#DIV/0!</v>
      </c>
      <c r="H21" s="8">
        <f t="shared" si="1"/>
        <v>634.744042902334</v>
      </c>
      <c r="I21" s="11"/>
      <c r="J21" s="12"/>
      <c r="K21" s="8">
        <f t="shared" si="2"/>
        <v>375.085323626505</v>
      </c>
      <c r="L21" s="11"/>
      <c r="M21" s="12"/>
      <c r="N21" s="8">
        <f t="shared" si="3"/>
        <v>3665.16711760869</v>
      </c>
      <c r="O21" s="11"/>
      <c r="P21" s="12"/>
      <c r="Q21" s="29">
        <v>0</v>
      </c>
      <c r="R21" s="28">
        <v>1</v>
      </c>
      <c r="S21" s="29">
        <v>0</v>
      </c>
    </row>
    <row r="22" spans="1:19">
      <c r="A22" s="5">
        <v>19</v>
      </c>
      <c r="B22" s="5" t="s">
        <v>32</v>
      </c>
      <c r="C22" s="5">
        <v>0</v>
      </c>
      <c r="D22" s="5">
        <v>71</v>
      </c>
      <c r="E22" s="26">
        <v>23</v>
      </c>
      <c r="F22" s="5">
        <v>0</v>
      </c>
      <c r="G22" s="8" t="e">
        <f t="shared" si="0"/>
        <v>#DIV/0!</v>
      </c>
      <c r="H22" s="8">
        <f t="shared" si="1"/>
        <v>68.4105255059483</v>
      </c>
      <c r="I22" s="11"/>
      <c r="J22" s="12"/>
      <c r="K22" s="8">
        <f t="shared" si="2"/>
        <v>630.987321584198</v>
      </c>
      <c r="L22" s="11"/>
      <c r="M22" s="12"/>
      <c r="N22" s="8">
        <f t="shared" si="3"/>
        <v>4127.41735229187</v>
      </c>
      <c r="O22" s="11"/>
      <c r="P22" s="12"/>
      <c r="Q22" s="28">
        <v>1</v>
      </c>
      <c r="R22" s="29">
        <v>0</v>
      </c>
      <c r="S22" s="29">
        <v>0</v>
      </c>
    </row>
    <row r="23" spans="1:19">
      <c r="A23" s="5">
        <v>20</v>
      </c>
      <c r="B23" s="5" t="s">
        <v>33</v>
      </c>
      <c r="C23" s="5">
        <v>0</v>
      </c>
      <c r="D23" s="5">
        <v>72</v>
      </c>
      <c r="E23" s="26">
        <v>16</v>
      </c>
      <c r="F23" s="5">
        <v>1</v>
      </c>
      <c r="G23" s="8" t="e">
        <f t="shared" si="0"/>
        <v>#DIV/0!</v>
      </c>
      <c r="H23" s="8">
        <f t="shared" si="1"/>
        <v>67.9043444854598</v>
      </c>
      <c r="I23" s="11"/>
      <c r="J23" s="12"/>
      <c r="K23" s="8">
        <f t="shared" si="2"/>
        <v>635.529700328789</v>
      </c>
      <c r="L23" s="11"/>
      <c r="M23" s="12"/>
      <c r="N23" s="8">
        <f t="shared" si="3"/>
        <v>4131.65886781569</v>
      </c>
      <c r="O23" s="11"/>
      <c r="P23" s="12"/>
      <c r="Q23" s="28">
        <v>1</v>
      </c>
      <c r="R23" s="29">
        <v>0</v>
      </c>
      <c r="S23" s="29">
        <v>0</v>
      </c>
    </row>
    <row r="24" spans="1:19">
      <c r="A24" s="5">
        <v>21</v>
      </c>
      <c r="B24" s="5" t="s">
        <v>34</v>
      </c>
      <c r="C24" s="5">
        <v>0</v>
      </c>
      <c r="D24" s="5">
        <v>225</v>
      </c>
      <c r="E24" s="26">
        <v>103</v>
      </c>
      <c r="F24" s="5">
        <v>0</v>
      </c>
      <c r="G24" s="8" t="e">
        <f t="shared" si="0"/>
        <v>#DIV/0!</v>
      </c>
      <c r="H24" s="8">
        <f t="shared" si="1"/>
        <v>240.840195980654</v>
      </c>
      <c r="I24" s="11"/>
      <c r="J24" s="12"/>
      <c r="K24" s="8">
        <f t="shared" si="2"/>
        <v>472.48809508812</v>
      </c>
      <c r="L24" s="11"/>
      <c r="M24" s="12"/>
      <c r="N24" s="8">
        <f t="shared" si="3"/>
        <v>3962.29201346897</v>
      </c>
      <c r="O24" s="11"/>
      <c r="P24" s="12"/>
      <c r="Q24" s="28">
        <v>1</v>
      </c>
      <c r="R24" s="29">
        <v>0</v>
      </c>
      <c r="S24" s="29">
        <v>0</v>
      </c>
    </row>
    <row r="25" spans="1:19">
      <c r="A25" s="5">
        <v>22</v>
      </c>
      <c r="B25" s="5" t="s">
        <v>35</v>
      </c>
      <c r="C25" s="5">
        <v>0</v>
      </c>
      <c r="D25" s="5">
        <v>5</v>
      </c>
      <c r="E25" s="26">
        <v>0</v>
      </c>
      <c r="F25" s="5">
        <v>0</v>
      </c>
      <c r="G25" s="8" t="e">
        <f t="shared" si="0"/>
        <v>#DIV/0!</v>
      </c>
      <c r="H25" s="8">
        <f t="shared" si="1"/>
        <v>5</v>
      </c>
      <c r="I25" s="11"/>
      <c r="J25" s="12"/>
      <c r="K25" s="8">
        <f t="shared" si="2"/>
        <v>693.042567235231</v>
      </c>
      <c r="L25" s="11"/>
      <c r="M25" s="12"/>
      <c r="N25" s="8">
        <f t="shared" si="3"/>
        <v>4190.4647713589</v>
      </c>
      <c r="O25" s="11"/>
      <c r="P25" s="12"/>
      <c r="Q25" s="28">
        <v>1</v>
      </c>
      <c r="R25" s="29">
        <v>0</v>
      </c>
      <c r="S25" s="29">
        <v>0</v>
      </c>
    </row>
    <row r="27" spans="2:5">
      <c r="B27" s="1" t="s">
        <v>36</v>
      </c>
      <c r="C27" s="1"/>
      <c r="D27" s="1"/>
      <c r="E27" s="1"/>
    </row>
    <row r="28" spans="7:15">
      <c r="G28" s="5" t="s">
        <v>1</v>
      </c>
      <c r="H28" s="5"/>
      <c r="I28" s="5"/>
      <c r="J28" s="5" t="s">
        <v>2</v>
      </c>
      <c r="K28" s="5"/>
      <c r="L28" s="5"/>
      <c r="M28" s="5" t="s">
        <v>3</v>
      </c>
      <c r="N28" s="5"/>
      <c r="O28" s="9"/>
    </row>
    <row r="29" spans="1:18">
      <c r="A29" s="5" t="s">
        <v>4</v>
      </c>
      <c r="B29" s="5" t="s">
        <v>5</v>
      </c>
      <c r="C29" s="5" t="s">
        <v>6</v>
      </c>
      <c r="D29" s="5" t="s">
        <v>7</v>
      </c>
      <c r="E29" s="5" t="s">
        <v>8</v>
      </c>
      <c r="F29" s="5" t="s">
        <v>9</v>
      </c>
      <c r="G29" s="5">
        <f>SUM(D4,D6,D13,D15,D16,D18,D19,D20,D22,D23,D24,D25)/12</f>
        <v>170.25</v>
      </c>
      <c r="H29" s="5">
        <f>SUM(E4,E6,E13,E15,E16,E18,E19,E20,E22,E23,E24,E25)/12</f>
        <v>50.5</v>
      </c>
      <c r="I29" s="5">
        <f>SUM(F4,F6,F13,F15,F16,F18,F19,F20,F22,F23,F24,F25)/12</f>
        <v>1.16666666666667</v>
      </c>
      <c r="J29" s="5">
        <f>SUM(D5,D8,D9,D10,D11,D12,D14,D17,D21)/9</f>
        <v>885.444444444444</v>
      </c>
      <c r="K29" s="5">
        <f>SUM(E5,E8,E9,E10,E11,E12,E14,E17,E21)/9</f>
        <v>341.777777777778</v>
      </c>
      <c r="L29" s="5">
        <f>SUM(F5,F8,F9,F10,F11,F12,F14,F17,F21)/9</f>
        <v>9.55555555555556</v>
      </c>
      <c r="M29" s="5">
        <f>SUM(D7)/1</f>
        <v>2990</v>
      </c>
      <c r="N29" s="8">
        <f>SUM(E7)/1</f>
        <v>1336</v>
      </c>
      <c r="O29" s="5">
        <f>SUM(F7)/1</f>
        <v>17</v>
      </c>
      <c r="P29" s="5" t="s">
        <v>11</v>
      </c>
      <c r="Q29" s="5" t="s">
        <v>12</v>
      </c>
      <c r="R29" s="5" t="s">
        <v>13</v>
      </c>
    </row>
    <row r="30" spans="1:18">
      <c r="A30" s="5">
        <v>1</v>
      </c>
      <c r="B30" s="5" t="s">
        <v>14</v>
      </c>
      <c r="C30" s="5">
        <v>10252</v>
      </c>
      <c r="D30" s="5">
        <v>226</v>
      </c>
      <c r="E30" s="25">
        <v>81</v>
      </c>
      <c r="F30" s="5">
        <v>4</v>
      </c>
      <c r="G30" s="8">
        <f>SQRT(((D30-$G$29)^2)+((E30-$H$29)^2)+((F30-$I$29)^2))</f>
        <v>63.6108503148463</v>
      </c>
      <c r="H30" s="11"/>
      <c r="I30" s="12"/>
      <c r="J30" s="8">
        <f>SQRT(((D30-$J$29)^2)+((E30-$K$29)^2)+((F30-$L$29)^2))</f>
        <v>709.156462911316</v>
      </c>
      <c r="K30" s="11"/>
      <c r="L30" s="12"/>
      <c r="M30" s="8">
        <f>SQRT(((D30-$M$29)^2)+((E30-$N$29)^2)+((F30-$O$29)^2))</f>
        <v>3035.60372907928</v>
      </c>
      <c r="N30" s="11"/>
      <c r="O30" s="12"/>
      <c r="P30" s="28">
        <v>1</v>
      </c>
      <c r="Q30" s="29">
        <v>0</v>
      </c>
      <c r="R30" s="29">
        <v>0</v>
      </c>
    </row>
    <row r="31" spans="1:18">
      <c r="A31" s="5">
        <v>2</v>
      </c>
      <c r="B31" s="5" t="s">
        <v>15</v>
      </c>
      <c r="C31" s="5">
        <v>15781</v>
      </c>
      <c r="D31" s="5">
        <v>1007</v>
      </c>
      <c r="E31" s="26">
        <v>182</v>
      </c>
      <c r="F31" s="5">
        <v>8</v>
      </c>
      <c r="G31" s="8">
        <f t="shared" ref="G31:G51" si="4">SQRT(((D31-$G$29)^2)+((E31-$H$29)^2)+((F31-$I$29)^2))</f>
        <v>847.047523427372</v>
      </c>
      <c r="H31" s="11"/>
      <c r="I31" s="12"/>
      <c r="J31" s="8">
        <f t="shared" ref="J31:J51" si="5">SQRT(((D31-$J$29)^2)+((E31-$K$29)^2)+((F31-$L$29)^2))</f>
        <v>200.766309701382</v>
      </c>
      <c r="K31" s="11"/>
      <c r="L31" s="12"/>
      <c r="M31" s="8">
        <f t="shared" ref="M31:M51" si="6">SQRT(((D31-$M$29)^2)+((E31-$N$29)^2)+((F31-$O$29)^2))</f>
        <v>2294.35960564163</v>
      </c>
      <c r="N31" s="11"/>
      <c r="O31" s="12"/>
      <c r="P31" s="29">
        <v>0</v>
      </c>
      <c r="Q31" s="28">
        <v>1</v>
      </c>
      <c r="R31" s="29">
        <v>0</v>
      </c>
    </row>
    <row r="32" spans="1:18">
      <c r="A32" s="5">
        <v>3</v>
      </c>
      <c r="B32" s="5" t="s">
        <v>16</v>
      </c>
      <c r="C32" s="5">
        <v>19710</v>
      </c>
      <c r="D32" s="5">
        <v>278</v>
      </c>
      <c r="E32" s="26">
        <v>89</v>
      </c>
      <c r="F32" s="5">
        <v>0</v>
      </c>
      <c r="G32" s="8">
        <f t="shared" si="4"/>
        <v>114.427591126927</v>
      </c>
      <c r="H32" s="11"/>
      <c r="I32" s="12"/>
      <c r="J32" s="8">
        <f t="shared" si="5"/>
        <v>658.00962505625</v>
      </c>
      <c r="K32" s="11"/>
      <c r="L32" s="12"/>
      <c r="M32" s="8">
        <f t="shared" si="6"/>
        <v>2985.00284756983</v>
      </c>
      <c r="N32" s="11"/>
      <c r="O32" s="12"/>
      <c r="P32" s="28">
        <v>1</v>
      </c>
      <c r="Q32" s="29">
        <v>0</v>
      </c>
      <c r="R32" s="29">
        <v>0</v>
      </c>
    </row>
    <row r="33" spans="1:18">
      <c r="A33" s="5">
        <v>4</v>
      </c>
      <c r="B33" s="5" t="s">
        <v>17</v>
      </c>
      <c r="C33" s="5">
        <v>59067</v>
      </c>
      <c r="D33" s="5">
        <v>2990</v>
      </c>
      <c r="E33" s="26">
        <v>1336</v>
      </c>
      <c r="F33" s="5">
        <v>17</v>
      </c>
      <c r="G33" s="8">
        <f t="shared" si="4"/>
        <v>3098.99193399151</v>
      </c>
      <c r="H33" s="11"/>
      <c r="I33" s="12"/>
      <c r="J33" s="8">
        <f t="shared" si="5"/>
        <v>2327.59260467405</v>
      </c>
      <c r="K33" s="11"/>
      <c r="L33" s="12"/>
      <c r="M33" s="8">
        <f t="shared" si="6"/>
        <v>0</v>
      </c>
      <c r="N33" s="11"/>
      <c r="O33" s="12"/>
      <c r="P33" s="29">
        <v>0</v>
      </c>
      <c r="Q33" s="29">
        <v>0</v>
      </c>
      <c r="R33" s="28">
        <v>1</v>
      </c>
    </row>
    <row r="34" spans="1:18">
      <c r="A34" s="5">
        <v>5</v>
      </c>
      <c r="B34" s="5" t="s">
        <v>18</v>
      </c>
      <c r="C34" s="5">
        <v>12388</v>
      </c>
      <c r="D34" s="5">
        <v>1267</v>
      </c>
      <c r="E34" s="26">
        <v>545</v>
      </c>
      <c r="F34" s="5">
        <v>12</v>
      </c>
      <c r="G34" s="8">
        <f t="shared" si="4"/>
        <v>1203.12433838366</v>
      </c>
      <c r="H34" s="11"/>
      <c r="I34" s="12"/>
      <c r="J34" s="8">
        <f t="shared" si="5"/>
        <v>432.307632235297</v>
      </c>
      <c r="K34" s="11"/>
      <c r="L34" s="12"/>
      <c r="M34" s="8">
        <f t="shared" si="6"/>
        <v>1895.89952265409</v>
      </c>
      <c r="N34" s="11"/>
      <c r="O34" s="12"/>
      <c r="P34" s="29">
        <v>0</v>
      </c>
      <c r="Q34" s="28">
        <v>1</v>
      </c>
      <c r="R34" s="29">
        <v>0</v>
      </c>
    </row>
    <row r="35" spans="1:18">
      <c r="A35" s="5">
        <v>6</v>
      </c>
      <c r="B35" s="5" t="s">
        <v>19</v>
      </c>
      <c r="C35" s="5">
        <v>16276</v>
      </c>
      <c r="D35" s="5">
        <v>601</v>
      </c>
      <c r="E35" s="26">
        <v>283</v>
      </c>
      <c r="F35" s="5">
        <v>2</v>
      </c>
      <c r="G35" s="8">
        <f t="shared" si="4"/>
        <v>489.492090788446</v>
      </c>
      <c r="H35" s="11"/>
      <c r="I35" s="12"/>
      <c r="J35" s="8">
        <f t="shared" si="5"/>
        <v>290.55215634298</v>
      </c>
      <c r="K35" s="11"/>
      <c r="L35" s="12"/>
      <c r="M35" s="8">
        <f t="shared" si="6"/>
        <v>2610.81500685131</v>
      </c>
      <c r="N35" s="11"/>
      <c r="O35" s="12"/>
      <c r="P35" s="29">
        <v>0</v>
      </c>
      <c r="Q35" s="28">
        <v>1</v>
      </c>
      <c r="R35" s="29">
        <v>0</v>
      </c>
    </row>
    <row r="36" spans="1:18">
      <c r="A36" s="5">
        <v>7</v>
      </c>
      <c r="B36" s="5" t="s">
        <v>20</v>
      </c>
      <c r="C36" s="5">
        <v>1022</v>
      </c>
      <c r="D36" s="5">
        <v>523</v>
      </c>
      <c r="E36" s="26">
        <v>255</v>
      </c>
      <c r="F36" s="5">
        <v>17</v>
      </c>
      <c r="G36" s="8">
        <f t="shared" si="4"/>
        <v>408.048412500826</v>
      </c>
      <c r="H36" s="11"/>
      <c r="I36" s="12"/>
      <c r="J36" s="8">
        <f t="shared" si="5"/>
        <v>372.762360999307</v>
      </c>
      <c r="K36" s="11"/>
      <c r="L36" s="12"/>
      <c r="M36" s="8">
        <f t="shared" si="6"/>
        <v>2693.44574847907</v>
      </c>
      <c r="N36" s="11"/>
      <c r="O36" s="12"/>
      <c r="P36" s="29">
        <v>0</v>
      </c>
      <c r="Q36" s="28">
        <v>1</v>
      </c>
      <c r="R36" s="29">
        <v>0</v>
      </c>
    </row>
    <row r="37" spans="1:18">
      <c r="A37" s="5">
        <v>8</v>
      </c>
      <c r="B37" s="5" t="s">
        <v>21</v>
      </c>
      <c r="C37" s="5">
        <v>3480</v>
      </c>
      <c r="D37" s="5">
        <v>493</v>
      </c>
      <c r="E37" s="26">
        <v>265</v>
      </c>
      <c r="F37" s="5">
        <v>10</v>
      </c>
      <c r="G37" s="8">
        <f t="shared" si="4"/>
        <v>387.628482283975</v>
      </c>
      <c r="H37" s="11"/>
      <c r="I37" s="12"/>
      <c r="J37" s="8">
        <f t="shared" si="5"/>
        <v>399.884566677268</v>
      </c>
      <c r="K37" s="11"/>
      <c r="L37" s="12"/>
      <c r="M37" s="8">
        <f t="shared" si="6"/>
        <v>2717.00184026438</v>
      </c>
      <c r="N37" s="11"/>
      <c r="O37" s="12"/>
      <c r="P37" s="28">
        <v>1</v>
      </c>
      <c r="Q37" s="29">
        <v>0</v>
      </c>
      <c r="R37" s="29">
        <v>0</v>
      </c>
    </row>
    <row r="38" spans="1:18">
      <c r="A38" s="5">
        <v>9</v>
      </c>
      <c r="B38" s="5" t="s">
        <v>22</v>
      </c>
      <c r="C38" s="5">
        <v>7564</v>
      </c>
      <c r="D38" s="5">
        <v>575</v>
      </c>
      <c r="E38" s="26">
        <v>267</v>
      </c>
      <c r="F38" s="5">
        <v>13</v>
      </c>
      <c r="G38" s="8">
        <f t="shared" si="4"/>
        <v>459.167551420805</v>
      </c>
      <c r="H38" s="11"/>
      <c r="I38" s="12"/>
      <c r="J38" s="8">
        <f t="shared" si="5"/>
        <v>319.342031892661</v>
      </c>
      <c r="K38" s="11"/>
      <c r="L38" s="12"/>
      <c r="M38" s="8">
        <f t="shared" si="6"/>
        <v>2641.02290789005</v>
      </c>
      <c r="N38" s="11"/>
      <c r="O38" s="12"/>
      <c r="P38" s="29">
        <v>0</v>
      </c>
      <c r="Q38" s="28">
        <v>1</v>
      </c>
      <c r="R38" s="29">
        <v>0</v>
      </c>
    </row>
    <row r="39" spans="1:18">
      <c r="A39" s="5">
        <v>10</v>
      </c>
      <c r="B39" s="5" t="s">
        <v>23</v>
      </c>
      <c r="C39" s="5">
        <v>3275</v>
      </c>
      <c r="D39" s="5">
        <v>129</v>
      </c>
      <c r="E39" s="26">
        <v>61</v>
      </c>
      <c r="F39" s="5">
        <v>2</v>
      </c>
      <c r="G39" s="8">
        <f t="shared" si="4"/>
        <v>42.5735474731017</v>
      </c>
      <c r="H39" s="11"/>
      <c r="I39" s="12"/>
      <c r="J39" s="8">
        <f t="shared" si="5"/>
        <v>806.908572543658</v>
      </c>
      <c r="K39" s="11"/>
      <c r="L39" s="12"/>
      <c r="M39" s="8">
        <f t="shared" si="6"/>
        <v>3132.27888285829</v>
      </c>
      <c r="N39" s="11"/>
      <c r="O39" s="12"/>
      <c r="P39" s="28">
        <v>1</v>
      </c>
      <c r="Q39" s="29">
        <v>0</v>
      </c>
      <c r="R39" s="29">
        <v>0</v>
      </c>
    </row>
    <row r="40" spans="1:18">
      <c r="A40" s="5">
        <v>11</v>
      </c>
      <c r="B40" s="5" t="s">
        <v>24</v>
      </c>
      <c r="C40" s="5">
        <v>15470</v>
      </c>
      <c r="D40" s="5">
        <v>910</v>
      </c>
      <c r="E40" s="26">
        <v>252</v>
      </c>
      <c r="F40" s="5">
        <v>1</v>
      </c>
      <c r="G40" s="8">
        <f t="shared" si="4"/>
        <v>766.702250080028</v>
      </c>
      <c r="H40" s="11"/>
      <c r="I40" s="12"/>
      <c r="J40" s="8">
        <f t="shared" si="5"/>
        <v>93.4677603359694</v>
      </c>
      <c r="K40" s="11"/>
      <c r="L40" s="12"/>
      <c r="M40" s="8">
        <f t="shared" si="6"/>
        <v>2345.57285113893</v>
      </c>
      <c r="N40" s="11"/>
      <c r="O40" s="12"/>
      <c r="P40" s="29">
        <v>0</v>
      </c>
      <c r="Q40" s="28">
        <v>1</v>
      </c>
      <c r="R40" s="29">
        <v>0</v>
      </c>
    </row>
    <row r="41" spans="1:18">
      <c r="A41" s="5">
        <v>12</v>
      </c>
      <c r="B41" s="5" t="s">
        <v>25</v>
      </c>
      <c r="C41" s="5">
        <v>4961</v>
      </c>
      <c r="D41" s="5">
        <v>105</v>
      </c>
      <c r="E41" s="26">
        <v>28</v>
      </c>
      <c r="F41" s="5">
        <v>4</v>
      </c>
      <c r="G41" s="8">
        <f t="shared" si="4"/>
        <v>69.0785080743481</v>
      </c>
      <c r="H41" s="11"/>
      <c r="I41" s="12"/>
      <c r="J41" s="8">
        <f t="shared" si="5"/>
        <v>841.178274142223</v>
      </c>
      <c r="K41" s="11"/>
      <c r="L41" s="12"/>
      <c r="M41" s="8">
        <f t="shared" si="6"/>
        <v>3167.68969439874</v>
      </c>
      <c r="N41" s="11"/>
      <c r="O41" s="12"/>
      <c r="P41" s="28">
        <v>1</v>
      </c>
      <c r="Q41" s="29">
        <v>0</v>
      </c>
      <c r="R41" s="29">
        <v>0</v>
      </c>
    </row>
    <row r="42" spans="1:18">
      <c r="A42" s="5">
        <v>13</v>
      </c>
      <c r="B42" s="5" t="s">
        <v>26</v>
      </c>
      <c r="C42" s="5">
        <v>5269</v>
      </c>
      <c r="D42" s="5">
        <v>313</v>
      </c>
      <c r="E42" s="26">
        <v>82</v>
      </c>
      <c r="F42" s="5">
        <v>0</v>
      </c>
      <c r="G42" s="8">
        <f t="shared" si="4"/>
        <v>146.188828612555</v>
      </c>
      <c r="H42" s="11"/>
      <c r="I42" s="12"/>
      <c r="J42" s="8">
        <f t="shared" si="5"/>
        <v>628.703781159653</v>
      </c>
      <c r="K42" s="11"/>
      <c r="L42" s="12"/>
      <c r="M42" s="8">
        <f t="shared" si="6"/>
        <v>2956.20263175581</v>
      </c>
      <c r="N42" s="11"/>
      <c r="O42" s="12"/>
      <c r="P42" s="28">
        <v>1</v>
      </c>
      <c r="Q42" s="29">
        <v>0</v>
      </c>
      <c r="R42" s="29">
        <v>0</v>
      </c>
    </row>
    <row r="43" spans="1:18">
      <c r="A43" s="5">
        <v>14</v>
      </c>
      <c r="B43" s="5" t="s">
        <v>27</v>
      </c>
      <c r="C43" s="5">
        <v>0</v>
      </c>
      <c r="D43" s="5">
        <v>1968</v>
      </c>
      <c r="E43" s="26">
        <v>886</v>
      </c>
      <c r="F43" s="5">
        <v>21</v>
      </c>
      <c r="G43" s="8">
        <f t="shared" si="4"/>
        <v>1982.51322154762</v>
      </c>
      <c r="H43" s="11"/>
      <c r="I43" s="12"/>
      <c r="J43" s="8">
        <f t="shared" si="5"/>
        <v>1211.70761049576</v>
      </c>
      <c r="K43" s="11"/>
      <c r="L43" s="12"/>
      <c r="M43" s="8">
        <f t="shared" si="6"/>
        <v>1116.69154201149</v>
      </c>
      <c r="N43" s="11"/>
      <c r="O43" s="12"/>
      <c r="P43" s="29">
        <v>0</v>
      </c>
      <c r="Q43" s="29">
        <v>0</v>
      </c>
      <c r="R43" s="28">
        <v>1</v>
      </c>
    </row>
    <row r="44" spans="1:18">
      <c r="A44" s="5">
        <v>15</v>
      </c>
      <c r="B44" s="5" t="s">
        <v>28</v>
      </c>
      <c r="C44" s="5">
        <v>0</v>
      </c>
      <c r="D44" s="5">
        <v>201</v>
      </c>
      <c r="E44" s="26">
        <v>32</v>
      </c>
      <c r="F44" s="5">
        <v>1</v>
      </c>
      <c r="G44" s="8">
        <f t="shared" si="4"/>
        <v>35.8864915779988</v>
      </c>
      <c r="H44" s="11"/>
      <c r="I44" s="12"/>
      <c r="J44" s="8">
        <f t="shared" si="5"/>
        <v>751.33192842223</v>
      </c>
      <c r="K44" s="11"/>
      <c r="L44" s="12"/>
      <c r="M44" s="8">
        <f t="shared" si="6"/>
        <v>3078.82981017139</v>
      </c>
      <c r="N44" s="11"/>
      <c r="O44" s="12"/>
      <c r="P44" s="28">
        <v>1</v>
      </c>
      <c r="Q44" s="29">
        <v>0</v>
      </c>
      <c r="R44" s="29">
        <v>0</v>
      </c>
    </row>
    <row r="45" spans="1:18">
      <c r="A45" s="5">
        <v>16</v>
      </c>
      <c r="B45" s="5" t="s">
        <v>29</v>
      </c>
      <c r="C45" s="5">
        <v>3803</v>
      </c>
      <c r="D45" s="5">
        <v>132</v>
      </c>
      <c r="E45" s="26">
        <v>51</v>
      </c>
      <c r="F45" s="5">
        <v>2</v>
      </c>
      <c r="G45" s="8">
        <f t="shared" si="4"/>
        <v>38.2623436872919</v>
      </c>
      <c r="H45" s="11"/>
      <c r="I45" s="12"/>
      <c r="J45" s="8">
        <f t="shared" si="5"/>
        <v>807.643072980468</v>
      </c>
      <c r="K45" s="11"/>
      <c r="L45" s="12"/>
      <c r="M45" s="8">
        <f t="shared" si="6"/>
        <v>3133.62633381838</v>
      </c>
      <c r="N45" s="11"/>
      <c r="O45" s="12"/>
      <c r="P45" s="28">
        <v>1</v>
      </c>
      <c r="Q45" s="29">
        <v>0</v>
      </c>
      <c r="R45" s="29">
        <v>0</v>
      </c>
    </row>
    <row r="46" spans="1:18">
      <c r="A46" s="5">
        <v>17</v>
      </c>
      <c r="B46" s="5" t="s">
        <v>30</v>
      </c>
      <c r="C46" s="5">
        <v>0</v>
      </c>
      <c r="D46" s="5">
        <v>286</v>
      </c>
      <c r="E46" s="26">
        <v>40</v>
      </c>
      <c r="F46" s="5">
        <v>0</v>
      </c>
      <c r="G46" s="8">
        <f t="shared" si="4"/>
        <v>116.231121525653</v>
      </c>
      <c r="H46" s="11"/>
      <c r="I46" s="12"/>
      <c r="J46" s="8">
        <f t="shared" si="5"/>
        <v>671.189077516744</v>
      </c>
      <c r="K46" s="11"/>
      <c r="L46" s="12"/>
      <c r="M46" s="8">
        <f t="shared" si="6"/>
        <v>2998.58650033645</v>
      </c>
      <c r="N46" s="11"/>
      <c r="O46" s="12"/>
      <c r="P46" s="28">
        <v>1</v>
      </c>
      <c r="Q46" s="29">
        <v>0</v>
      </c>
      <c r="R46" s="29">
        <v>0</v>
      </c>
    </row>
    <row r="47" spans="1:18">
      <c r="A47" s="5">
        <v>18</v>
      </c>
      <c r="B47" s="5" t="s">
        <v>31</v>
      </c>
      <c r="C47" s="5">
        <v>0</v>
      </c>
      <c r="D47" s="5">
        <v>625</v>
      </c>
      <c r="E47" s="26">
        <v>141</v>
      </c>
      <c r="F47" s="5">
        <v>2</v>
      </c>
      <c r="G47" s="8">
        <f t="shared" si="4"/>
        <v>463.668531328625</v>
      </c>
      <c r="H47" s="11"/>
      <c r="I47" s="12"/>
      <c r="J47" s="8">
        <f t="shared" si="5"/>
        <v>328.937852961788</v>
      </c>
      <c r="K47" s="11"/>
      <c r="L47" s="12"/>
      <c r="M47" s="8">
        <f t="shared" si="6"/>
        <v>2649.80659671607</v>
      </c>
      <c r="N47" s="11"/>
      <c r="O47" s="12"/>
      <c r="P47" s="29">
        <v>0</v>
      </c>
      <c r="Q47" s="28">
        <v>1</v>
      </c>
      <c r="R47" s="29">
        <v>0</v>
      </c>
    </row>
    <row r="48" spans="1:18">
      <c r="A48" s="5">
        <v>19</v>
      </c>
      <c r="B48" s="5" t="s">
        <v>32</v>
      </c>
      <c r="C48" s="5">
        <v>0</v>
      </c>
      <c r="D48" s="5">
        <v>71</v>
      </c>
      <c r="E48" s="26">
        <v>23</v>
      </c>
      <c r="F48" s="5">
        <v>0</v>
      </c>
      <c r="G48" s="8">
        <f t="shared" si="4"/>
        <v>102.995988325328</v>
      </c>
      <c r="H48" s="11"/>
      <c r="I48" s="12"/>
      <c r="J48" s="8">
        <f t="shared" si="5"/>
        <v>874.660124467403</v>
      </c>
      <c r="K48" s="11"/>
      <c r="L48" s="12"/>
      <c r="M48" s="8">
        <f t="shared" si="6"/>
        <v>3200.75288018304</v>
      </c>
      <c r="N48" s="11"/>
      <c r="O48" s="12"/>
      <c r="P48" s="28">
        <v>1</v>
      </c>
      <c r="Q48" s="29">
        <v>0</v>
      </c>
      <c r="R48" s="29">
        <v>0</v>
      </c>
    </row>
    <row r="49" spans="1:18">
      <c r="A49" s="5">
        <v>20</v>
      </c>
      <c r="B49" s="5" t="s">
        <v>33</v>
      </c>
      <c r="C49" s="5">
        <v>0</v>
      </c>
      <c r="D49" s="5">
        <v>72</v>
      </c>
      <c r="E49" s="26">
        <v>16</v>
      </c>
      <c r="F49" s="5">
        <v>1</v>
      </c>
      <c r="G49" s="8">
        <f t="shared" si="4"/>
        <v>104.131360683407</v>
      </c>
      <c r="H49" s="11"/>
      <c r="I49" s="12"/>
      <c r="J49" s="8">
        <f t="shared" si="5"/>
        <v>876.296880185147</v>
      </c>
      <c r="K49" s="11"/>
      <c r="L49" s="12"/>
      <c r="M49" s="8">
        <f t="shared" si="6"/>
        <v>3202.71447369259</v>
      </c>
      <c r="N49" s="11"/>
      <c r="O49" s="12"/>
      <c r="P49" s="28">
        <v>1</v>
      </c>
      <c r="Q49" s="29">
        <v>0</v>
      </c>
      <c r="R49" s="29">
        <v>0</v>
      </c>
    </row>
    <row r="50" spans="1:18">
      <c r="A50" s="5">
        <v>21</v>
      </c>
      <c r="B50" s="5" t="s">
        <v>34</v>
      </c>
      <c r="C50" s="5">
        <v>0</v>
      </c>
      <c r="D50" s="5">
        <v>225</v>
      </c>
      <c r="E50" s="26">
        <v>103</v>
      </c>
      <c r="F50" s="5">
        <v>0</v>
      </c>
      <c r="G50" s="8">
        <f t="shared" si="4"/>
        <v>75.862860551861</v>
      </c>
      <c r="H50" s="11"/>
      <c r="I50" s="12"/>
      <c r="J50" s="8">
        <f t="shared" si="5"/>
        <v>702.348204240603</v>
      </c>
      <c r="K50" s="11"/>
      <c r="L50" s="12"/>
      <c r="M50" s="8">
        <f t="shared" si="6"/>
        <v>3027.50772088198</v>
      </c>
      <c r="N50" s="11"/>
      <c r="O50" s="12"/>
      <c r="P50" s="28">
        <v>1</v>
      </c>
      <c r="Q50" s="29">
        <v>0</v>
      </c>
      <c r="R50" s="29">
        <v>0</v>
      </c>
    </row>
    <row r="51" spans="1:18">
      <c r="A51" s="5">
        <v>22</v>
      </c>
      <c r="B51" s="5" t="s">
        <v>35</v>
      </c>
      <c r="C51" s="5">
        <v>0</v>
      </c>
      <c r="D51" s="5">
        <v>5</v>
      </c>
      <c r="E51" s="26">
        <v>0</v>
      </c>
      <c r="F51" s="5">
        <v>0</v>
      </c>
      <c r="G51" s="8">
        <f t="shared" si="4"/>
        <v>172.798071780651</v>
      </c>
      <c r="H51" s="11"/>
      <c r="I51" s="12"/>
      <c r="J51" s="8">
        <f t="shared" si="5"/>
        <v>944.50292629392</v>
      </c>
      <c r="K51" s="11"/>
      <c r="L51" s="12"/>
      <c r="M51" s="8">
        <f t="shared" si="6"/>
        <v>3270.3837695292</v>
      </c>
      <c r="N51" s="11"/>
      <c r="O51" s="12"/>
      <c r="P51" s="28">
        <v>1</v>
      </c>
      <c r="Q51" s="29">
        <v>0</v>
      </c>
      <c r="R51" s="29">
        <v>0</v>
      </c>
    </row>
    <row r="53" spans="2:5">
      <c r="B53" s="1" t="s">
        <v>37</v>
      </c>
      <c r="C53" s="1"/>
      <c r="D53" s="1"/>
      <c r="E53" s="1"/>
    </row>
    <row r="54" spans="7:18">
      <c r="G54" s="5" t="s">
        <v>1</v>
      </c>
      <c r="H54" s="5"/>
      <c r="I54" s="5"/>
      <c r="J54" s="5" t="s">
        <v>2</v>
      </c>
      <c r="K54" s="5"/>
      <c r="L54" s="5"/>
      <c r="M54" s="5" t="s">
        <v>3</v>
      </c>
      <c r="N54" s="5"/>
      <c r="O54" s="5"/>
      <c r="P54" s="1"/>
      <c r="Q54" s="1"/>
      <c r="R54" s="1"/>
    </row>
    <row r="55" spans="1:18">
      <c r="A55" s="5" t="s">
        <v>4</v>
      </c>
      <c r="B55" s="5" t="s">
        <v>5</v>
      </c>
      <c r="C55" s="5" t="s">
        <v>6</v>
      </c>
      <c r="D55" s="5" t="s">
        <v>7</v>
      </c>
      <c r="E55" s="5" t="s">
        <v>8</v>
      </c>
      <c r="F55" s="5" t="s">
        <v>9</v>
      </c>
      <c r="G55" s="5">
        <f>SUM(D30,D32,D37,D39,D41,D42,D44,D45,D46,D48,D49,D50,D51)/13</f>
        <v>195.076923076923</v>
      </c>
      <c r="H55" s="5">
        <f>SUM(E30,E32,E37,E39,E41,E42,E44,E45,E46,E48,E49,E50,E51)/13</f>
        <v>67</v>
      </c>
      <c r="I55" s="5">
        <f>SUM(F30,F32,F37,F39,F41,F42,F44,F45,F46,F48,F49,F50,F51)/13</f>
        <v>1.84615384615385</v>
      </c>
      <c r="J55" s="5">
        <f>SUM(D31,D34,D35,D36,D38,D40,D47)/7</f>
        <v>786.857142857143</v>
      </c>
      <c r="K55" s="5">
        <f>SUM(E31,E34,E35,E36,E38,E40,E47)/7</f>
        <v>275</v>
      </c>
      <c r="L55" s="5">
        <f>SUM(F31,F34,F35,F36,F38,F40,F47)/7</f>
        <v>7.85714285714286</v>
      </c>
      <c r="M55" s="5">
        <f>SUM(D33,D43)/2</f>
        <v>2479</v>
      </c>
      <c r="N55" s="5">
        <f>SUM(E33,E43)/2</f>
        <v>1111</v>
      </c>
      <c r="O55" s="8">
        <f>SUM(F33,F43)/2</f>
        <v>19</v>
      </c>
      <c r="P55" s="5" t="s">
        <v>11</v>
      </c>
      <c r="Q55" s="5" t="s">
        <v>12</v>
      </c>
      <c r="R55" s="5" t="s">
        <v>13</v>
      </c>
    </row>
    <row r="56" spans="1:18">
      <c r="A56" s="5">
        <v>1</v>
      </c>
      <c r="B56" s="5" t="s">
        <v>14</v>
      </c>
      <c r="C56" s="5">
        <v>10252</v>
      </c>
      <c r="D56" s="5">
        <v>226</v>
      </c>
      <c r="E56" s="25">
        <v>81</v>
      </c>
      <c r="F56" s="5">
        <v>4</v>
      </c>
      <c r="G56" s="8">
        <f>SQRT(((D56-$G$55)^2)+((E56-$H$55)^2)+((F56-$I$55)^2))</f>
        <v>34.0128760860497</v>
      </c>
      <c r="H56" s="11"/>
      <c r="I56" s="12"/>
      <c r="J56" s="8">
        <f>SQRT(((D56-$J$55)^2)+((E56-$K$55)^2)+((F56-$L$55)^2))</f>
        <v>593.474188356072</v>
      </c>
      <c r="K56" s="11"/>
      <c r="L56" s="12"/>
      <c r="M56" s="8">
        <f>SQRT(((D56-$M$55)^2)+((E56-$N$55)^2)+((F56-$O$55)^2))</f>
        <v>2477.32395943688</v>
      </c>
      <c r="N56" s="11"/>
      <c r="O56" s="12"/>
      <c r="P56" s="28">
        <v>1</v>
      </c>
      <c r="Q56" s="29">
        <v>0</v>
      </c>
      <c r="R56" s="29">
        <v>0</v>
      </c>
    </row>
    <row r="57" spans="1:18">
      <c r="A57" s="5">
        <v>2</v>
      </c>
      <c r="B57" s="5" t="s">
        <v>15</v>
      </c>
      <c r="C57" s="5">
        <v>15781</v>
      </c>
      <c r="D57" s="5">
        <v>1007</v>
      </c>
      <c r="E57" s="26">
        <v>182</v>
      </c>
      <c r="F57" s="5">
        <v>8</v>
      </c>
      <c r="G57" s="8">
        <f t="shared" ref="G57:G77" si="7">SQRT(((D57-$G$55)^2)+((E57-$H$55)^2)+((F57-$I$55)^2))</f>
        <v>820.049969613268</v>
      </c>
      <c r="H57" s="11"/>
      <c r="I57" s="12"/>
      <c r="J57" s="8">
        <f t="shared" ref="J57:J77" si="8">SQRT(((D57-$J$55)^2)+((E57-$K$55)^2)+((F57-$L$55)^2))</f>
        <v>238.980957314979</v>
      </c>
      <c r="K57" s="11"/>
      <c r="L57" s="12"/>
      <c r="M57" s="8">
        <f t="shared" ref="M57:M77" si="9">SQRT(((D57-$M$55)^2)+((E57-$N$55)^2)+((F57-$O$55)^2))</f>
        <v>1740.67400738909</v>
      </c>
      <c r="N57" s="11"/>
      <c r="O57" s="12"/>
      <c r="P57" s="29">
        <v>0</v>
      </c>
      <c r="Q57" s="28">
        <v>1</v>
      </c>
      <c r="R57" s="29">
        <v>0</v>
      </c>
    </row>
    <row r="58" spans="1:18">
      <c r="A58" s="5">
        <v>3</v>
      </c>
      <c r="B58" s="5" t="s">
        <v>16</v>
      </c>
      <c r="C58" s="5">
        <v>19710</v>
      </c>
      <c r="D58" s="5">
        <v>278</v>
      </c>
      <c r="E58" s="26">
        <v>89</v>
      </c>
      <c r="F58" s="5">
        <v>0</v>
      </c>
      <c r="G58" s="8">
        <f t="shared" si="7"/>
        <v>85.8116831813373</v>
      </c>
      <c r="H58" s="11"/>
      <c r="I58" s="12"/>
      <c r="J58" s="8">
        <f t="shared" si="8"/>
        <v>541.842529274523</v>
      </c>
      <c r="K58" s="11"/>
      <c r="L58" s="12"/>
      <c r="M58" s="8">
        <f t="shared" si="9"/>
        <v>2426.7768747868</v>
      </c>
      <c r="N58" s="11"/>
      <c r="O58" s="12"/>
      <c r="P58" s="28">
        <v>1</v>
      </c>
      <c r="Q58" s="29">
        <v>0</v>
      </c>
      <c r="R58" s="29">
        <v>0</v>
      </c>
    </row>
    <row r="59" spans="1:18">
      <c r="A59" s="5">
        <v>4</v>
      </c>
      <c r="B59" s="5" t="s">
        <v>17</v>
      </c>
      <c r="C59" s="5">
        <v>59067</v>
      </c>
      <c r="D59" s="5">
        <v>2990</v>
      </c>
      <c r="E59" s="26">
        <v>1336</v>
      </c>
      <c r="F59" s="5">
        <v>17</v>
      </c>
      <c r="G59" s="8">
        <f t="shared" si="7"/>
        <v>3069.55789079965</v>
      </c>
      <c r="H59" s="11"/>
      <c r="I59" s="12"/>
      <c r="J59" s="8">
        <f t="shared" si="8"/>
        <v>2445.33086530562</v>
      </c>
      <c r="K59" s="11"/>
      <c r="L59" s="12"/>
      <c r="M59" s="8">
        <f t="shared" si="9"/>
        <v>558.345771005745</v>
      </c>
      <c r="N59" s="11"/>
      <c r="O59" s="12"/>
      <c r="P59" s="29">
        <v>0</v>
      </c>
      <c r="Q59" s="29">
        <v>0</v>
      </c>
      <c r="R59" s="28">
        <v>1</v>
      </c>
    </row>
    <row r="60" spans="1:18">
      <c r="A60" s="5">
        <v>5</v>
      </c>
      <c r="B60" s="5" t="s">
        <v>18</v>
      </c>
      <c r="C60" s="5">
        <v>12388</v>
      </c>
      <c r="D60" s="5">
        <v>1267</v>
      </c>
      <c r="E60" s="26">
        <v>545</v>
      </c>
      <c r="F60" s="5">
        <v>12</v>
      </c>
      <c r="G60" s="8">
        <f t="shared" si="7"/>
        <v>1173.71469422171</v>
      </c>
      <c r="H60" s="11"/>
      <c r="I60" s="12"/>
      <c r="J60" s="8">
        <f t="shared" si="8"/>
        <v>550.866886398713</v>
      </c>
      <c r="K60" s="11"/>
      <c r="L60" s="12"/>
      <c r="M60" s="8">
        <f t="shared" si="9"/>
        <v>1337.66550377888</v>
      </c>
      <c r="N60" s="11"/>
      <c r="O60" s="12"/>
      <c r="P60" s="29">
        <v>0</v>
      </c>
      <c r="Q60" s="28">
        <v>1</v>
      </c>
      <c r="R60" s="29">
        <v>0</v>
      </c>
    </row>
    <row r="61" spans="1:18">
      <c r="A61" s="5">
        <v>6</v>
      </c>
      <c r="B61" s="5" t="s">
        <v>19</v>
      </c>
      <c r="C61" s="5">
        <v>16276</v>
      </c>
      <c r="D61" s="5">
        <v>601</v>
      </c>
      <c r="E61" s="26">
        <v>283</v>
      </c>
      <c r="F61" s="5">
        <v>2</v>
      </c>
      <c r="G61" s="8">
        <f t="shared" si="7"/>
        <v>459.814710559957</v>
      </c>
      <c r="H61" s="11"/>
      <c r="I61" s="12"/>
      <c r="J61" s="8">
        <f t="shared" si="8"/>
        <v>186.121421855383</v>
      </c>
      <c r="K61" s="11"/>
      <c r="L61" s="12"/>
      <c r="M61" s="8">
        <f t="shared" si="9"/>
        <v>2052.50018270401</v>
      </c>
      <c r="N61" s="11"/>
      <c r="O61" s="12"/>
      <c r="P61" s="29">
        <v>0</v>
      </c>
      <c r="Q61" s="28">
        <v>1</v>
      </c>
      <c r="R61" s="29">
        <v>0</v>
      </c>
    </row>
    <row r="62" spans="1:18">
      <c r="A62" s="5">
        <v>7</v>
      </c>
      <c r="B62" s="5" t="s">
        <v>20</v>
      </c>
      <c r="C62" s="5">
        <v>1022</v>
      </c>
      <c r="D62" s="5">
        <v>523</v>
      </c>
      <c r="E62" s="26">
        <v>255</v>
      </c>
      <c r="F62" s="5">
        <v>17</v>
      </c>
      <c r="G62" s="8">
        <f t="shared" si="7"/>
        <v>378.29510098857</v>
      </c>
      <c r="H62" s="11"/>
      <c r="I62" s="12"/>
      <c r="J62" s="8">
        <f t="shared" si="8"/>
        <v>264.771946537902</v>
      </c>
      <c r="K62" s="11"/>
      <c r="L62" s="12"/>
      <c r="M62" s="8">
        <f t="shared" si="9"/>
        <v>2135.10561799645</v>
      </c>
      <c r="N62" s="11"/>
      <c r="O62" s="12"/>
      <c r="P62" s="29">
        <v>0</v>
      </c>
      <c r="Q62" s="28">
        <v>1</v>
      </c>
      <c r="R62" s="29">
        <v>0</v>
      </c>
    </row>
    <row r="63" spans="1:18">
      <c r="A63" s="5">
        <v>8</v>
      </c>
      <c r="B63" s="5" t="s">
        <v>21</v>
      </c>
      <c r="C63" s="5">
        <v>3480</v>
      </c>
      <c r="D63" s="5">
        <v>493</v>
      </c>
      <c r="E63" s="26">
        <v>265</v>
      </c>
      <c r="F63" s="5">
        <v>10</v>
      </c>
      <c r="G63" s="8">
        <f t="shared" si="7"/>
        <v>357.810906723669</v>
      </c>
      <c r="H63" s="11"/>
      <c r="I63" s="12"/>
      <c r="J63" s="8">
        <f t="shared" si="8"/>
        <v>294.035052748644</v>
      </c>
      <c r="K63" s="11"/>
      <c r="L63" s="12"/>
      <c r="M63" s="8">
        <f t="shared" si="9"/>
        <v>2158.70169314799</v>
      </c>
      <c r="N63" s="11"/>
      <c r="O63" s="12"/>
      <c r="P63" s="29">
        <v>0</v>
      </c>
      <c r="Q63" s="28">
        <v>1</v>
      </c>
      <c r="R63" s="29">
        <v>0</v>
      </c>
    </row>
    <row r="64" spans="1:18">
      <c r="A64" s="5">
        <v>9</v>
      </c>
      <c r="B64" s="5" t="s">
        <v>22</v>
      </c>
      <c r="C64" s="5">
        <v>7564</v>
      </c>
      <c r="D64" s="5">
        <v>575</v>
      </c>
      <c r="E64" s="26">
        <v>267</v>
      </c>
      <c r="F64" s="5">
        <v>13</v>
      </c>
      <c r="G64" s="8">
        <f t="shared" si="7"/>
        <v>429.494997249935</v>
      </c>
      <c r="H64" s="11"/>
      <c r="I64" s="12"/>
      <c r="J64" s="8">
        <f t="shared" si="8"/>
        <v>212.070502331615</v>
      </c>
      <c r="K64" s="11"/>
      <c r="L64" s="12"/>
      <c r="M64" s="8">
        <f t="shared" si="9"/>
        <v>2082.68768662034</v>
      </c>
      <c r="N64" s="11"/>
      <c r="O64" s="12"/>
      <c r="P64" s="29">
        <v>0</v>
      </c>
      <c r="Q64" s="28">
        <v>1</v>
      </c>
      <c r="R64" s="29">
        <v>0</v>
      </c>
    </row>
    <row r="65" spans="1:18">
      <c r="A65" s="5">
        <v>10</v>
      </c>
      <c r="B65" s="5" t="s">
        <v>23</v>
      </c>
      <c r="C65" s="5">
        <v>3275</v>
      </c>
      <c r="D65" s="5">
        <v>129</v>
      </c>
      <c r="E65" s="26">
        <v>61</v>
      </c>
      <c r="F65" s="5">
        <v>2</v>
      </c>
      <c r="G65" s="8">
        <f t="shared" si="7"/>
        <v>66.348952003424</v>
      </c>
      <c r="H65" s="11"/>
      <c r="I65" s="12"/>
      <c r="J65" s="8">
        <f t="shared" si="8"/>
        <v>691.813794695229</v>
      </c>
      <c r="K65" s="11"/>
      <c r="L65" s="12"/>
      <c r="M65" s="8">
        <f t="shared" si="9"/>
        <v>2573.96367495736</v>
      </c>
      <c r="N65" s="11"/>
      <c r="O65" s="12"/>
      <c r="P65" s="28">
        <v>1</v>
      </c>
      <c r="Q65" s="29">
        <v>0</v>
      </c>
      <c r="R65" s="29">
        <v>0</v>
      </c>
    </row>
    <row r="66" spans="1:18">
      <c r="A66" s="5">
        <v>11</v>
      </c>
      <c r="B66" s="5" t="s">
        <v>24</v>
      </c>
      <c r="C66" s="5">
        <v>15470</v>
      </c>
      <c r="D66" s="5">
        <v>910</v>
      </c>
      <c r="E66" s="26">
        <v>252</v>
      </c>
      <c r="F66" s="5">
        <v>1</v>
      </c>
      <c r="G66" s="8">
        <f t="shared" si="7"/>
        <v>738.471882940367</v>
      </c>
      <c r="H66" s="11"/>
      <c r="I66" s="12"/>
      <c r="J66" s="8">
        <f t="shared" si="8"/>
        <v>125.459888703399</v>
      </c>
      <c r="K66" s="11"/>
      <c r="L66" s="12"/>
      <c r="M66" s="8">
        <f t="shared" si="9"/>
        <v>1788.84487868568</v>
      </c>
      <c r="N66" s="11"/>
      <c r="O66" s="12"/>
      <c r="P66" s="29">
        <v>0</v>
      </c>
      <c r="Q66" s="28">
        <v>1</v>
      </c>
      <c r="R66" s="29">
        <v>0</v>
      </c>
    </row>
    <row r="67" spans="1:18">
      <c r="A67" s="5">
        <v>12</v>
      </c>
      <c r="B67" s="5" t="s">
        <v>25</v>
      </c>
      <c r="C67" s="5">
        <v>4961</v>
      </c>
      <c r="D67" s="5">
        <v>105</v>
      </c>
      <c r="E67" s="26">
        <v>28</v>
      </c>
      <c r="F67" s="5">
        <v>4</v>
      </c>
      <c r="G67" s="8">
        <f t="shared" si="7"/>
        <v>98.1809101824808</v>
      </c>
      <c r="H67" s="11"/>
      <c r="I67" s="12"/>
      <c r="J67" s="8">
        <f t="shared" si="8"/>
        <v>725.226199758618</v>
      </c>
      <c r="K67" s="11"/>
      <c r="L67" s="12"/>
      <c r="M67" s="8">
        <f t="shared" si="9"/>
        <v>2609.4041465438</v>
      </c>
      <c r="N67" s="11"/>
      <c r="O67" s="12"/>
      <c r="P67" s="28">
        <v>1</v>
      </c>
      <c r="Q67" s="29">
        <v>0</v>
      </c>
      <c r="R67" s="29">
        <v>0</v>
      </c>
    </row>
    <row r="68" spans="1:18">
      <c r="A68" s="5">
        <v>13</v>
      </c>
      <c r="B68" s="5" t="s">
        <v>26</v>
      </c>
      <c r="C68" s="5">
        <v>5269</v>
      </c>
      <c r="D68" s="5">
        <v>313</v>
      </c>
      <c r="E68" s="26">
        <v>82</v>
      </c>
      <c r="F68" s="5">
        <v>0</v>
      </c>
      <c r="G68" s="8">
        <f t="shared" si="7"/>
        <v>118.887595463234</v>
      </c>
      <c r="H68" s="11"/>
      <c r="I68" s="12"/>
      <c r="J68" s="8">
        <f t="shared" si="8"/>
        <v>511.714106245482</v>
      </c>
      <c r="K68" s="11"/>
      <c r="L68" s="12"/>
      <c r="M68" s="8">
        <f t="shared" si="9"/>
        <v>2398.07381037365</v>
      </c>
      <c r="N68" s="11"/>
      <c r="O68" s="12"/>
      <c r="P68" s="28">
        <v>1</v>
      </c>
      <c r="Q68" s="29">
        <v>0</v>
      </c>
      <c r="R68" s="29">
        <v>0</v>
      </c>
    </row>
    <row r="69" spans="1:18">
      <c r="A69" s="5">
        <v>14</v>
      </c>
      <c r="B69" s="5" t="s">
        <v>27</v>
      </c>
      <c r="C69" s="5">
        <v>0</v>
      </c>
      <c r="D69" s="5">
        <v>1968</v>
      </c>
      <c r="E69" s="26">
        <v>886</v>
      </c>
      <c r="F69" s="5">
        <v>21</v>
      </c>
      <c r="G69" s="8">
        <f t="shared" si="7"/>
        <v>1953.04482962089</v>
      </c>
      <c r="H69" s="11"/>
      <c r="I69" s="12"/>
      <c r="J69" s="8">
        <f t="shared" si="8"/>
        <v>1329.88427454176</v>
      </c>
      <c r="K69" s="11"/>
      <c r="L69" s="12"/>
      <c r="M69" s="8">
        <f t="shared" si="9"/>
        <v>558.345771005745</v>
      </c>
      <c r="N69" s="11"/>
      <c r="O69" s="12"/>
      <c r="P69" s="29">
        <v>0</v>
      </c>
      <c r="Q69" s="29">
        <v>0</v>
      </c>
      <c r="R69" s="28">
        <v>1</v>
      </c>
    </row>
    <row r="70" spans="1:18">
      <c r="A70" s="5">
        <v>15</v>
      </c>
      <c r="B70" s="5" t="s">
        <v>28</v>
      </c>
      <c r="C70" s="5">
        <v>0</v>
      </c>
      <c r="D70" s="5">
        <v>201</v>
      </c>
      <c r="E70" s="26">
        <v>32</v>
      </c>
      <c r="F70" s="5">
        <v>1</v>
      </c>
      <c r="G70" s="8">
        <f t="shared" si="7"/>
        <v>35.5077289694518</v>
      </c>
      <c r="H70" s="11"/>
      <c r="I70" s="12"/>
      <c r="J70" s="8">
        <f t="shared" si="8"/>
        <v>634.290637046534</v>
      </c>
      <c r="K70" s="11"/>
      <c r="L70" s="12"/>
      <c r="M70" s="8">
        <f t="shared" si="9"/>
        <v>2520.68423250513</v>
      </c>
      <c r="N70" s="11"/>
      <c r="O70" s="12"/>
      <c r="P70" s="28">
        <v>1</v>
      </c>
      <c r="Q70" s="29">
        <v>0</v>
      </c>
      <c r="R70" s="29">
        <v>0</v>
      </c>
    </row>
    <row r="71" spans="1:18">
      <c r="A71" s="5">
        <v>16</v>
      </c>
      <c r="B71" s="5" t="s">
        <v>29</v>
      </c>
      <c r="C71" s="5">
        <v>3803</v>
      </c>
      <c r="D71" s="5">
        <v>132</v>
      </c>
      <c r="E71" s="26">
        <v>51</v>
      </c>
      <c r="F71" s="5">
        <v>2</v>
      </c>
      <c r="G71" s="8">
        <f t="shared" si="7"/>
        <v>65.0747408253857</v>
      </c>
      <c r="H71" s="11"/>
      <c r="I71" s="12"/>
      <c r="J71" s="8">
        <f t="shared" si="8"/>
        <v>692.133067894801</v>
      </c>
      <c r="K71" s="11"/>
      <c r="L71" s="12"/>
      <c r="M71" s="8">
        <f t="shared" si="9"/>
        <v>2575.32483388018</v>
      </c>
      <c r="N71" s="11"/>
      <c r="O71" s="12"/>
      <c r="P71" s="28">
        <v>1</v>
      </c>
      <c r="Q71" s="29">
        <v>0</v>
      </c>
      <c r="R71" s="29">
        <v>0</v>
      </c>
    </row>
    <row r="72" spans="1:18">
      <c r="A72" s="5">
        <v>17</v>
      </c>
      <c r="B72" s="5" t="s">
        <v>30</v>
      </c>
      <c r="C72" s="5">
        <v>0</v>
      </c>
      <c r="D72" s="5">
        <v>286</v>
      </c>
      <c r="E72" s="26">
        <v>40</v>
      </c>
      <c r="F72" s="5">
        <v>0</v>
      </c>
      <c r="G72" s="8">
        <f t="shared" si="7"/>
        <v>94.8652423239589</v>
      </c>
      <c r="H72" s="11"/>
      <c r="I72" s="12"/>
      <c r="J72" s="8">
        <f t="shared" si="8"/>
        <v>553.303363666712</v>
      </c>
      <c r="K72" s="11"/>
      <c r="L72" s="12"/>
      <c r="M72" s="8">
        <f t="shared" si="9"/>
        <v>2440.62512483995</v>
      </c>
      <c r="N72" s="11"/>
      <c r="O72" s="12"/>
      <c r="P72" s="28">
        <v>1</v>
      </c>
      <c r="Q72" s="29">
        <v>0</v>
      </c>
      <c r="R72" s="29">
        <v>0</v>
      </c>
    </row>
    <row r="73" spans="1:18">
      <c r="A73" s="5">
        <v>18</v>
      </c>
      <c r="B73" s="5" t="s">
        <v>31</v>
      </c>
      <c r="C73" s="5">
        <v>0</v>
      </c>
      <c r="D73" s="5">
        <v>625</v>
      </c>
      <c r="E73" s="26">
        <v>141</v>
      </c>
      <c r="F73" s="5">
        <v>2</v>
      </c>
      <c r="G73" s="8">
        <f t="shared" si="7"/>
        <v>436.245201394405</v>
      </c>
      <c r="H73" s="11"/>
      <c r="I73" s="12"/>
      <c r="J73" s="8">
        <f t="shared" si="8"/>
        <v>210.209516474223</v>
      </c>
      <c r="K73" s="11"/>
      <c r="L73" s="12"/>
      <c r="M73" s="8">
        <f t="shared" si="9"/>
        <v>2092.48775384708</v>
      </c>
      <c r="N73" s="11"/>
      <c r="O73" s="12"/>
      <c r="P73" s="29">
        <v>0</v>
      </c>
      <c r="Q73" s="28">
        <v>1</v>
      </c>
      <c r="R73" s="29">
        <v>0</v>
      </c>
    </row>
    <row r="74" spans="1:18">
      <c r="A74" s="5">
        <v>19</v>
      </c>
      <c r="B74" s="5" t="s">
        <v>32</v>
      </c>
      <c r="C74" s="5">
        <v>0</v>
      </c>
      <c r="D74" s="5">
        <v>71</v>
      </c>
      <c r="E74" s="26">
        <v>23</v>
      </c>
      <c r="F74" s="5">
        <v>0</v>
      </c>
      <c r="G74" s="8">
        <f t="shared" si="7"/>
        <v>131.660514674143</v>
      </c>
      <c r="H74" s="11"/>
      <c r="I74" s="12"/>
      <c r="J74" s="8">
        <f t="shared" si="8"/>
        <v>758.957959094883</v>
      </c>
      <c r="K74" s="11"/>
      <c r="L74" s="12"/>
      <c r="M74" s="8">
        <f t="shared" si="9"/>
        <v>2642.45510841717</v>
      </c>
      <c r="N74" s="11"/>
      <c r="O74" s="12"/>
      <c r="P74" s="28">
        <v>1</v>
      </c>
      <c r="Q74" s="29">
        <v>0</v>
      </c>
      <c r="R74" s="29">
        <v>0</v>
      </c>
    </row>
    <row r="75" spans="1:18">
      <c r="A75" s="5">
        <v>20</v>
      </c>
      <c r="B75" s="5" t="s">
        <v>33</v>
      </c>
      <c r="C75" s="5">
        <v>0</v>
      </c>
      <c r="D75" s="5">
        <v>72</v>
      </c>
      <c r="E75" s="26">
        <v>16</v>
      </c>
      <c r="F75" s="5">
        <v>1</v>
      </c>
      <c r="G75" s="8">
        <f t="shared" si="7"/>
        <v>133.227793535787</v>
      </c>
      <c r="H75" s="11"/>
      <c r="I75" s="12"/>
      <c r="J75" s="8">
        <f t="shared" si="8"/>
        <v>760.360937385687</v>
      </c>
      <c r="K75" s="11"/>
      <c r="L75" s="12"/>
      <c r="M75" s="8">
        <f t="shared" si="9"/>
        <v>2644.42772637106</v>
      </c>
      <c r="N75" s="11"/>
      <c r="O75" s="12"/>
      <c r="P75" s="28">
        <v>1</v>
      </c>
      <c r="Q75" s="29">
        <v>0</v>
      </c>
      <c r="R75" s="29">
        <v>0</v>
      </c>
    </row>
    <row r="76" spans="1:18">
      <c r="A76" s="5">
        <v>21</v>
      </c>
      <c r="B76" s="5" t="s">
        <v>34</v>
      </c>
      <c r="C76" s="5">
        <v>0</v>
      </c>
      <c r="D76" s="5">
        <v>225</v>
      </c>
      <c r="E76" s="26">
        <v>103</v>
      </c>
      <c r="F76" s="5">
        <v>0</v>
      </c>
      <c r="G76" s="8">
        <f t="shared" si="7"/>
        <v>46.8486799874665</v>
      </c>
      <c r="H76" s="11"/>
      <c r="I76" s="12"/>
      <c r="J76" s="8">
        <f t="shared" si="8"/>
        <v>587.647159163957</v>
      </c>
      <c r="K76" s="11"/>
      <c r="L76" s="12"/>
      <c r="M76" s="8">
        <f t="shared" si="9"/>
        <v>2469.19845293974</v>
      </c>
      <c r="N76" s="11"/>
      <c r="O76" s="12"/>
      <c r="P76" s="28">
        <v>1</v>
      </c>
      <c r="Q76" s="29">
        <v>0</v>
      </c>
      <c r="R76" s="29">
        <v>0</v>
      </c>
    </row>
    <row r="77" spans="1:18">
      <c r="A77" s="5">
        <v>22</v>
      </c>
      <c r="B77" s="5" t="s">
        <v>35</v>
      </c>
      <c r="C77" s="5">
        <v>0</v>
      </c>
      <c r="D77" s="5">
        <v>5</v>
      </c>
      <c r="E77" s="26">
        <v>0</v>
      </c>
      <c r="F77" s="5">
        <v>0</v>
      </c>
      <c r="G77" s="8">
        <f t="shared" si="7"/>
        <v>201.548120731537</v>
      </c>
      <c r="H77" s="11"/>
      <c r="I77" s="12"/>
      <c r="J77" s="8">
        <f t="shared" si="8"/>
        <v>828.846986198666</v>
      </c>
      <c r="K77" s="11"/>
      <c r="L77" s="12"/>
      <c r="M77" s="8">
        <f t="shared" si="9"/>
        <v>2712.07632635957</v>
      </c>
      <c r="N77" s="11"/>
      <c r="O77" s="12"/>
      <c r="P77" s="28">
        <v>1</v>
      </c>
      <c r="Q77" s="29">
        <v>0</v>
      </c>
      <c r="R77" s="29">
        <v>0</v>
      </c>
    </row>
    <row r="79" spans="2:5">
      <c r="B79" s="1" t="s">
        <v>38</v>
      </c>
      <c r="C79" s="1"/>
      <c r="D79" s="1"/>
      <c r="E79" s="1"/>
    </row>
    <row r="80" spans="7:18">
      <c r="G80" s="5" t="s">
        <v>1</v>
      </c>
      <c r="H80" s="5"/>
      <c r="I80" s="5"/>
      <c r="J80" s="5" t="s">
        <v>2</v>
      </c>
      <c r="K80" s="5"/>
      <c r="L80" s="5"/>
      <c r="M80" s="5" t="s">
        <v>3</v>
      </c>
      <c r="N80" s="5"/>
      <c r="O80" s="5"/>
      <c r="P80" s="1"/>
      <c r="Q80" s="1"/>
      <c r="R80" s="1"/>
    </row>
    <row r="81" spans="1:18">
      <c r="A81" s="5" t="s">
        <v>4</v>
      </c>
      <c r="B81" s="5" t="s">
        <v>5</v>
      </c>
      <c r="C81" s="5" t="s">
        <v>6</v>
      </c>
      <c r="D81" s="5" t="s">
        <v>7</v>
      </c>
      <c r="E81" s="5" t="s">
        <v>8</v>
      </c>
      <c r="F81" s="5" t="s">
        <v>9</v>
      </c>
      <c r="G81" s="5">
        <f>SUM(D56,D58,D65,D67,D68,D70,D71,D72,D74,D75,D76,D77)/12</f>
        <v>170.25</v>
      </c>
      <c r="H81" s="5">
        <f>SUM(E56,E58,E65,E67,E68,E70,E71,E72,E74,E75,E76,E77)/12</f>
        <v>50.5</v>
      </c>
      <c r="I81" s="5">
        <f>SUM(F56,F58,F65,F67,F68,F70,F71,F72,F74,F75,F76,F77)/12</f>
        <v>1.16666666666667</v>
      </c>
      <c r="J81" s="5">
        <f>SUM(D57,D60,D61,D62,D63,D64,D66,D73)/8</f>
        <v>750.125</v>
      </c>
      <c r="K81" s="5">
        <f>SUM(E57,E60,E61,E63,E62,E64,E66,E73)/8</f>
        <v>273.75</v>
      </c>
      <c r="L81" s="5">
        <f>SUM(F57,F60,F61,F62,F63,F64,F66,F73)/8</f>
        <v>8.125</v>
      </c>
      <c r="M81" s="5">
        <f>SUM(D59,D69)/2</f>
        <v>2479</v>
      </c>
      <c r="N81" s="5">
        <f>SUM(E59,E69)/2</f>
        <v>1111</v>
      </c>
      <c r="O81" s="8">
        <f>SUM(F59,F69)/2</f>
        <v>19</v>
      </c>
      <c r="P81" s="5" t="s">
        <v>11</v>
      </c>
      <c r="Q81" s="5" t="s">
        <v>12</v>
      </c>
      <c r="R81" s="5" t="s">
        <v>13</v>
      </c>
    </row>
    <row r="82" spans="1:18">
      <c r="A82" s="5">
        <v>1</v>
      </c>
      <c r="B82" s="5" t="s">
        <v>14</v>
      </c>
      <c r="C82" s="5">
        <v>10252</v>
      </c>
      <c r="D82" s="5">
        <v>226</v>
      </c>
      <c r="E82" s="25">
        <v>81</v>
      </c>
      <c r="F82" s="5">
        <v>4</v>
      </c>
      <c r="G82" s="8">
        <f>SQRT(((D82-$G$81)^2)+((E82-$H$81)^2)+((F82-$I$81)^2))</f>
        <v>63.6108503148463</v>
      </c>
      <c r="H82" s="11"/>
      <c r="I82" s="12"/>
      <c r="J82" s="8">
        <f>SQRT(((D82-$J$81)^2)+((E82-$K$81)^2)+((F82-$L$81)^2))</f>
        <v>558.459124511365</v>
      </c>
      <c r="K82" s="11"/>
      <c r="L82" s="12"/>
      <c r="M82" s="8">
        <f>SQRT(((D82-$M$81)^2)+((E82-N$81)^2)+((F82-$O$81)^2))</f>
        <v>2477.32395943688</v>
      </c>
      <c r="N82" s="11"/>
      <c r="O82" s="12"/>
      <c r="P82" s="28">
        <v>1</v>
      </c>
      <c r="Q82" s="29">
        <v>0</v>
      </c>
      <c r="R82" s="29">
        <v>0</v>
      </c>
    </row>
    <row r="83" spans="1:18">
      <c r="A83" s="5">
        <v>2</v>
      </c>
      <c r="B83" s="5" t="s">
        <v>15</v>
      </c>
      <c r="C83" s="5">
        <v>15781</v>
      </c>
      <c r="D83" s="5">
        <v>1007</v>
      </c>
      <c r="E83" s="26">
        <v>182</v>
      </c>
      <c r="F83" s="5">
        <v>8</v>
      </c>
      <c r="G83" s="8">
        <f t="shared" ref="G83:G103" si="10">SQRT(((D83-$G$81)^2)+((E83-$H$81)^2)+((F83-$I$81)^2))</f>
        <v>847.047523427372</v>
      </c>
      <c r="H83" s="11"/>
      <c r="I83" s="12"/>
      <c r="J83" s="8">
        <f t="shared" ref="J83:J103" si="11">SQRT(((D83-$J$81)^2)+((E83-$K$81)^2)+((F83-$L$81)^2))</f>
        <v>272.768846736573</v>
      </c>
      <c r="K83" s="11"/>
      <c r="L83" s="12"/>
      <c r="M83" s="8">
        <f t="shared" ref="M83:M103" si="12">SQRT(((D83-$M$81)^2)+((E83-N$81)^2)+((F83-$O$81)^2))</f>
        <v>1740.67400738909</v>
      </c>
      <c r="N83" s="11"/>
      <c r="O83" s="12"/>
      <c r="P83" s="29">
        <v>0</v>
      </c>
      <c r="Q83" s="28">
        <v>1</v>
      </c>
      <c r="R83" s="29">
        <v>0</v>
      </c>
    </row>
    <row r="84" spans="1:18">
      <c r="A84" s="5">
        <v>3</v>
      </c>
      <c r="B84" s="5" t="s">
        <v>16</v>
      </c>
      <c r="C84" s="5">
        <v>19710</v>
      </c>
      <c r="D84" s="5">
        <v>278</v>
      </c>
      <c r="E84" s="26">
        <v>89</v>
      </c>
      <c r="F84" s="5">
        <v>0</v>
      </c>
      <c r="G84" s="8">
        <f t="shared" si="10"/>
        <v>114.427591126927</v>
      </c>
      <c r="H84" s="11"/>
      <c r="I84" s="12"/>
      <c r="J84" s="8">
        <f t="shared" si="11"/>
        <v>507.050878857339</v>
      </c>
      <c r="K84" s="11"/>
      <c r="L84" s="12"/>
      <c r="M84" s="8">
        <f t="shared" si="12"/>
        <v>2426.7768747868</v>
      </c>
      <c r="N84" s="11"/>
      <c r="O84" s="12"/>
      <c r="P84" s="28">
        <v>1</v>
      </c>
      <c r="Q84" s="29">
        <v>0</v>
      </c>
      <c r="R84" s="29">
        <v>0</v>
      </c>
    </row>
    <row r="85" spans="1:18">
      <c r="A85" s="5">
        <v>4</v>
      </c>
      <c r="B85" s="5" t="s">
        <v>17</v>
      </c>
      <c r="C85" s="5">
        <v>59067</v>
      </c>
      <c r="D85" s="5">
        <v>2990</v>
      </c>
      <c r="E85" s="26">
        <v>1336</v>
      </c>
      <c r="F85" s="5">
        <v>17</v>
      </c>
      <c r="G85" s="8">
        <f t="shared" si="10"/>
        <v>3098.99193399151</v>
      </c>
      <c r="H85" s="11"/>
      <c r="I85" s="12"/>
      <c r="J85" s="8">
        <f t="shared" si="11"/>
        <v>2479.01065825664</v>
      </c>
      <c r="K85" s="11"/>
      <c r="L85" s="12"/>
      <c r="M85" s="8">
        <f t="shared" si="12"/>
        <v>558.345771005745</v>
      </c>
      <c r="N85" s="11"/>
      <c r="O85" s="12"/>
      <c r="P85" s="29">
        <v>0</v>
      </c>
      <c r="Q85" s="29">
        <v>0</v>
      </c>
      <c r="R85" s="28">
        <v>1</v>
      </c>
    </row>
    <row r="86" spans="1:18">
      <c r="A86" s="5">
        <v>5</v>
      </c>
      <c r="B86" s="5" t="s">
        <v>18</v>
      </c>
      <c r="C86" s="5">
        <v>12388</v>
      </c>
      <c r="D86" s="5">
        <v>1267</v>
      </c>
      <c r="E86" s="26">
        <v>545</v>
      </c>
      <c r="F86" s="5">
        <v>12</v>
      </c>
      <c r="G86" s="8">
        <f t="shared" si="10"/>
        <v>1203.12433838366</v>
      </c>
      <c r="H86" s="11"/>
      <c r="I86" s="12"/>
      <c r="J86" s="8">
        <f t="shared" si="11"/>
        <v>583.739105894063</v>
      </c>
      <c r="K86" s="11"/>
      <c r="L86" s="12"/>
      <c r="M86" s="8">
        <f t="shared" si="12"/>
        <v>1337.66550377888</v>
      </c>
      <c r="N86" s="11"/>
      <c r="O86" s="12"/>
      <c r="P86" s="29">
        <v>0</v>
      </c>
      <c r="Q86" s="28">
        <v>1</v>
      </c>
      <c r="R86" s="29">
        <v>0</v>
      </c>
    </row>
    <row r="87" spans="1:18">
      <c r="A87" s="5">
        <v>6</v>
      </c>
      <c r="B87" s="5" t="s">
        <v>19</v>
      </c>
      <c r="C87" s="5">
        <v>16276</v>
      </c>
      <c r="D87" s="5">
        <v>601</v>
      </c>
      <c r="E87" s="26">
        <v>283</v>
      </c>
      <c r="F87" s="5">
        <v>2</v>
      </c>
      <c r="G87" s="8">
        <f t="shared" si="10"/>
        <v>489.492090788446</v>
      </c>
      <c r="H87" s="11"/>
      <c r="I87" s="12"/>
      <c r="J87" s="8">
        <f t="shared" si="11"/>
        <v>149.537098239868</v>
      </c>
      <c r="K87" s="11"/>
      <c r="L87" s="12"/>
      <c r="M87" s="8">
        <f t="shared" si="12"/>
        <v>2052.50018270401</v>
      </c>
      <c r="N87" s="11"/>
      <c r="O87" s="12"/>
      <c r="P87" s="29">
        <v>0</v>
      </c>
      <c r="Q87" s="28">
        <v>1</v>
      </c>
      <c r="R87" s="29">
        <v>0</v>
      </c>
    </row>
    <row r="88" spans="1:18">
      <c r="A88" s="5">
        <v>7</v>
      </c>
      <c r="B88" s="5" t="s">
        <v>20</v>
      </c>
      <c r="C88" s="5">
        <v>1022</v>
      </c>
      <c r="D88" s="5">
        <v>523</v>
      </c>
      <c r="E88" s="26">
        <v>255</v>
      </c>
      <c r="F88" s="5">
        <v>17</v>
      </c>
      <c r="G88" s="8">
        <f t="shared" si="10"/>
        <v>408.048412500826</v>
      </c>
      <c r="H88" s="11"/>
      <c r="I88" s="12"/>
      <c r="J88" s="8">
        <f t="shared" si="11"/>
        <v>228.070370171138</v>
      </c>
      <c r="K88" s="11"/>
      <c r="L88" s="12"/>
      <c r="M88" s="8">
        <f t="shared" si="12"/>
        <v>2135.10561799645</v>
      </c>
      <c r="N88" s="11"/>
      <c r="O88" s="12"/>
      <c r="P88" s="29">
        <v>0</v>
      </c>
      <c r="Q88" s="28">
        <v>1</v>
      </c>
      <c r="R88" s="29">
        <v>0</v>
      </c>
    </row>
    <row r="89" spans="1:18">
      <c r="A89" s="5">
        <v>8</v>
      </c>
      <c r="B89" s="5" t="s">
        <v>21</v>
      </c>
      <c r="C89" s="5">
        <v>3480</v>
      </c>
      <c r="D89" s="5">
        <v>493</v>
      </c>
      <c r="E89" s="26">
        <v>265</v>
      </c>
      <c r="F89" s="5">
        <v>10</v>
      </c>
      <c r="G89" s="8">
        <f t="shared" si="10"/>
        <v>387.628482283975</v>
      </c>
      <c r="H89" s="11"/>
      <c r="I89" s="12"/>
      <c r="J89" s="8">
        <f t="shared" si="11"/>
        <v>257.280671155064</v>
      </c>
      <c r="K89" s="11"/>
      <c r="L89" s="12"/>
      <c r="M89" s="8">
        <f t="shared" si="12"/>
        <v>2158.70169314799</v>
      </c>
      <c r="N89" s="11"/>
      <c r="O89" s="12"/>
      <c r="P89" s="29">
        <v>0</v>
      </c>
      <c r="Q89" s="28">
        <v>1</v>
      </c>
      <c r="R89" s="29">
        <v>0</v>
      </c>
    </row>
    <row r="90" spans="1:18">
      <c r="A90" s="5">
        <v>9</v>
      </c>
      <c r="B90" s="5" t="s">
        <v>22</v>
      </c>
      <c r="C90" s="5">
        <v>7564</v>
      </c>
      <c r="D90" s="5">
        <v>575</v>
      </c>
      <c r="E90" s="26">
        <v>267</v>
      </c>
      <c r="F90" s="5">
        <v>13</v>
      </c>
      <c r="G90" s="8">
        <f t="shared" si="10"/>
        <v>459.167551420805</v>
      </c>
      <c r="H90" s="11"/>
      <c r="I90" s="12"/>
      <c r="J90" s="8">
        <f t="shared" si="11"/>
        <v>175.322827235931</v>
      </c>
      <c r="K90" s="11"/>
      <c r="L90" s="12"/>
      <c r="M90" s="8">
        <f t="shared" si="12"/>
        <v>2082.68768662034</v>
      </c>
      <c r="N90" s="11"/>
      <c r="O90" s="12"/>
      <c r="P90" s="29">
        <v>0</v>
      </c>
      <c r="Q90" s="28">
        <v>1</v>
      </c>
      <c r="R90" s="29">
        <v>0</v>
      </c>
    </row>
    <row r="91" spans="1:18">
      <c r="A91" s="5">
        <v>10</v>
      </c>
      <c r="B91" s="5" t="s">
        <v>23</v>
      </c>
      <c r="C91" s="5">
        <v>3275</v>
      </c>
      <c r="D91" s="5">
        <v>129</v>
      </c>
      <c r="E91" s="26">
        <v>61</v>
      </c>
      <c r="F91" s="5">
        <v>2</v>
      </c>
      <c r="G91" s="8">
        <f t="shared" si="10"/>
        <v>42.5735474731017</v>
      </c>
      <c r="H91" s="11"/>
      <c r="I91" s="12"/>
      <c r="J91" s="8">
        <f t="shared" si="11"/>
        <v>656.579274535832</v>
      </c>
      <c r="K91" s="11"/>
      <c r="L91" s="12"/>
      <c r="M91" s="8">
        <f t="shared" si="12"/>
        <v>2573.96367495736</v>
      </c>
      <c r="N91" s="11"/>
      <c r="O91" s="12"/>
      <c r="P91" s="28">
        <v>1</v>
      </c>
      <c r="Q91" s="29">
        <v>0</v>
      </c>
      <c r="R91" s="29">
        <v>0</v>
      </c>
    </row>
    <row r="92" spans="1:18">
      <c r="A92" s="5">
        <v>11</v>
      </c>
      <c r="B92" s="5" t="s">
        <v>24</v>
      </c>
      <c r="C92" s="5">
        <v>15470</v>
      </c>
      <c r="D92" s="5">
        <v>910</v>
      </c>
      <c r="E92" s="26">
        <v>252</v>
      </c>
      <c r="F92" s="5">
        <v>1</v>
      </c>
      <c r="G92" s="8">
        <f t="shared" si="10"/>
        <v>766.702250080028</v>
      </c>
      <c r="H92" s="11"/>
      <c r="I92" s="12"/>
      <c r="J92" s="8">
        <f t="shared" si="11"/>
        <v>161.504934135153</v>
      </c>
      <c r="K92" s="11"/>
      <c r="L92" s="12"/>
      <c r="M92" s="8">
        <f t="shared" si="12"/>
        <v>1788.84487868568</v>
      </c>
      <c r="N92" s="11"/>
      <c r="O92" s="12"/>
      <c r="P92" s="29">
        <v>0</v>
      </c>
      <c r="Q92" s="28">
        <v>1</v>
      </c>
      <c r="R92" s="29">
        <v>0</v>
      </c>
    </row>
    <row r="93" spans="1:18">
      <c r="A93" s="5">
        <v>12</v>
      </c>
      <c r="B93" s="5" t="s">
        <v>25</v>
      </c>
      <c r="C93" s="5">
        <v>4961</v>
      </c>
      <c r="D93" s="5">
        <v>105</v>
      </c>
      <c r="E93" s="26">
        <v>28</v>
      </c>
      <c r="F93" s="5">
        <v>4</v>
      </c>
      <c r="G93" s="8">
        <f t="shared" si="10"/>
        <v>69.0785080743481</v>
      </c>
      <c r="H93" s="11"/>
      <c r="I93" s="12"/>
      <c r="J93" s="8">
        <f t="shared" si="11"/>
        <v>690.359575692262</v>
      </c>
      <c r="K93" s="11"/>
      <c r="L93" s="12"/>
      <c r="M93" s="8">
        <f t="shared" si="12"/>
        <v>2609.4041465438</v>
      </c>
      <c r="N93" s="11"/>
      <c r="O93" s="12"/>
      <c r="P93" s="28">
        <v>1</v>
      </c>
      <c r="Q93" s="29">
        <v>0</v>
      </c>
      <c r="R93" s="29">
        <v>0</v>
      </c>
    </row>
    <row r="94" spans="1:18">
      <c r="A94" s="5">
        <v>13</v>
      </c>
      <c r="B94" s="5" t="s">
        <v>26</v>
      </c>
      <c r="C94" s="5">
        <v>5269</v>
      </c>
      <c r="D94" s="5">
        <v>313</v>
      </c>
      <c r="E94" s="26">
        <v>82</v>
      </c>
      <c r="F94" s="5">
        <v>0</v>
      </c>
      <c r="G94" s="8">
        <f t="shared" si="10"/>
        <v>146.188828612555</v>
      </c>
      <c r="H94" s="11"/>
      <c r="I94" s="12"/>
      <c r="J94" s="8">
        <f t="shared" si="11"/>
        <v>477.401658721459</v>
      </c>
      <c r="K94" s="11"/>
      <c r="L94" s="12"/>
      <c r="M94" s="8">
        <f t="shared" si="12"/>
        <v>2398.07381037365</v>
      </c>
      <c r="N94" s="11"/>
      <c r="O94" s="12"/>
      <c r="P94" s="28">
        <v>1</v>
      </c>
      <c r="Q94" s="29">
        <v>0</v>
      </c>
      <c r="R94" s="29">
        <v>0</v>
      </c>
    </row>
    <row r="95" spans="1:18">
      <c r="A95" s="5">
        <v>14</v>
      </c>
      <c r="B95" s="5" t="s">
        <v>27</v>
      </c>
      <c r="C95" s="5">
        <v>0</v>
      </c>
      <c r="D95" s="5">
        <v>1968</v>
      </c>
      <c r="E95" s="26">
        <v>886</v>
      </c>
      <c r="F95" s="5">
        <v>21</v>
      </c>
      <c r="G95" s="8">
        <f t="shared" si="10"/>
        <v>1982.51322154762</v>
      </c>
      <c r="H95" s="11"/>
      <c r="I95" s="12"/>
      <c r="J95" s="8">
        <f t="shared" si="11"/>
        <v>1363.17106180772</v>
      </c>
      <c r="K95" s="11"/>
      <c r="L95" s="12"/>
      <c r="M95" s="8">
        <f t="shared" si="12"/>
        <v>558.345771005745</v>
      </c>
      <c r="N95" s="11"/>
      <c r="O95" s="12"/>
      <c r="P95" s="29">
        <v>0</v>
      </c>
      <c r="Q95" s="29">
        <v>0</v>
      </c>
      <c r="R95" s="28">
        <v>1</v>
      </c>
    </row>
    <row r="96" spans="1:18">
      <c r="A96" s="5">
        <v>15</v>
      </c>
      <c r="B96" s="5" t="s">
        <v>28</v>
      </c>
      <c r="C96" s="5">
        <v>0</v>
      </c>
      <c r="D96" s="5">
        <v>201</v>
      </c>
      <c r="E96" s="26">
        <v>32</v>
      </c>
      <c r="F96" s="5">
        <v>1</v>
      </c>
      <c r="G96" s="8">
        <f t="shared" si="10"/>
        <v>35.8864915779988</v>
      </c>
      <c r="H96" s="11"/>
      <c r="I96" s="12"/>
      <c r="J96" s="8">
        <f t="shared" si="11"/>
        <v>600.026744195623</v>
      </c>
      <c r="K96" s="11"/>
      <c r="L96" s="12"/>
      <c r="M96" s="8">
        <f t="shared" si="12"/>
        <v>2520.68423250513</v>
      </c>
      <c r="N96" s="11"/>
      <c r="O96" s="12"/>
      <c r="P96" s="28">
        <v>1</v>
      </c>
      <c r="Q96" s="29">
        <v>0</v>
      </c>
      <c r="R96" s="29">
        <v>0</v>
      </c>
    </row>
    <row r="97" spans="1:18">
      <c r="A97" s="5">
        <v>16</v>
      </c>
      <c r="B97" s="5" t="s">
        <v>29</v>
      </c>
      <c r="C97" s="5">
        <v>3803</v>
      </c>
      <c r="D97" s="5">
        <v>132</v>
      </c>
      <c r="E97" s="26">
        <v>51</v>
      </c>
      <c r="F97" s="5">
        <v>2</v>
      </c>
      <c r="G97" s="8">
        <f t="shared" si="10"/>
        <v>38.2623436872919</v>
      </c>
      <c r="H97" s="11"/>
      <c r="I97" s="12"/>
      <c r="J97" s="8">
        <f t="shared" si="11"/>
        <v>657.064375651275</v>
      </c>
      <c r="K97" s="11"/>
      <c r="L97" s="12"/>
      <c r="M97" s="8">
        <f t="shared" si="12"/>
        <v>2575.32483388018</v>
      </c>
      <c r="N97" s="11"/>
      <c r="O97" s="12"/>
      <c r="P97" s="28">
        <v>1</v>
      </c>
      <c r="Q97" s="29">
        <v>0</v>
      </c>
      <c r="R97" s="29">
        <v>0</v>
      </c>
    </row>
    <row r="98" spans="1:18">
      <c r="A98" s="5">
        <v>17</v>
      </c>
      <c r="B98" s="5" t="s">
        <v>30</v>
      </c>
      <c r="C98" s="5">
        <v>0</v>
      </c>
      <c r="D98" s="5">
        <v>286</v>
      </c>
      <c r="E98" s="26">
        <v>40</v>
      </c>
      <c r="F98" s="5">
        <v>0</v>
      </c>
      <c r="G98" s="8">
        <f t="shared" si="10"/>
        <v>116.231121525653</v>
      </c>
      <c r="H98" s="11"/>
      <c r="I98" s="12"/>
      <c r="J98" s="8">
        <f t="shared" si="11"/>
        <v>519.727903570705</v>
      </c>
      <c r="K98" s="11"/>
      <c r="L98" s="12"/>
      <c r="M98" s="8">
        <f t="shared" si="12"/>
        <v>2440.62512483995</v>
      </c>
      <c r="N98" s="11"/>
      <c r="O98" s="12"/>
      <c r="P98" s="28">
        <v>1</v>
      </c>
      <c r="Q98" s="29">
        <v>0</v>
      </c>
      <c r="R98" s="29">
        <v>0</v>
      </c>
    </row>
    <row r="99" spans="1:18">
      <c r="A99" s="5">
        <v>18</v>
      </c>
      <c r="B99" s="5" t="s">
        <v>31</v>
      </c>
      <c r="C99" s="5">
        <v>0</v>
      </c>
      <c r="D99" s="5">
        <v>625</v>
      </c>
      <c r="E99" s="26">
        <v>141</v>
      </c>
      <c r="F99" s="5">
        <v>2</v>
      </c>
      <c r="G99" s="8">
        <f t="shared" si="10"/>
        <v>463.668531328625</v>
      </c>
      <c r="H99" s="11"/>
      <c r="I99" s="12"/>
      <c r="J99" s="8">
        <f t="shared" si="11"/>
        <v>182.527652014702</v>
      </c>
      <c r="K99" s="11"/>
      <c r="L99" s="12"/>
      <c r="M99" s="8">
        <f t="shared" si="12"/>
        <v>2092.48775384708</v>
      </c>
      <c r="N99" s="11"/>
      <c r="O99" s="12"/>
      <c r="P99" s="29">
        <v>0</v>
      </c>
      <c r="Q99" s="28">
        <v>1</v>
      </c>
      <c r="R99" s="29">
        <v>0</v>
      </c>
    </row>
    <row r="100" spans="1:18">
      <c r="A100" s="5">
        <v>19</v>
      </c>
      <c r="B100" s="5" t="s">
        <v>32</v>
      </c>
      <c r="C100" s="5">
        <v>0</v>
      </c>
      <c r="D100" s="5">
        <v>71</v>
      </c>
      <c r="E100" s="26">
        <v>23</v>
      </c>
      <c r="F100" s="5">
        <v>0</v>
      </c>
      <c r="G100" s="8">
        <f t="shared" si="10"/>
        <v>102.995988325328</v>
      </c>
      <c r="H100" s="11"/>
      <c r="I100" s="12"/>
      <c r="J100" s="8">
        <f t="shared" si="11"/>
        <v>723.983662626444</v>
      </c>
      <c r="K100" s="11"/>
      <c r="L100" s="12"/>
      <c r="M100" s="8">
        <f t="shared" si="12"/>
        <v>2642.45510841717</v>
      </c>
      <c r="N100" s="11"/>
      <c r="O100" s="12"/>
      <c r="P100" s="28">
        <v>1</v>
      </c>
      <c r="Q100" s="29">
        <v>0</v>
      </c>
      <c r="R100" s="29">
        <v>0</v>
      </c>
    </row>
    <row r="101" spans="1:18">
      <c r="A101" s="5">
        <v>20</v>
      </c>
      <c r="B101" s="5" t="s">
        <v>33</v>
      </c>
      <c r="C101" s="5">
        <v>0</v>
      </c>
      <c r="D101" s="5">
        <v>72</v>
      </c>
      <c r="E101" s="26">
        <v>16</v>
      </c>
      <c r="F101" s="5">
        <v>1</v>
      </c>
      <c r="G101" s="8">
        <f t="shared" si="10"/>
        <v>104.131360683407</v>
      </c>
      <c r="H101" s="11"/>
      <c r="I101" s="12"/>
      <c r="J101" s="8">
        <f t="shared" si="11"/>
        <v>725.492483593042</v>
      </c>
      <c r="K101" s="11"/>
      <c r="L101" s="12"/>
      <c r="M101" s="8">
        <f t="shared" si="12"/>
        <v>2644.42772637106</v>
      </c>
      <c r="N101" s="11"/>
      <c r="O101" s="12"/>
      <c r="P101" s="28">
        <v>1</v>
      </c>
      <c r="Q101" s="29">
        <v>0</v>
      </c>
      <c r="R101" s="29">
        <v>0</v>
      </c>
    </row>
    <row r="102" spans="1:18">
      <c r="A102" s="5">
        <v>21</v>
      </c>
      <c r="B102" s="5" t="s">
        <v>34</v>
      </c>
      <c r="C102" s="5">
        <v>0</v>
      </c>
      <c r="D102" s="5">
        <v>225</v>
      </c>
      <c r="E102" s="26">
        <v>103</v>
      </c>
      <c r="F102" s="5">
        <v>0</v>
      </c>
      <c r="G102" s="8">
        <f t="shared" si="10"/>
        <v>75.862860551861</v>
      </c>
      <c r="H102" s="11"/>
      <c r="I102" s="12"/>
      <c r="J102" s="8">
        <f t="shared" si="11"/>
        <v>552.247991168823</v>
      </c>
      <c r="K102" s="11"/>
      <c r="L102" s="12"/>
      <c r="M102" s="8">
        <f t="shared" si="12"/>
        <v>2469.19845293974</v>
      </c>
      <c r="N102" s="11"/>
      <c r="O102" s="12"/>
      <c r="P102" s="28">
        <v>1</v>
      </c>
      <c r="Q102" s="29">
        <v>0</v>
      </c>
      <c r="R102" s="29">
        <v>0</v>
      </c>
    </row>
    <row r="103" spans="1:18">
      <c r="A103" s="5">
        <v>22</v>
      </c>
      <c r="B103" s="5" t="s">
        <v>35</v>
      </c>
      <c r="C103" s="5">
        <v>0</v>
      </c>
      <c r="D103" s="5">
        <v>5</v>
      </c>
      <c r="E103" s="26">
        <v>0</v>
      </c>
      <c r="F103" s="5">
        <v>0</v>
      </c>
      <c r="G103" s="8">
        <f t="shared" si="10"/>
        <v>172.798071780651</v>
      </c>
      <c r="H103" s="11"/>
      <c r="I103" s="12"/>
      <c r="J103" s="8">
        <f t="shared" si="11"/>
        <v>793.86166537376</v>
      </c>
      <c r="K103" s="11"/>
      <c r="L103" s="12"/>
      <c r="M103" s="8">
        <f t="shared" si="12"/>
        <v>2712.07632635957</v>
      </c>
      <c r="N103" s="11"/>
      <c r="O103" s="12"/>
      <c r="P103" s="28">
        <v>1</v>
      </c>
      <c r="Q103" s="29">
        <v>0</v>
      </c>
      <c r="R103" s="29">
        <v>0</v>
      </c>
    </row>
  </sheetData>
  <mergeCells count="280">
    <mergeCell ref="B1:E1"/>
    <mergeCell ref="H2:J2"/>
    <mergeCell ref="K2:M2"/>
    <mergeCell ref="N2:P2"/>
    <mergeCell ref="H4:J4"/>
    <mergeCell ref="K4:M4"/>
    <mergeCell ref="N4:P4"/>
    <mergeCell ref="H5:J5"/>
    <mergeCell ref="K5:M5"/>
    <mergeCell ref="N5:P5"/>
    <mergeCell ref="H6:J6"/>
    <mergeCell ref="K6:M6"/>
    <mergeCell ref="N6:P6"/>
    <mergeCell ref="H7:J7"/>
    <mergeCell ref="K7:M7"/>
    <mergeCell ref="N7:P7"/>
    <mergeCell ref="H8:J8"/>
    <mergeCell ref="K8:M8"/>
    <mergeCell ref="N8:P8"/>
    <mergeCell ref="H9:J9"/>
    <mergeCell ref="K9:M9"/>
    <mergeCell ref="N9:P9"/>
    <mergeCell ref="H10:J10"/>
    <mergeCell ref="K10:M10"/>
    <mergeCell ref="N10:P10"/>
    <mergeCell ref="H11:J11"/>
    <mergeCell ref="K11:M11"/>
    <mergeCell ref="N11:P11"/>
    <mergeCell ref="H12:J12"/>
    <mergeCell ref="K12:M12"/>
    <mergeCell ref="N12:P12"/>
    <mergeCell ref="H13:J13"/>
    <mergeCell ref="K13:M13"/>
    <mergeCell ref="N13:P13"/>
    <mergeCell ref="H14:J14"/>
    <mergeCell ref="K14:M14"/>
    <mergeCell ref="N14:P14"/>
    <mergeCell ref="H15:J15"/>
    <mergeCell ref="K15:M15"/>
    <mergeCell ref="N15:P15"/>
    <mergeCell ref="H16:J16"/>
    <mergeCell ref="K16:M16"/>
    <mergeCell ref="N16:P16"/>
    <mergeCell ref="H17:J17"/>
    <mergeCell ref="K17:M17"/>
    <mergeCell ref="N17:P17"/>
    <mergeCell ref="H18:J18"/>
    <mergeCell ref="K18:M18"/>
    <mergeCell ref="N18:P18"/>
    <mergeCell ref="H19:J19"/>
    <mergeCell ref="K19:M19"/>
    <mergeCell ref="N19:P19"/>
    <mergeCell ref="H20:J20"/>
    <mergeCell ref="K20:M20"/>
    <mergeCell ref="N20:P20"/>
    <mergeCell ref="H21:J21"/>
    <mergeCell ref="K21:M21"/>
    <mergeCell ref="N21:P21"/>
    <mergeCell ref="H22:J22"/>
    <mergeCell ref="K22:M22"/>
    <mergeCell ref="N22:P22"/>
    <mergeCell ref="H23:J23"/>
    <mergeCell ref="K23:M23"/>
    <mergeCell ref="N23:P23"/>
    <mergeCell ref="H24:J24"/>
    <mergeCell ref="K24:M24"/>
    <mergeCell ref="N24:P24"/>
    <mergeCell ref="H25:J25"/>
    <mergeCell ref="K25:M25"/>
    <mergeCell ref="N25:P25"/>
    <mergeCell ref="B27:E27"/>
    <mergeCell ref="G28:I28"/>
    <mergeCell ref="J28:L28"/>
    <mergeCell ref="M28:O28"/>
    <mergeCell ref="G30:I30"/>
    <mergeCell ref="J30:L30"/>
    <mergeCell ref="M30:O30"/>
    <mergeCell ref="G31:I31"/>
    <mergeCell ref="J31:L31"/>
    <mergeCell ref="M31:O31"/>
    <mergeCell ref="G32:I32"/>
    <mergeCell ref="J32:L32"/>
    <mergeCell ref="M32:O32"/>
    <mergeCell ref="G33:I33"/>
    <mergeCell ref="J33:L33"/>
    <mergeCell ref="M33:O33"/>
    <mergeCell ref="G34:I34"/>
    <mergeCell ref="J34:L34"/>
    <mergeCell ref="M34:O34"/>
    <mergeCell ref="G35:I35"/>
    <mergeCell ref="J35:L35"/>
    <mergeCell ref="M35:O35"/>
    <mergeCell ref="G36:I36"/>
    <mergeCell ref="J36:L36"/>
    <mergeCell ref="M36:O36"/>
    <mergeCell ref="G37:I37"/>
    <mergeCell ref="J37:L37"/>
    <mergeCell ref="M37:O37"/>
    <mergeCell ref="G38:I38"/>
    <mergeCell ref="J38:L38"/>
    <mergeCell ref="M38:O38"/>
    <mergeCell ref="G39:I39"/>
    <mergeCell ref="J39:L39"/>
    <mergeCell ref="M39:O39"/>
    <mergeCell ref="G40:I40"/>
    <mergeCell ref="J40:L40"/>
    <mergeCell ref="M40:O40"/>
    <mergeCell ref="G41:I41"/>
    <mergeCell ref="J41:L41"/>
    <mergeCell ref="M41:O41"/>
    <mergeCell ref="G42:I42"/>
    <mergeCell ref="J42:L42"/>
    <mergeCell ref="M42:O42"/>
    <mergeCell ref="G43:I43"/>
    <mergeCell ref="J43:L43"/>
    <mergeCell ref="M43:O43"/>
    <mergeCell ref="G44:I44"/>
    <mergeCell ref="J44:L44"/>
    <mergeCell ref="M44:O44"/>
    <mergeCell ref="G45:I45"/>
    <mergeCell ref="J45:L45"/>
    <mergeCell ref="M45:O45"/>
    <mergeCell ref="G46:I46"/>
    <mergeCell ref="J46:L46"/>
    <mergeCell ref="M46:O46"/>
    <mergeCell ref="G47:I47"/>
    <mergeCell ref="J47:L47"/>
    <mergeCell ref="M47:O47"/>
    <mergeCell ref="G48:I48"/>
    <mergeCell ref="J48:L48"/>
    <mergeCell ref="M48:O48"/>
    <mergeCell ref="G49:I49"/>
    <mergeCell ref="J49:L49"/>
    <mergeCell ref="M49:O49"/>
    <mergeCell ref="G50:I50"/>
    <mergeCell ref="J50:L50"/>
    <mergeCell ref="M50:O50"/>
    <mergeCell ref="G51:I51"/>
    <mergeCell ref="J51:L51"/>
    <mergeCell ref="M51:O51"/>
    <mergeCell ref="B53:E53"/>
    <mergeCell ref="G54:I54"/>
    <mergeCell ref="J54:L54"/>
    <mergeCell ref="M54:O54"/>
    <mergeCell ref="G56:I56"/>
    <mergeCell ref="J56:L56"/>
    <mergeCell ref="M56:O56"/>
    <mergeCell ref="G57:I57"/>
    <mergeCell ref="J57:L57"/>
    <mergeCell ref="M57:O57"/>
    <mergeCell ref="G58:I58"/>
    <mergeCell ref="J58:L58"/>
    <mergeCell ref="M58:O58"/>
    <mergeCell ref="G59:I59"/>
    <mergeCell ref="J59:L59"/>
    <mergeCell ref="M59:O59"/>
    <mergeCell ref="G60:I60"/>
    <mergeCell ref="J60:L60"/>
    <mergeCell ref="M60:O60"/>
    <mergeCell ref="G61:I61"/>
    <mergeCell ref="J61:L61"/>
    <mergeCell ref="M61:O61"/>
    <mergeCell ref="G62:I62"/>
    <mergeCell ref="J62:L62"/>
    <mergeCell ref="M62:O62"/>
    <mergeCell ref="G63:I63"/>
    <mergeCell ref="J63:L63"/>
    <mergeCell ref="M63:O63"/>
    <mergeCell ref="G64:I64"/>
    <mergeCell ref="J64:L64"/>
    <mergeCell ref="M64:O64"/>
    <mergeCell ref="G65:I65"/>
    <mergeCell ref="J65:L65"/>
    <mergeCell ref="M65:O65"/>
    <mergeCell ref="G66:I66"/>
    <mergeCell ref="J66:L66"/>
    <mergeCell ref="M66:O66"/>
    <mergeCell ref="G67:I67"/>
    <mergeCell ref="J67:L67"/>
    <mergeCell ref="M67:O67"/>
    <mergeCell ref="G68:I68"/>
    <mergeCell ref="J68:L68"/>
    <mergeCell ref="M68:O68"/>
    <mergeCell ref="G69:I69"/>
    <mergeCell ref="J69:L69"/>
    <mergeCell ref="M69:O69"/>
    <mergeCell ref="G70:I70"/>
    <mergeCell ref="J70:L70"/>
    <mergeCell ref="M70:O70"/>
    <mergeCell ref="G71:I71"/>
    <mergeCell ref="J71:L71"/>
    <mergeCell ref="M71:O71"/>
    <mergeCell ref="G72:I72"/>
    <mergeCell ref="J72:L72"/>
    <mergeCell ref="M72:O72"/>
    <mergeCell ref="G73:I73"/>
    <mergeCell ref="J73:L73"/>
    <mergeCell ref="M73:O73"/>
    <mergeCell ref="G74:I74"/>
    <mergeCell ref="J74:L74"/>
    <mergeCell ref="M74:O74"/>
    <mergeCell ref="G75:I75"/>
    <mergeCell ref="J75:L75"/>
    <mergeCell ref="M75:O75"/>
    <mergeCell ref="G76:I76"/>
    <mergeCell ref="J76:L76"/>
    <mergeCell ref="M76:O76"/>
    <mergeCell ref="G77:I77"/>
    <mergeCell ref="J77:L77"/>
    <mergeCell ref="M77:O77"/>
    <mergeCell ref="B79:E79"/>
    <mergeCell ref="G80:I80"/>
    <mergeCell ref="J80:L80"/>
    <mergeCell ref="M80:O80"/>
    <mergeCell ref="G82:I82"/>
    <mergeCell ref="J82:L82"/>
    <mergeCell ref="M82:O82"/>
    <mergeCell ref="G83:I83"/>
    <mergeCell ref="J83:L83"/>
    <mergeCell ref="M83:O83"/>
    <mergeCell ref="G84:I84"/>
    <mergeCell ref="J84:L84"/>
    <mergeCell ref="M84:O84"/>
    <mergeCell ref="G85:I85"/>
    <mergeCell ref="J85:L85"/>
    <mergeCell ref="M85:O85"/>
    <mergeCell ref="G86:I86"/>
    <mergeCell ref="J86:L86"/>
    <mergeCell ref="M86:O86"/>
    <mergeCell ref="G87:I87"/>
    <mergeCell ref="J87:L87"/>
    <mergeCell ref="M87:O87"/>
    <mergeCell ref="G88:I88"/>
    <mergeCell ref="J88:L88"/>
    <mergeCell ref="M88:O88"/>
    <mergeCell ref="G89:I89"/>
    <mergeCell ref="J89:L89"/>
    <mergeCell ref="M89:O89"/>
    <mergeCell ref="G90:I90"/>
    <mergeCell ref="J90:L90"/>
    <mergeCell ref="M90:O90"/>
    <mergeCell ref="G91:I91"/>
    <mergeCell ref="J91:L91"/>
    <mergeCell ref="M91:O91"/>
    <mergeCell ref="G92:I92"/>
    <mergeCell ref="J92:L92"/>
    <mergeCell ref="M92:O92"/>
    <mergeCell ref="G93:I93"/>
    <mergeCell ref="J93:L93"/>
    <mergeCell ref="M93:O93"/>
    <mergeCell ref="G94:I94"/>
    <mergeCell ref="J94:L94"/>
    <mergeCell ref="M94:O94"/>
    <mergeCell ref="G95:I95"/>
    <mergeCell ref="J95:L95"/>
    <mergeCell ref="M95:O95"/>
    <mergeCell ref="G96:I96"/>
    <mergeCell ref="J96:L96"/>
    <mergeCell ref="M96:O96"/>
    <mergeCell ref="G97:I97"/>
    <mergeCell ref="J97:L97"/>
    <mergeCell ref="M97:O97"/>
    <mergeCell ref="G98:I98"/>
    <mergeCell ref="J98:L98"/>
    <mergeCell ref="M98:O98"/>
    <mergeCell ref="G99:I99"/>
    <mergeCell ref="J99:L99"/>
    <mergeCell ref="M99:O99"/>
    <mergeCell ref="G100:I100"/>
    <mergeCell ref="J100:L100"/>
    <mergeCell ref="M100:O100"/>
    <mergeCell ref="G101:I101"/>
    <mergeCell ref="J101:L101"/>
    <mergeCell ref="M101:O101"/>
    <mergeCell ref="G102:I102"/>
    <mergeCell ref="J102:L102"/>
    <mergeCell ref="M102:O102"/>
    <mergeCell ref="G103:I103"/>
    <mergeCell ref="J103:L103"/>
    <mergeCell ref="M103:O10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opLeftCell="A2" workbookViewId="0">
      <selection activeCell="A13" sqref="A13"/>
    </sheetView>
  </sheetViews>
  <sheetFormatPr defaultColWidth="9.14285714285714" defaultRowHeight="15"/>
  <cols>
    <col min="1" max="1" width="18.2857142857143" style="1" customWidth="1"/>
    <col min="2" max="2" width="18" style="1" customWidth="1"/>
    <col min="3" max="3" width="18.4285714285714" style="1" customWidth="1"/>
    <col min="4" max="4" width="14.8571428571429" style="1" customWidth="1"/>
    <col min="5" max="5" width="11.2857142857143" style="1" customWidth="1"/>
    <col min="6" max="6" width="12.7142857142857" style="1" customWidth="1"/>
    <col min="7" max="7" width="26.4285714285714" style="1" customWidth="1"/>
    <col min="8" max="8" width="24" style="1" customWidth="1"/>
    <col min="9" max="9" width="15.7142857142857" style="1" customWidth="1"/>
    <col min="10" max="10" width="30.8571428571429" style="1" customWidth="1"/>
    <col min="11" max="11" width="11.7142857142857" style="1"/>
    <col min="12" max="16384" width="9.14285714285714" style="1"/>
  </cols>
  <sheetData>
    <row r="1" spans="1:1">
      <c r="A1" s="1" t="s">
        <v>39</v>
      </c>
    </row>
    <row r="2" spans="1:7">
      <c r="A2" s="1" t="s">
        <v>40</v>
      </c>
      <c r="G2" s="1" t="s">
        <v>41</v>
      </c>
    </row>
    <row r="3" spans="1:9">
      <c r="A3" s="5" t="s">
        <v>7</v>
      </c>
      <c r="B3" s="5" t="s">
        <v>8</v>
      </c>
      <c r="C3" s="8" t="s">
        <v>9</v>
      </c>
      <c r="D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</row>
    <row r="4" spans="1:9">
      <c r="A4" s="5">
        <v>226</v>
      </c>
      <c r="B4" s="5">
        <v>226</v>
      </c>
      <c r="C4" s="8">
        <v>4</v>
      </c>
      <c r="D4" s="2">
        <v>1</v>
      </c>
      <c r="F4" s="2" t="s">
        <v>11</v>
      </c>
      <c r="G4" s="2">
        <v>170.25</v>
      </c>
      <c r="H4" s="2">
        <v>169.5</v>
      </c>
      <c r="I4" s="2">
        <v>1.1666666666667</v>
      </c>
    </row>
    <row r="5" spans="1:9">
      <c r="A5" s="5">
        <v>1007</v>
      </c>
      <c r="B5" s="5">
        <v>1001</v>
      </c>
      <c r="C5" s="8">
        <v>8</v>
      </c>
      <c r="D5" s="2">
        <v>2</v>
      </c>
      <c r="F5" s="2" t="s">
        <v>12</v>
      </c>
      <c r="G5" s="2">
        <v>750.125</v>
      </c>
      <c r="H5" s="2">
        <v>748</v>
      </c>
      <c r="I5" s="2">
        <v>8.125</v>
      </c>
    </row>
    <row r="6" spans="1:9">
      <c r="A6" s="5">
        <v>278</v>
      </c>
      <c r="B6" s="5">
        <v>278</v>
      </c>
      <c r="C6" s="8">
        <v>0</v>
      </c>
      <c r="D6" s="2">
        <v>1</v>
      </c>
      <c r="F6" s="2" t="s">
        <v>13</v>
      </c>
      <c r="G6" s="2">
        <v>2479</v>
      </c>
      <c r="H6" s="2">
        <v>2454</v>
      </c>
      <c r="I6" s="2">
        <v>19</v>
      </c>
    </row>
    <row r="7" spans="1:4">
      <c r="A7" s="5">
        <v>2990</v>
      </c>
      <c r="B7" s="5">
        <v>2941</v>
      </c>
      <c r="C7" s="8">
        <v>17</v>
      </c>
      <c r="D7" s="2">
        <v>3</v>
      </c>
    </row>
    <row r="8" spans="1:6">
      <c r="A8" s="5">
        <v>1267</v>
      </c>
      <c r="B8" s="5">
        <v>1265</v>
      </c>
      <c r="C8" s="8">
        <v>12</v>
      </c>
      <c r="D8" s="2">
        <v>2</v>
      </c>
      <c r="F8" s="1" t="s">
        <v>47</v>
      </c>
    </row>
    <row r="9" spans="1:4">
      <c r="A9" s="5">
        <v>601</v>
      </c>
      <c r="B9" s="5">
        <v>600</v>
      </c>
      <c r="C9" s="8">
        <v>2</v>
      </c>
      <c r="D9" s="2">
        <v>2</v>
      </c>
    </row>
    <row r="10" spans="1:7">
      <c r="A10" s="5">
        <v>523</v>
      </c>
      <c r="B10" s="5">
        <v>523</v>
      </c>
      <c r="C10" s="8">
        <v>17</v>
      </c>
      <c r="D10" s="2">
        <v>2</v>
      </c>
      <c r="F10" s="1" t="s">
        <v>48</v>
      </c>
      <c r="G10" s="1" t="s">
        <v>49</v>
      </c>
    </row>
    <row r="11" spans="1:9">
      <c r="A11" s="5">
        <v>493</v>
      </c>
      <c r="B11" s="5">
        <v>492</v>
      </c>
      <c r="C11" s="8">
        <v>10</v>
      </c>
      <c r="D11" s="2">
        <v>2</v>
      </c>
      <c r="G11" s="2">
        <v>1</v>
      </c>
      <c r="H11" s="2">
        <v>2</v>
      </c>
      <c r="I11" s="2">
        <v>3</v>
      </c>
    </row>
    <row r="12" spans="1:9">
      <c r="A12" s="5">
        <v>575</v>
      </c>
      <c r="B12" s="5">
        <v>575</v>
      </c>
      <c r="C12" s="8">
        <v>13</v>
      </c>
      <c r="D12" s="2">
        <v>2</v>
      </c>
      <c r="F12" s="2">
        <v>1</v>
      </c>
      <c r="G12" s="2">
        <f>SQRT(((G4-$G$4)^2)+((H4-$H$4)^2)+((I4-$I$4)^2))</f>
        <v>0</v>
      </c>
      <c r="H12" s="2">
        <f>SQRT(((G4-$G$5)^2)+((H4-$H$5)^2)+((I4-$I$5)^2))</f>
        <v>819.124950192446</v>
      </c>
      <c r="I12" s="2">
        <f>SQRT(((G4-$G$6)^2)+((H4-$H$6)^2)+((I4-$I$6)^2))</f>
        <v>3248.0124446002</v>
      </c>
    </row>
    <row r="13" spans="1:9">
      <c r="A13" s="5">
        <v>129</v>
      </c>
      <c r="B13" s="5">
        <v>129</v>
      </c>
      <c r="C13" s="8">
        <v>2</v>
      </c>
      <c r="D13" s="2">
        <v>1</v>
      </c>
      <c r="F13" s="2">
        <v>2</v>
      </c>
      <c r="G13" s="2">
        <f>SQRT(((G5-$G$4)^2)+((H5-$H$4)^2)+((I5-$I$4)^2))</f>
        <v>819.124950192446</v>
      </c>
      <c r="H13" s="2">
        <f>SQRT(((G5-$G$5)^2)+((H5-$H$5)^2)+((I5-$I$5)^2))</f>
        <v>0</v>
      </c>
      <c r="I13" s="2">
        <f>SQRT(((G5-$G$6)^2)+((H5-$H$6)^2)+((I5-$I$6)^2))</f>
        <v>2428.90161003899</v>
      </c>
    </row>
    <row r="14" spans="1:9">
      <c r="A14" s="5">
        <v>910</v>
      </c>
      <c r="B14" s="5">
        <v>909</v>
      </c>
      <c r="C14" s="8">
        <v>1</v>
      </c>
      <c r="D14" s="2">
        <v>2</v>
      </c>
      <c r="F14" s="2">
        <v>3</v>
      </c>
      <c r="G14" s="2">
        <f>SQRT(((G6-$G$4)^2)+((H6-$H$4)^2)+((I6-$I$4)^2))</f>
        <v>3248.0124446002</v>
      </c>
      <c r="H14" s="2">
        <f>SQRT(((G6-$G$5)^2)+((H6-$H$5)^2)+((I6-$I$5)^2))</f>
        <v>2428.90161003899</v>
      </c>
      <c r="I14" s="2">
        <f>SQRT(((G6-$G$6)^2)+((H6-$H$6)^2)+((I6-$I$6)^2))</f>
        <v>0</v>
      </c>
    </row>
    <row r="15" spans="1:4">
      <c r="A15" s="5">
        <v>105</v>
      </c>
      <c r="B15" s="5">
        <v>105</v>
      </c>
      <c r="C15" s="8">
        <v>4</v>
      </c>
      <c r="D15" s="2">
        <v>1</v>
      </c>
    </row>
    <row r="16" ht="18" spans="1:10">
      <c r="A16" s="5">
        <v>313</v>
      </c>
      <c r="B16" s="5">
        <v>312</v>
      </c>
      <c r="C16" s="8">
        <v>0</v>
      </c>
      <c r="D16" s="2">
        <v>1</v>
      </c>
      <c r="F16" s="1" t="s">
        <v>50</v>
      </c>
      <c r="I16" s="23">
        <v>1.5980364389197</v>
      </c>
      <c r="J16" s="1">
        <f>AVERAGE(I16,I17,I18)</f>
        <v>1.89858004322677</v>
      </c>
    </row>
    <row r="17" ht="18" spans="1:9">
      <c r="A17" s="5">
        <v>1968</v>
      </c>
      <c r="B17" s="5">
        <v>1967</v>
      </c>
      <c r="C17" s="8">
        <v>21</v>
      </c>
      <c r="D17" s="2">
        <v>3</v>
      </c>
      <c r="F17" s="1" t="s">
        <v>51</v>
      </c>
      <c r="G17" s="1">
        <f>(I30+I31+I33)/H12</f>
        <v>1.40983141034571</v>
      </c>
      <c r="I17" s="23">
        <v>2.0488518453803</v>
      </c>
    </row>
    <row r="18" ht="18" spans="1:10">
      <c r="A18" s="5">
        <v>201</v>
      </c>
      <c r="B18" s="5">
        <v>194</v>
      </c>
      <c r="C18" s="8">
        <v>1</v>
      </c>
      <c r="D18" s="2">
        <v>1</v>
      </c>
      <c r="F18" s="1" t="s">
        <v>52</v>
      </c>
      <c r="G18" s="1">
        <f>(I30+I31+I33)/I12</f>
        <v>0.355549156130565</v>
      </c>
      <c r="I18" s="23">
        <v>2.0488518453803</v>
      </c>
      <c r="J18" s="1">
        <f>(I16+I17+I18)/3</f>
        <v>1.89858004322677</v>
      </c>
    </row>
    <row r="19" spans="1:9">
      <c r="A19" s="5">
        <v>132</v>
      </c>
      <c r="B19" s="5">
        <v>131</v>
      </c>
      <c r="C19" s="8">
        <v>2</v>
      </c>
      <c r="D19" s="2">
        <v>1</v>
      </c>
      <c r="F19" s="1" t="s">
        <v>53</v>
      </c>
      <c r="G19" s="1">
        <f>(I30+I31+I33)/H14</f>
        <v>0.475452805089391</v>
      </c>
      <c r="I19" s="1">
        <f>I16+I17+I18</f>
        <v>5.6957401296803</v>
      </c>
    </row>
    <row r="20" spans="1:4">
      <c r="A20" s="5">
        <v>286</v>
      </c>
      <c r="B20" s="5">
        <v>286</v>
      </c>
      <c r="C20" s="8">
        <v>0</v>
      </c>
      <c r="D20" s="2">
        <v>1</v>
      </c>
    </row>
    <row r="21" spans="1:6">
      <c r="A21" s="5">
        <v>625</v>
      </c>
      <c r="B21" s="5">
        <v>619</v>
      </c>
      <c r="C21" s="8">
        <v>2</v>
      </c>
      <c r="D21" s="2">
        <v>2</v>
      </c>
      <c r="F21" s="1" t="s">
        <v>54</v>
      </c>
    </row>
    <row r="22" spans="1:11">
      <c r="A22" s="5">
        <v>71</v>
      </c>
      <c r="B22" s="5">
        <v>71</v>
      </c>
      <c r="C22" s="8">
        <v>0</v>
      </c>
      <c r="D22" s="2">
        <v>1</v>
      </c>
      <c r="F22" s="2"/>
      <c r="G22" s="2">
        <v>1</v>
      </c>
      <c r="H22" s="2">
        <v>2</v>
      </c>
      <c r="I22" s="2">
        <v>3</v>
      </c>
      <c r="J22" s="2" t="s">
        <v>55</v>
      </c>
      <c r="K22" s="2" t="s">
        <v>56</v>
      </c>
    </row>
    <row r="23" spans="1:11">
      <c r="A23" s="5">
        <v>72</v>
      </c>
      <c r="B23" s="5">
        <v>72</v>
      </c>
      <c r="C23" s="8">
        <v>1</v>
      </c>
      <c r="D23" s="2">
        <v>1</v>
      </c>
      <c r="F23" s="2">
        <v>1</v>
      </c>
      <c r="G23" s="2">
        <v>0</v>
      </c>
      <c r="H23" s="2">
        <f>G17</f>
        <v>1.40983141034571</v>
      </c>
      <c r="I23" s="2">
        <f>G18</f>
        <v>0.355549156130565</v>
      </c>
      <c r="J23" s="2">
        <f>MAX(H23,I23)</f>
        <v>1.40983141034571</v>
      </c>
      <c r="K23" s="24">
        <f>AVERAGE(J23:J25)</f>
        <v>1.09837187526027</v>
      </c>
    </row>
    <row r="24" spans="1:11">
      <c r="A24" s="5">
        <v>225</v>
      </c>
      <c r="B24" s="5">
        <v>225</v>
      </c>
      <c r="C24" s="8">
        <v>0</v>
      </c>
      <c r="D24" s="2">
        <v>1</v>
      </c>
      <c r="F24" s="2">
        <v>2</v>
      </c>
      <c r="G24" s="2">
        <f>G17</f>
        <v>1.40983141034571</v>
      </c>
      <c r="H24" s="2">
        <v>0</v>
      </c>
      <c r="I24" s="2">
        <f>G19</f>
        <v>0.475452805089391</v>
      </c>
      <c r="J24" s="2">
        <f>MAX(H23,I23)</f>
        <v>1.40983141034571</v>
      </c>
      <c r="K24" s="2"/>
    </row>
    <row r="25" spans="1:11">
      <c r="A25" s="5">
        <v>5</v>
      </c>
      <c r="B25" s="5">
        <v>5</v>
      </c>
      <c r="C25" s="8">
        <v>0</v>
      </c>
      <c r="D25" s="2">
        <v>1</v>
      </c>
      <c r="F25" s="2">
        <v>3</v>
      </c>
      <c r="G25" s="2">
        <f>G18</f>
        <v>0.355549156130565</v>
      </c>
      <c r="H25" s="2">
        <f>G19</f>
        <v>0.475452805089391</v>
      </c>
      <c r="I25" s="2">
        <v>0</v>
      </c>
      <c r="J25" s="2">
        <f>MAX(H25,I25)</f>
        <v>0.475452805089391</v>
      </c>
      <c r="K25" s="2"/>
    </row>
    <row r="27" spans="10:10">
      <c r="J27" s="1">
        <f>(J23+J24+J25)/3</f>
        <v>1.09837187526027</v>
      </c>
    </row>
    <row r="28" spans="1:1">
      <c r="A28" s="1" t="s">
        <v>57</v>
      </c>
    </row>
    <row r="29" spans="1:9">
      <c r="A29" s="5" t="s">
        <v>7</v>
      </c>
      <c r="B29" s="5" t="s">
        <v>8</v>
      </c>
      <c r="C29" s="8" t="s">
        <v>9</v>
      </c>
      <c r="D29" s="2" t="s">
        <v>42</v>
      </c>
      <c r="E29" s="2" t="s">
        <v>58</v>
      </c>
      <c r="F29" s="2" t="s">
        <v>59</v>
      </c>
      <c r="G29" s="2" t="s">
        <v>60</v>
      </c>
      <c r="H29" s="2" t="s">
        <v>61</v>
      </c>
      <c r="I29" s="2" t="s">
        <v>62</v>
      </c>
    </row>
    <row r="30" spans="1:10">
      <c r="A30" s="5">
        <v>226</v>
      </c>
      <c r="B30" s="5">
        <v>226</v>
      </c>
      <c r="C30" s="8">
        <v>4</v>
      </c>
      <c r="D30" s="4">
        <v>1</v>
      </c>
      <c r="E30" s="2">
        <v>170.25</v>
      </c>
      <c r="F30" s="2">
        <v>169.5</v>
      </c>
      <c r="G30" s="2">
        <v>1.1666666666667</v>
      </c>
      <c r="H30" s="2">
        <f>SQRT(((A30-E30)^2)+((B30-F30)^2)+((C30-G30)^2))</f>
        <v>79.425060766598</v>
      </c>
      <c r="I30" s="2">
        <f>AVERAGE(H30,H32,H39,H41,H42,H44,H45,H46,H48,H49,H50,H51)</f>
        <v>119.239510783264</v>
      </c>
      <c r="J30" s="1" t="s">
        <v>63</v>
      </c>
    </row>
    <row r="31" spans="1:10">
      <c r="A31" s="5">
        <v>1007</v>
      </c>
      <c r="B31" s="5">
        <v>1001</v>
      </c>
      <c r="C31" s="8">
        <v>8</v>
      </c>
      <c r="D31" s="21">
        <v>2</v>
      </c>
      <c r="E31" s="2">
        <v>750.125</v>
      </c>
      <c r="F31" s="2">
        <v>748</v>
      </c>
      <c r="G31" s="2">
        <v>8.125</v>
      </c>
      <c r="H31" s="2">
        <f t="shared" ref="H31:H51" si="0">SQRT(((A31-E31)^2)+((B31-F31)^2)+((C31-G31)^2))</f>
        <v>360.546503588649</v>
      </c>
      <c r="I31" s="2">
        <f>AVERAGE(H31,H34,H35,H36,H37,H38,H40,H47)</f>
        <v>329.689146731802</v>
      </c>
      <c r="J31" s="1" t="s">
        <v>64</v>
      </c>
    </row>
    <row r="32" spans="1:9">
      <c r="A32" s="5">
        <v>278</v>
      </c>
      <c r="B32" s="5">
        <v>278</v>
      </c>
      <c r="C32" s="8">
        <v>0</v>
      </c>
      <c r="D32" s="4">
        <v>1</v>
      </c>
      <c r="E32" s="2">
        <v>170.25</v>
      </c>
      <c r="F32" s="2">
        <v>169.5</v>
      </c>
      <c r="G32" s="2">
        <v>1.1666666666667</v>
      </c>
      <c r="H32" s="2">
        <f t="shared" si="0"/>
        <v>152.917211624824</v>
      </c>
      <c r="I32" s="2"/>
    </row>
    <row r="33" spans="1:10">
      <c r="A33" s="5">
        <v>2990</v>
      </c>
      <c r="B33" s="5">
        <v>2941</v>
      </c>
      <c r="C33" s="8">
        <v>17</v>
      </c>
      <c r="D33" s="22">
        <v>3</v>
      </c>
      <c r="E33" s="2">
        <v>2479</v>
      </c>
      <c r="F33" s="2">
        <v>2454</v>
      </c>
      <c r="G33" s="2">
        <v>19</v>
      </c>
      <c r="H33" s="2">
        <f t="shared" si="0"/>
        <v>705.89942626411</v>
      </c>
      <c r="I33" s="2">
        <f>AVERAGE(H33,H43)</f>
        <v>705.89942626411</v>
      </c>
      <c r="J33" s="1" t="s">
        <v>65</v>
      </c>
    </row>
    <row r="34" spans="1:9">
      <c r="A34" s="5">
        <v>1267</v>
      </c>
      <c r="B34" s="5">
        <v>1265</v>
      </c>
      <c r="C34" s="8">
        <v>12</v>
      </c>
      <c r="D34" s="21">
        <v>2</v>
      </c>
      <c r="E34" s="2">
        <v>750.125</v>
      </c>
      <c r="F34" s="2">
        <v>748</v>
      </c>
      <c r="G34" s="2">
        <v>8.125</v>
      </c>
      <c r="H34" s="2">
        <f t="shared" si="0"/>
        <v>731.070298432374</v>
      </c>
      <c r="I34" s="2"/>
    </row>
    <row r="35" spans="1:9">
      <c r="A35" s="5">
        <v>601</v>
      </c>
      <c r="B35" s="5">
        <v>600</v>
      </c>
      <c r="C35" s="8">
        <v>2</v>
      </c>
      <c r="D35" s="21">
        <v>2</v>
      </c>
      <c r="E35" s="2">
        <v>750.125</v>
      </c>
      <c r="F35" s="2">
        <v>748</v>
      </c>
      <c r="G35" s="2">
        <v>8.125</v>
      </c>
      <c r="H35" s="2">
        <f t="shared" si="0"/>
        <v>210.189869522772</v>
      </c>
      <c r="I35" s="2"/>
    </row>
    <row r="36" spans="1:9">
      <c r="A36" s="5">
        <v>523</v>
      </c>
      <c r="B36" s="5">
        <v>523</v>
      </c>
      <c r="C36" s="8">
        <v>17</v>
      </c>
      <c r="D36" s="21">
        <v>2</v>
      </c>
      <c r="E36" s="2">
        <v>750.125</v>
      </c>
      <c r="F36" s="2">
        <v>748</v>
      </c>
      <c r="G36" s="2">
        <v>8.125</v>
      </c>
      <c r="H36" s="2">
        <f t="shared" si="0"/>
        <v>319.827346000932</v>
      </c>
      <c r="I36" s="2"/>
    </row>
    <row r="37" spans="1:9">
      <c r="A37" s="5">
        <v>493</v>
      </c>
      <c r="B37" s="5">
        <v>492</v>
      </c>
      <c r="C37" s="8">
        <v>10</v>
      </c>
      <c r="D37" s="21">
        <v>2</v>
      </c>
      <c r="E37" s="2">
        <v>750.125</v>
      </c>
      <c r="F37" s="2">
        <v>748</v>
      </c>
      <c r="G37" s="2">
        <v>8.125</v>
      </c>
      <c r="H37" s="2">
        <f t="shared" si="0"/>
        <v>362.839883764175</v>
      </c>
      <c r="I37" s="2"/>
    </row>
    <row r="38" spans="1:9">
      <c r="A38" s="5">
        <v>575</v>
      </c>
      <c r="B38" s="5">
        <v>575</v>
      </c>
      <c r="C38" s="8">
        <v>13</v>
      </c>
      <c r="D38" s="21">
        <v>2</v>
      </c>
      <c r="E38" s="2">
        <v>750.125</v>
      </c>
      <c r="F38" s="2">
        <v>748</v>
      </c>
      <c r="G38" s="2">
        <v>8.125</v>
      </c>
      <c r="H38" s="2">
        <f t="shared" si="0"/>
        <v>246.214400980121</v>
      </c>
      <c r="I38" s="2"/>
    </row>
    <row r="39" spans="1:9">
      <c r="A39" s="5">
        <v>129</v>
      </c>
      <c r="B39" s="5">
        <v>129</v>
      </c>
      <c r="C39" s="8">
        <v>2</v>
      </c>
      <c r="D39" s="4">
        <v>1</v>
      </c>
      <c r="E39" s="2">
        <v>170.25</v>
      </c>
      <c r="F39" s="2">
        <v>169.5</v>
      </c>
      <c r="G39" s="2">
        <v>1.1666666666667</v>
      </c>
      <c r="H39" s="2">
        <f t="shared" si="0"/>
        <v>57.8144181363477</v>
      </c>
      <c r="I39" s="2"/>
    </row>
    <row r="40" spans="1:9">
      <c r="A40" s="5">
        <v>910</v>
      </c>
      <c r="B40" s="5">
        <v>909</v>
      </c>
      <c r="C40" s="8">
        <v>1</v>
      </c>
      <c r="D40" s="21">
        <v>2</v>
      </c>
      <c r="E40" s="2">
        <v>750.125</v>
      </c>
      <c r="F40" s="2">
        <v>748</v>
      </c>
      <c r="G40" s="2">
        <v>8.125</v>
      </c>
      <c r="H40" s="2">
        <f t="shared" si="0"/>
        <v>227.006126018661</v>
      </c>
      <c r="I40" s="2"/>
    </row>
    <row r="41" spans="1:9">
      <c r="A41" s="5">
        <v>105</v>
      </c>
      <c r="B41" s="5">
        <v>105</v>
      </c>
      <c r="C41" s="8">
        <v>4</v>
      </c>
      <c r="D41" s="4">
        <v>1</v>
      </c>
      <c r="E41" s="2">
        <v>170.25</v>
      </c>
      <c r="F41" s="2">
        <v>169.5</v>
      </c>
      <c r="G41" s="2">
        <v>1.1666666666667</v>
      </c>
      <c r="H41" s="2">
        <f t="shared" si="0"/>
        <v>91.7923759240264</v>
      </c>
      <c r="I41" s="2"/>
    </row>
    <row r="42" spans="1:9">
      <c r="A42" s="5">
        <v>313</v>
      </c>
      <c r="B42" s="5">
        <v>312</v>
      </c>
      <c r="C42" s="8">
        <v>0</v>
      </c>
      <c r="D42" s="4">
        <v>1</v>
      </c>
      <c r="E42" s="2">
        <v>170.25</v>
      </c>
      <c r="F42" s="2">
        <v>169.5</v>
      </c>
      <c r="G42" s="2">
        <v>1.1666666666667</v>
      </c>
      <c r="H42" s="2">
        <f t="shared" si="0"/>
        <v>201.705660830605</v>
      </c>
      <c r="I42" s="2"/>
    </row>
    <row r="43" spans="1:9">
      <c r="A43" s="5">
        <v>1968</v>
      </c>
      <c r="B43" s="5">
        <v>1967</v>
      </c>
      <c r="C43" s="8">
        <v>21</v>
      </c>
      <c r="D43" s="22">
        <v>3</v>
      </c>
      <c r="E43" s="2">
        <v>2479</v>
      </c>
      <c r="F43" s="2">
        <v>2454</v>
      </c>
      <c r="G43" s="2">
        <v>19</v>
      </c>
      <c r="H43" s="2">
        <f t="shared" si="0"/>
        <v>705.89942626411</v>
      </c>
      <c r="I43" s="2"/>
    </row>
    <row r="44" spans="1:9">
      <c r="A44" s="5">
        <v>201</v>
      </c>
      <c r="B44" s="5">
        <v>194</v>
      </c>
      <c r="C44" s="8">
        <v>1</v>
      </c>
      <c r="D44" s="4">
        <v>1</v>
      </c>
      <c r="E44" s="2">
        <v>170.25</v>
      </c>
      <c r="F44" s="2">
        <v>169.5</v>
      </c>
      <c r="G44" s="2">
        <v>1.1666666666667</v>
      </c>
      <c r="H44" s="2">
        <f t="shared" si="0"/>
        <v>39.3171753534989</v>
      </c>
      <c r="I44" s="2"/>
    </row>
    <row r="45" spans="1:9">
      <c r="A45" s="5">
        <v>132</v>
      </c>
      <c r="B45" s="5">
        <v>131</v>
      </c>
      <c r="C45" s="8">
        <v>2</v>
      </c>
      <c r="D45" s="4">
        <v>1</v>
      </c>
      <c r="E45" s="2">
        <v>170.25</v>
      </c>
      <c r="F45" s="2">
        <v>169.5</v>
      </c>
      <c r="G45" s="2">
        <v>1.1666666666667</v>
      </c>
      <c r="H45" s="2">
        <f t="shared" si="0"/>
        <v>54.2771309525885</v>
      </c>
      <c r="I45" s="2"/>
    </row>
    <row r="46" spans="1:9">
      <c r="A46" s="5">
        <v>286</v>
      </c>
      <c r="B46" s="5">
        <v>286</v>
      </c>
      <c r="C46" s="8">
        <v>0</v>
      </c>
      <c r="D46" s="4">
        <v>1</v>
      </c>
      <c r="E46" s="2">
        <v>170.25</v>
      </c>
      <c r="F46" s="2">
        <v>169.5</v>
      </c>
      <c r="G46" s="2">
        <v>1.1666666666667</v>
      </c>
      <c r="H46" s="2">
        <f t="shared" si="0"/>
        <v>164.230550175998</v>
      </c>
      <c r="I46" s="2"/>
    </row>
    <row r="47" spans="1:9">
      <c r="A47" s="5">
        <v>625</v>
      </c>
      <c r="B47" s="5">
        <v>619</v>
      </c>
      <c r="C47" s="8">
        <v>2</v>
      </c>
      <c r="D47" s="21">
        <v>2</v>
      </c>
      <c r="E47" s="2">
        <v>750.125</v>
      </c>
      <c r="F47" s="2">
        <v>748</v>
      </c>
      <c r="G47" s="2">
        <v>8.125</v>
      </c>
      <c r="H47" s="2">
        <f t="shared" si="0"/>
        <v>179.818745546731</v>
      </c>
      <c r="I47" s="2"/>
    </row>
    <row r="48" spans="1:9">
      <c r="A48" s="5">
        <v>71</v>
      </c>
      <c r="B48" s="5">
        <v>71</v>
      </c>
      <c r="C48" s="8">
        <v>0</v>
      </c>
      <c r="D48" s="4">
        <v>1</v>
      </c>
      <c r="E48" s="2">
        <v>170.25</v>
      </c>
      <c r="F48" s="2">
        <v>169.5</v>
      </c>
      <c r="G48" s="2">
        <v>1.1666666666667</v>
      </c>
      <c r="H48" s="2">
        <f t="shared" si="0"/>
        <v>139.836238547492</v>
      </c>
      <c r="I48" s="2"/>
    </row>
    <row r="49" spans="1:9">
      <c r="A49" s="5">
        <v>72</v>
      </c>
      <c r="B49" s="5">
        <v>72</v>
      </c>
      <c r="C49" s="8">
        <v>1</v>
      </c>
      <c r="D49" s="4">
        <v>1</v>
      </c>
      <c r="E49" s="2">
        <v>170.25</v>
      </c>
      <c r="F49" s="2">
        <v>169.5</v>
      </c>
      <c r="G49" s="2">
        <v>1.1666666666667</v>
      </c>
      <c r="H49" s="2">
        <f t="shared" si="0"/>
        <v>138.417268712317</v>
      </c>
      <c r="I49" s="2"/>
    </row>
    <row r="50" spans="1:9">
      <c r="A50" s="5">
        <v>225</v>
      </c>
      <c r="B50" s="5">
        <v>225</v>
      </c>
      <c r="C50" s="8">
        <v>0</v>
      </c>
      <c r="D50" s="4">
        <v>1</v>
      </c>
      <c r="E50" s="2">
        <v>170.25</v>
      </c>
      <c r="F50" s="2">
        <v>169.5</v>
      </c>
      <c r="G50" s="2">
        <v>1.1666666666667</v>
      </c>
      <c r="H50" s="2">
        <f t="shared" si="0"/>
        <v>77.9690554714568</v>
      </c>
      <c r="I50" s="2"/>
    </row>
    <row r="51" spans="1:9">
      <c r="A51" s="5">
        <v>5</v>
      </c>
      <c r="B51" s="5">
        <v>5</v>
      </c>
      <c r="C51" s="8">
        <v>0</v>
      </c>
      <c r="D51" s="4">
        <v>1</v>
      </c>
      <c r="E51" s="2">
        <v>170.25</v>
      </c>
      <c r="F51" s="2">
        <v>169.5</v>
      </c>
      <c r="G51" s="2">
        <v>1.1666666666667</v>
      </c>
      <c r="H51" s="2">
        <f t="shared" si="0"/>
        <v>233.171982903416</v>
      </c>
      <c r="I51" s="2"/>
    </row>
  </sheetData>
  <mergeCells count="8">
    <mergeCell ref="A1:I1"/>
    <mergeCell ref="A2:D2"/>
    <mergeCell ref="G2:H2"/>
    <mergeCell ref="F8:I8"/>
    <mergeCell ref="G10:I10"/>
    <mergeCell ref="F16:G16"/>
    <mergeCell ref="F21:G21"/>
    <mergeCell ref="A28:D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zoomScale="90" zoomScaleNormal="90" topLeftCell="A13" workbookViewId="0">
      <selection activeCell="B40" sqref="B40"/>
    </sheetView>
  </sheetViews>
  <sheetFormatPr defaultColWidth="9.14285714285714" defaultRowHeight="15"/>
  <cols>
    <col min="1" max="1" width="27.2857142857143" customWidth="1"/>
    <col min="2" max="2" width="18.2857142857143" customWidth="1"/>
    <col min="3" max="3" width="19.1428571428571" customWidth="1"/>
    <col min="4" max="4" width="16.1428571428571" customWidth="1"/>
    <col min="5" max="5" width="15" customWidth="1"/>
    <col min="7" max="7" width="13.5714285714286" customWidth="1"/>
    <col min="11" max="12" width="12.8571428571429"/>
  </cols>
  <sheetData>
    <row r="1" spans="1:9">
      <c r="A1" s="1" t="s">
        <v>0</v>
      </c>
      <c r="B1" s="1"/>
      <c r="D1" s="15"/>
      <c r="E1" s="15"/>
      <c r="F1" s="15"/>
      <c r="G1" s="16"/>
      <c r="H1" s="16"/>
      <c r="I1" s="16"/>
    </row>
    <row r="2" spans="4:9">
      <c r="D2" s="2" t="s">
        <v>1</v>
      </c>
      <c r="E2" s="2"/>
      <c r="F2" s="2" t="s">
        <v>2</v>
      </c>
      <c r="G2" s="17"/>
      <c r="H2" s="16"/>
      <c r="I2" s="16"/>
    </row>
    <row r="3" spans="1:9">
      <c r="A3" s="5" t="s">
        <v>5</v>
      </c>
      <c r="B3" s="5" t="s">
        <v>7</v>
      </c>
      <c r="C3" s="8" t="s">
        <v>8</v>
      </c>
      <c r="D3" s="2">
        <v>523</v>
      </c>
      <c r="E3" s="2">
        <v>523</v>
      </c>
      <c r="F3" s="2">
        <v>1968</v>
      </c>
      <c r="G3" s="2">
        <v>1967</v>
      </c>
      <c r="H3" s="2" t="s">
        <v>66</v>
      </c>
      <c r="I3" s="2" t="s">
        <v>67</v>
      </c>
    </row>
    <row r="4" spans="1:9">
      <c r="A4" s="5" t="s">
        <v>14</v>
      </c>
      <c r="B4" s="5">
        <v>226</v>
      </c>
      <c r="C4" s="8">
        <v>226</v>
      </c>
      <c r="D4" s="10">
        <f>SQRT(((B4-$D$3)^2)+((C4-$E$3)^2))</f>
        <v>420.021428024809</v>
      </c>
      <c r="E4" s="18"/>
      <c r="F4" s="10">
        <f>SQRT(((B4-$F$3)^2)+((C4-$G$3)^2))</f>
        <v>2462.85302038104</v>
      </c>
      <c r="G4" s="18"/>
      <c r="H4" s="19">
        <v>1</v>
      </c>
      <c r="I4" s="20">
        <v>0</v>
      </c>
    </row>
    <row r="5" spans="1:9">
      <c r="A5" s="5" t="s">
        <v>15</v>
      </c>
      <c r="B5" s="5">
        <v>1007</v>
      </c>
      <c r="C5" s="8">
        <v>1001</v>
      </c>
      <c r="D5" s="10">
        <f>SQRT(((B5-$D$3)^2)+((C5-$E$3)^2))</f>
        <v>680.249954061005</v>
      </c>
      <c r="E5" s="18"/>
      <c r="F5" s="10">
        <f>SQRT(((B5-$F$3)^2)+((C5-$G$3)^2))</f>
        <v>1362.59935417569</v>
      </c>
      <c r="G5" s="18"/>
      <c r="H5" s="19">
        <v>1</v>
      </c>
      <c r="I5" s="20">
        <v>0</v>
      </c>
    </row>
    <row r="6" spans="1:9">
      <c r="A6" s="5" t="s">
        <v>16</v>
      </c>
      <c r="B6" s="5">
        <v>278</v>
      </c>
      <c r="C6" s="8">
        <v>278</v>
      </c>
      <c r="D6" s="10">
        <f>SQRT(((B6-$D$3)^2)+((C6-$E$3)^2))</f>
        <v>346.482322781408</v>
      </c>
      <c r="E6" s="18"/>
      <c r="F6" s="10">
        <f>SQRT(((B6-$F$3)^2)+((C6-$G$3)^2))</f>
        <v>2389.31391826189</v>
      </c>
      <c r="G6" s="18"/>
      <c r="H6" s="19">
        <v>1</v>
      </c>
      <c r="I6" s="20">
        <v>0</v>
      </c>
    </row>
    <row r="7" spans="1:9">
      <c r="A7" s="5" t="s">
        <v>17</v>
      </c>
      <c r="B7" s="5">
        <v>2990</v>
      </c>
      <c r="C7" s="8">
        <v>2941</v>
      </c>
      <c r="D7" s="10">
        <f>SQRT(((B7-$D$3)^2)+((C7-$E$3)^2))</f>
        <v>3454.39039484538</v>
      </c>
      <c r="E7" s="18"/>
      <c r="F7" s="10">
        <f>SQRT(((B7-$F$3)^2)+((C7-$G$3)^2))</f>
        <v>1411.79318598724</v>
      </c>
      <c r="G7" s="18"/>
      <c r="H7" s="20">
        <v>0</v>
      </c>
      <c r="I7" s="19">
        <v>1</v>
      </c>
    </row>
    <row r="8" spans="1:9">
      <c r="A8" s="5" t="s">
        <v>18</v>
      </c>
      <c r="B8" s="5">
        <v>1267</v>
      </c>
      <c r="C8" s="8">
        <v>1265</v>
      </c>
      <c r="D8" s="10">
        <f>SQRT(((B8-$D$3)^2)+((C8-$E$3)^2))</f>
        <v>1050.76162853427</v>
      </c>
      <c r="E8" s="18"/>
      <c r="F8" s="10">
        <f>SQRT(((B8-$F$3)^2)+((C8-$G$3)^2))</f>
        <v>992.071066002834</v>
      </c>
      <c r="G8" s="18"/>
      <c r="H8" s="20">
        <v>0</v>
      </c>
      <c r="I8" s="19">
        <v>1</v>
      </c>
    </row>
    <row r="9" spans="1:9">
      <c r="A9" s="5" t="s">
        <v>19</v>
      </c>
      <c r="B9" s="5">
        <v>601</v>
      </c>
      <c r="C9" s="8">
        <v>600</v>
      </c>
      <c r="D9" s="10">
        <f>SQRT(((B9-$D$3)^2)+((C9-$E$3)^2))</f>
        <v>109.603832049797</v>
      </c>
      <c r="E9" s="18"/>
      <c r="F9" s="10">
        <f>SQRT(((B9-$F$3)^2)+((C9-$G$3)^2))</f>
        <v>1933.22993976402</v>
      </c>
      <c r="G9" s="18"/>
      <c r="H9" s="19">
        <v>1</v>
      </c>
      <c r="I9" s="20">
        <v>0</v>
      </c>
    </row>
    <row r="10" spans="1:9">
      <c r="A10" s="5" t="s">
        <v>20</v>
      </c>
      <c r="B10" s="5">
        <v>523</v>
      </c>
      <c r="C10" s="8">
        <v>523</v>
      </c>
      <c r="D10" s="10">
        <f>SQRT(((B10-$D$3)^2)+((C10-$E$3)^2))</f>
        <v>0</v>
      </c>
      <c r="E10" s="18"/>
      <c r="F10" s="10">
        <f>SQRT(((B10-$F$3)^2)+((C10-$G$3)^2))</f>
        <v>2042.83161322709</v>
      </c>
      <c r="G10" s="18"/>
      <c r="H10" s="19">
        <v>1</v>
      </c>
      <c r="I10" s="20">
        <v>0</v>
      </c>
    </row>
    <row r="11" spans="1:9">
      <c r="A11" s="5" t="s">
        <v>21</v>
      </c>
      <c r="B11" s="5">
        <v>493</v>
      </c>
      <c r="C11" s="8">
        <v>492</v>
      </c>
      <c r="D11" s="10">
        <f>SQRT(((B11-$D$3)^2)+((C11-$E$3)^2))</f>
        <v>43.139309220246</v>
      </c>
      <c r="E11" s="18"/>
      <c r="F11" s="10">
        <f>SQRT(((B11-$F$3)^2)+((C11-$G$3)^2))</f>
        <v>2085.96500450031</v>
      </c>
      <c r="G11" s="18"/>
      <c r="H11" s="19">
        <v>1</v>
      </c>
      <c r="I11" s="20">
        <v>0</v>
      </c>
    </row>
    <row r="12" spans="1:9">
      <c r="A12" s="5" t="s">
        <v>22</v>
      </c>
      <c r="B12" s="5">
        <v>575</v>
      </c>
      <c r="C12" s="8">
        <v>557</v>
      </c>
      <c r="D12" s="10">
        <f>SQRT(((B12-$D$3)^2)+((C12-$E$3)^2))</f>
        <v>62.1288982680363</v>
      </c>
      <c r="E12" s="18"/>
      <c r="F12" s="10">
        <f>SQRT(((B12-$F$3)^2)+((C12-$G$3)^2))</f>
        <v>1982.05676003489</v>
      </c>
      <c r="G12" s="18"/>
      <c r="H12" s="19">
        <v>1</v>
      </c>
      <c r="I12" s="20">
        <v>0</v>
      </c>
    </row>
    <row r="13" spans="1:9">
      <c r="A13" s="5" t="s">
        <v>23</v>
      </c>
      <c r="B13" s="5">
        <v>129</v>
      </c>
      <c r="C13" s="8">
        <v>129</v>
      </c>
      <c r="D13" s="10">
        <f>SQRT(((B13-$D$3)^2)+((C13-$E$3)^2))</f>
        <v>557.200143574999</v>
      </c>
      <c r="E13" s="18"/>
      <c r="F13" s="10">
        <f>SQRT(((B13-$F$3)^2)+((C13-$G$3)^2))</f>
        <v>2600.03173057561</v>
      </c>
      <c r="G13" s="18"/>
      <c r="H13" s="19">
        <v>1</v>
      </c>
      <c r="I13" s="20">
        <v>0</v>
      </c>
    </row>
    <row r="14" spans="1:9">
      <c r="A14" s="5" t="s">
        <v>24</v>
      </c>
      <c r="B14" s="5">
        <v>910</v>
      </c>
      <c r="C14" s="8">
        <v>909</v>
      </c>
      <c r="D14" s="10">
        <f>SQRT(((B14-$D$3)^2)+((C14-$E$3)^2))</f>
        <v>546.593999235264</v>
      </c>
      <c r="E14" s="18"/>
      <c r="F14" s="10">
        <f>SQRT(((B14-$F$3)^2)+((C14-$G$3)^2))</f>
        <v>1496.23794899073</v>
      </c>
      <c r="G14" s="18"/>
      <c r="H14" s="19">
        <v>1</v>
      </c>
      <c r="I14" s="20">
        <v>0</v>
      </c>
    </row>
    <row r="15" spans="1:9">
      <c r="A15" s="5" t="s">
        <v>25</v>
      </c>
      <c r="B15" s="5">
        <v>105</v>
      </c>
      <c r="C15" s="8">
        <v>105</v>
      </c>
      <c r="D15" s="10">
        <f>SQRT(((B15-$D$3)^2)+((C15-$E$3)^2))</f>
        <v>591.141269071954</v>
      </c>
      <c r="E15" s="18"/>
      <c r="F15" s="10">
        <f>SQRT(((B15-$F$3)^2)+((C15-$G$3)^2))</f>
        <v>2633.97285483355</v>
      </c>
      <c r="G15" s="18"/>
      <c r="H15" s="19">
        <v>1</v>
      </c>
      <c r="I15" s="20">
        <v>0</v>
      </c>
    </row>
    <row r="16" spans="1:9">
      <c r="A16" s="5" t="s">
        <v>26</v>
      </c>
      <c r="B16" s="5">
        <v>313</v>
      </c>
      <c r="C16" s="8">
        <v>312</v>
      </c>
      <c r="D16" s="10">
        <f>SQRT(((B16-$D$3)^2)+((C16-$E$3)^2))</f>
        <v>297.692794672629</v>
      </c>
      <c r="E16" s="18"/>
      <c r="F16" s="10">
        <f>SQRT(((B16-$F$3)^2)+((C16-$G$3)^2))</f>
        <v>2340.52344572747</v>
      </c>
      <c r="G16" s="18"/>
      <c r="H16" s="19">
        <v>1</v>
      </c>
      <c r="I16" s="20">
        <v>0</v>
      </c>
    </row>
    <row r="17" spans="1:9">
      <c r="A17" s="5" t="s">
        <v>27</v>
      </c>
      <c r="B17" s="5">
        <v>1968</v>
      </c>
      <c r="C17" s="8">
        <v>1967</v>
      </c>
      <c r="D17" s="10">
        <f>SQRT(((B17-$D$3)^2)+((C17-$E$3)^2))</f>
        <v>2042.83161322709</v>
      </c>
      <c r="E17" s="18"/>
      <c r="F17" s="10">
        <f>SQRT(((B17-$F$3)^2)+((C17-$G$3)^2))</f>
        <v>0</v>
      </c>
      <c r="G17" s="18"/>
      <c r="H17" s="20">
        <v>0</v>
      </c>
      <c r="I17" s="19">
        <v>1</v>
      </c>
    </row>
    <row r="18" spans="1:9">
      <c r="A18" s="5" t="s">
        <v>28</v>
      </c>
      <c r="B18" s="5">
        <v>201</v>
      </c>
      <c r="C18" s="8">
        <v>194</v>
      </c>
      <c r="D18" s="10">
        <f>SQRT(((B18-$D$3)^2)+((C18-$E$3)^2))</f>
        <v>460.353125328807</v>
      </c>
      <c r="E18" s="18"/>
      <c r="F18" s="10">
        <f>SQRT(((B18-$F$3)^2)+((C18-$G$3)^2))</f>
        <v>2503.16160085601</v>
      </c>
      <c r="G18" s="18"/>
      <c r="H18" s="19">
        <v>1</v>
      </c>
      <c r="I18" s="20">
        <v>0</v>
      </c>
    </row>
    <row r="19" spans="1:9">
      <c r="A19" s="5" t="s">
        <v>29</v>
      </c>
      <c r="B19" s="5">
        <v>132</v>
      </c>
      <c r="C19" s="8">
        <v>131</v>
      </c>
      <c r="D19" s="10">
        <f>SQRT(((B19-$D$3)^2)+((C19-$E$3)^2))</f>
        <v>553.66506120578</v>
      </c>
      <c r="E19" s="18"/>
      <c r="F19" s="10">
        <f>SQRT(((B19-$F$3)^2)+((C19-$G$3)^2))</f>
        <v>2596.496100517</v>
      </c>
      <c r="G19" s="18"/>
      <c r="H19" s="19">
        <v>1</v>
      </c>
      <c r="I19" s="20">
        <v>0</v>
      </c>
    </row>
    <row r="20" spans="1:9">
      <c r="A20" s="5" t="s">
        <v>30</v>
      </c>
      <c r="B20" s="5">
        <v>286</v>
      </c>
      <c r="C20" s="8">
        <v>286</v>
      </c>
      <c r="D20" s="10">
        <f>SQRT(((B20-$D$3)^2)+((C20-$E$3)^2))</f>
        <v>335.168614282424</v>
      </c>
      <c r="E20" s="18"/>
      <c r="F20" s="10">
        <f>SQRT(((B20-$F$3)^2)+((C20-$G$3)^2))</f>
        <v>2378.00021026071</v>
      </c>
      <c r="G20" s="18"/>
      <c r="H20" s="19">
        <v>1</v>
      </c>
      <c r="I20" s="20">
        <v>0</v>
      </c>
    </row>
    <row r="21" spans="1:9">
      <c r="A21" s="5" t="s">
        <v>31</v>
      </c>
      <c r="B21" s="5">
        <v>625</v>
      </c>
      <c r="C21" s="8">
        <v>619</v>
      </c>
      <c r="D21" s="10">
        <f>SQRT(((B21-$D$3)^2)+((C21-$E$3)^2))</f>
        <v>140.071410359145</v>
      </c>
      <c r="E21" s="18"/>
      <c r="F21" s="10">
        <f>SQRT(((B21-$F$3)^2)+((C21-$G$3)^2))</f>
        <v>1902.82763276131</v>
      </c>
      <c r="G21" s="18"/>
      <c r="H21" s="19">
        <v>1</v>
      </c>
      <c r="I21" s="20">
        <v>0</v>
      </c>
    </row>
    <row r="22" spans="1:9">
      <c r="A22" s="5" t="s">
        <v>32</v>
      </c>
      <c r="B22" s="5">
        <v>71</v>
      </c>
      <c r="C22" s="8">
        <v>71</v>
      </c>
      <c r="D22" s="10">
        <f>SQRT(((B22-$D$3)^2)+((C22-$E$3)^2))</f>
        <v>639.224530192639</v>
      </c>
      <c r="E22" s="18"/>
      <c r="F22" s="10">
        <f>SQRT(((B22-$F$3)^2)+((C22-$G$3)^2))</f>
        <v>2682.05611425265</v>
      </c>
      <c r="G22" s="18"/>
      <c r="H22" s="19">
        <v>1</v>
      </c>
      <c r="I22" s="20">
        <v>0</v>
      </c>
    </row>
    <row r="23" spans="1:9">
      <c r="A23" s="5" t="s">
        <v>33</v>
      </c>
      <c r="B23" s="5">
        <v>72</v>
      </c>
      <c r="C23" s="8">
        <v>72</v>
      </c>
      <c r="D23" s="10">
        <f>SQRT(((B23-$D$3)^2)+((C23-$E$3)^2))</f>
        <v>637.810316630266</v>
      </c>
      <c r="E23" s="18"/>
      <c r="F23" s="10">
        <f>SQRT(((B23-$F$3)^2)+((C23-$G$3)^2))</f>
        <v>2680.64190073945</v>
      </c>
      <c r="G23" s="18"/>
      <c r="H23" s="19">
        <v>1</v>
      </c>
      <c r="I23" s="20">
        <v>0</v>
      </c>
    </row>
    <row r="24" spans="1:9">
      <c r="A24" s="5" t="s">
        <v>34</v>
      </c>
      <c r="B24" s="5">
        <v>225</v>
      </c>
      <c r="C24" s="8">
        <v>225</v>
      </c>
      <c r="D24" s="10">
        <f>SQRT(((B24-$D$3)^2)+((C24-$E$3)^2))</f>
        <v>421.435641587182</v>
      </c>
      <c r="E24" s="18"/>
      <c r="F24" s="10">
        <f>SQRT(((B24-$F$3)^2)+((C24-$G$3)^2))</f>
        <v>2464.26723388516</v>
      </c>
      <c r="G24" s="18"/>
      <c r="H24" s="19">
        <v>1</v>
      </c>
      <c r="I24" s="20">
        <v>0</v>
      </c>
    </row>
    <row r="25" spans="1:9">
      <c r="A25" s="5" t="s">
        <v>35</v>
      </c>
      <c r="B25" s="5">
        <v>5</v>
      </c>
      <c r="C25" s="8">
        <v>5</v>
      </c>
      <c r="D25" s="10">
        <f>SQRT(((B25-$D$3)^2)+((C25-$E$3)^2))</f>
        <v>732.562625309263</v>
      </c>
      <c r="E25" s="18"/>
      <c r="F25" s="10">
        <f>SQRT(((B25-$F$3)^2)+((C25-$G$3)^2))</f>
        <v>2775.39420623449</v>
      </c>
      <c r="G25" s="18"/>
      <c r="H25" s="19">
        <v>1</v>
      </c>
      <c r="I25" s="20">
        <v>0</v>
      </c>
    </row>
    <row r="28" spans="1:9">
      <c r="A28" s="1" t="s">
        <v>36</v>
      </c>
      <c r="B28" s="1"/>
      <c r="D28" s="15"/>
      <c r="E28" s="15"/>
      <c r="F28" s="15"/>
      <c r="G28" s="16"/>
      <c r="H28" s="16"/>
      <c r="I28" s="16"/>
    </row>
    <row r="29" spans="4:9">
      <c r="D29" s="2" t="s">
        <v>1</v>
      </c>
      <c r="E29" s="2"/>
      <c r="F29" s="2" t="s">
        <v>2</v>
      </c>
      <c r="G29" s="17"/>
      <c r="H29" s="16"/>
      <c r="I29" s="16"/>
    </row>
    <row r="30" spans="1:9">
      <c r="A30" s="5" t="s">
        <v>5</v>
      </c>
      <c r="B30" s="5" t="s">
        <v>7</v>
      </c>
      <c r="C30" s="8" t="s">
        <v>8</v>
      </c>
      <c r="D30" s="2">
        <f>SUM(B4,B5,B6,B9,B10,B11,B12,B13,B14,B15,B16,B18,B19,B20,B21,B22,B23,B24,B25)/19</f>
        <v>356.684210526316</v>
      </c>
      <c r="E30" s="2">
        <f>SUM(C4,C5,C6,C9,C10,C11,C12,C13,C14,C15,C16,C18,C19,C20,C21,C22,C23,C24,C25)/19</f>
        <v>354.473684210526</v>
      </c>
      <c r="F30" s="2">
        <f>SUM(B7,B8,B17)/3</f>
        <v>2075</v>
      </c>
      <c r="G30" s="2">
        <f>SUM(C7,C8,C17)/3</f>
        <v>2057.66666666667</v>
      </c>
      <c r="H30" s="2" t="s">
        <v>66</v>
      </c>
      <c r="I30" s="2" t="s">
        <v>67</v>
      </c>
    </row>
    <row r="31" spans="1:9">
      <c r="A31" s="5" t="s">
        <v>14</v>
      </c>
      <c r="B31" s="5">
        <v>226</v>
      </c>
      <c r="C31" s="8">
        <v>226</v>
      </c>
      <c r="D31" s="10">
        <f t="shared" ref="D31:D52" si="0">SQRT(((B31-$D$30)^2)+((C31-$E$30)^2))</f>
        <v>183.258970900506</v>
      </c>
      <c r="E31" s="18"/>
      <c r="F31" s="10">
        <f t="shared" ref="F31:F52" si="1">SQRT(((B31-$F$30)^2)+((C31-$G$30)^2))</f>
        <v>2602.65321888602</v>
      </c>
      <c r="G31" s="18"/>
      <c r="H31" s="19">
        <v>1</v>
      </c>
      <c r="I31" s="20">
        <v>0</v>
      </c>
    </row>
    <row r="32" spans="1:9">
      <c r="A32" s="5" t="s">
        <v>15</v>
      </c>
      <c r="B32" s="5">
        <v>1007</v>
      </c>
      <c r="C32" s="8">
        <v>1001</v>
      </c>
      <c r="D32" s="10">
        <f t="shared" si="0"/>
        <v>917.009761696729</v>
      </c>
      <c r="E32" s="18"/>
      <c r="F32" s="10">
        <f t="shared" si="1"/>
        <v>1502.38758129999</v>
      </c>
      <c r="G32" s="18"/>
      <c r="H32" s="19">
        <v>1</v>
      </c>
      <c r="I32" s="20">
        <v>0</v>
      </c>
    </row>
    <row r="33" spans="1:9">
      <c r="A33" s="5" t="s">
        <v>16</v>
      </c>
      <c r="B33" s="5">
        <v>278</v>
      </c>
      <c r="C33" s="8">
        <v>278</v>
      </c>
      <c r="D33" s="10">
        <f t="shared" si="0"/>
        <v>109.724333503926</v>
      </c>
      <c r="E33" s="18"/>
      <c r="F33" s="10">
        <f t="shared" si="1"/>
        <v>2529.11495279365</v>
      </c>
      <c r="G33" s="18"/>
      <c r="H33" s="19">
        <v>1</v>
      </c>
      <c r="I33" s="20">
        <v>0</v>
      </c>
    </row>
    <row r="34" spans="1:9">
      <c r="A34" s="5" t="s">
        <v>17</v>
      </c>
      <c r="B34" s="5">
        <v>2990</v>
      </c>
      <c r="C34" s="8">
        <v>2941</v>
      </c>
      <c r="D34" s="10">
        <f t="shared" si="0"/>
        <v>3691.13403026263</v>
      </c>
      <c r="E34" s="18"/>
      <c r="F34" s="10">
        <f t="shared" si="1"/>
        <v>1271.81082625435</v>
      </c>
      <c r="G34" s="18"/>
      <c r="H34" s="20">
        <v>0</v>
      </c>
      <c r="I34" s="19">
        <v>1</v>
      </c>
    </row>
    <row r="35" spans="1:9">
      <c r="A35" s="5" t="s">
        <v>18</v>
      </c>
      <c r="B35" s="5">
        <v>1267</v>
      </c>
      <c r="C35" s="8">
        <v>1265</v>
      </c>
      <c r="D35" s="10">
        <f t="shared" si="0"/>
        <v>1287.52980870745</v>
      </c>
      <c r="E35" s="18"/>
      <c r="F35" s="10">
        <f t="shared" si="1"/>
        <v>1131.89418429659</v>
      </c>
      <c r="G35" s="18"/>
      <c r="H35" s="20">
        <v>0</v>
      </c>
      <c r="I35" s="19">
        <v>1</v>
      </c>
    </row>
    <row r="36" spans="1:9">
      <c r="A36" s="5" t="s">
        <v>19</v>
      </c>
      <c r="B36" s="5">
        <v>601</v>
      </c>
      <c r="C36" s="8">
        <v>600</v>
      </c>
      <c r="D36" s="10">
        <f t="shared" si="0"/>
        <v>346.371732003785</v>
      </c>
      <c r="E36" s="18"/>
      <c r="F36" s="10">
        <f t="shared" si="1"/>
        <v>2073.03355281846</v>
      </c>
      <c r="G36" s="18"/>
      <c r="H36" s="19">
        <v>1</v>
      </c>
      <c r="I36" s="20">
        <v>0</v>
      </c>
    </row>
    <row r="37" spans="1:9">
      <c r="A37" s="5" t="s">
        <v>20</v>
      </c>
      <c r="B37" s="5">
        <v>523</v>
      </c>
      <c r="C37" s="8">
        <v>523</v>
      </c>
      <c r="D37" s="10">
        <f t="shared" si="0"/>
        <v>236.774282686757</v>
      </c>
      <c r="E37" s="18"/>
      <c r="F37" s="10">
        <f t="shared" si="1"/>
        <v>2182.63734453935</v>
      </c>
      <c r="G37" s="18"/>
      <c r="H37" s="19">
        <v>1</v>
      </c>
      <c r="I37" s="20">
        <v>0</v>
      </c>
    </row>
    <row r="38" spans="1:9">
      <c r="A38" s="5" t="s">
        <v>21</v>
      </c>
      <c r="B38" s="5">
        <v>493</v>
      </c>
      <c r="C38" s="8">
        <v>492</v>
      </c>
      <c r="D38" s="10">
        <f t="shared" si="0"/>
        <v>193.637501518843</v>
      </c>
      <c r="E38" s="18"/>
      <c r="F38" s="10">
        <f t="shared" si="1"/>
        <v>2225.76640982631</v>
      </c>
      <c r="G38" s="18"/>
      <c r="H38" s="19">
        <v>1</v>
      </c>
      <c r="I38" s="20">
        <v>0</v>
      </c>
    </row>
    <row r="39" spans="1:9">
      <c r="A39" s="5" t="s">
        <v>22</v>
      </c>
      <c r="B39" s="5">
        <v>575</v>
      </c>
      <c r="C39" s="8">
        <v>557</v>
      </c>
      <c r="D39" s="10">
        <f t="shared" si="0"/>
        <v>297.789678331496</v>
      </c>
      <c r="E39" s="18"/>
      <c r="F39" s="10">
        <f t="shared" si="1"/>
        <v>2121.79180044708</v>
      </c>
      <c r="G39" s="18"/>
      <c r="H39" s="19">
        <v>1</v>
      </c>
      <c r="I39" s="20">
        <v>0</v>
      </c>
    </row>
    <row r="40" spans="1:9">
      <c r="A40" s="5" t="s">
        <v>23</v>
      </c>
      <c r="B40" s="5">
        <v>129</v>
      </c>
      <c r="C40" s="8">
        <v>129</v>
      </c>
      <c r="D40" s="10">
        <f t="shared" si="0"/>
        <v>320.434832679688</v>
      </c>
      <c r="E40" s="18"/>
      <c r="F40" s="10">
        <f t="shared" si="1"/>
        <v>2739.83048948491</v>
      </c>
      <c r="G40" s="18"/>
      <c r="H40" s="19">
        <v>1</v>
      </c>
      <c r="I40" s="20">
        <v>0</v>
      </c>
    </row>
    <row r="41" spans="1:9">
      <c r="A41" s="5" t="s">
        <v>24</v>
      </c>
      <c r="B41" s="5">
        <v>910</v>
      </c>
      <c r="C41" s="8">
        <v>909</v>
      </c>
      <c r="D41" s="10">
        <f t="shared" si="0"/>
        <v>783.36313277045</v>
      </c>
      <c r="E41" s="18"/>
      <c r="F41" s="10">
        <f t="shared" si="1"/>
        <v>1636.05015543874</v>
      </c>
      <c r="G41" s="18"/>
      <c r="H41" s="19">
        <v>1</v>
      </c>
      <c r="I41" s="20">
        <v>0</v>
      </c>
    </row>
    <row r="42" spans="1:9">
      <c r="A42" s="5" t="s">
        <v>25</v>
      </c>
      <c r="B42" s="5">
        <v>105</v>
      </c>
      <c r="C42" s="8">
        <v>105</v>
      </c>
      <c r="D42" s="10">
        <f t="shared" si="0"/>
        <v>354.37559303912</v>
      </c>
      <c r="E42" s="18"/>
      <c r="F42" s="10">
        <f t="shared" si="1"/>
        <v>2773.7712795238</v>
      </c>
      <c r="G42" s="18"/>
      <c r="H42" s="19">
        <v>1</v>
      </c>
      <c r="I42" s="20">
        <v>0</v>
      </c>
    </row>
    <row r="43" spans="1:9">
      <c r="A43" s="5" t="s">
        <v>26</v>
      </c>
      <c r="B43" s="5">
        <v>313</v>
      </c>
      <c r="C43" s="8">
        <v>312</v>
      </c>
      <c r="D43" s="10">
        <f t="shared" si="0"/>
        <v>60.928844562514</v>
      </c>
      <c r="E43" s="18"/>
      <c r="F43" s="10">
        <f t="shared" si="1"/>
        <v>2480.32177572006</v>
      </c>
      <c r="G43" s="18"/>
      <c r="H43" s="19">
        <v>1</v>
      </c>
      <c r="I43" s="20">
        <v>0</v>
      </c>
    </row>
    <row r="44" spans="1:9">
      <c r="A44" s="5" t="s">
        <v>27</v>
      </c>
      <c r="B44" s="5">
        <v>1968</v>
      </c>
      <c r="C44" s="8">
        <v>1967</v>
      </c>
      <c r="D44" s="10">
        <f t="shared" si="0"/>
        <v>2279.60077481141</v>
      </c>
      <c r="E44" s="18"/>
      <c r="F44" s="10">
        <f t="shared" si="1"/>
        <v>140.247796576076</v>
      </c>
      <c r="G44" s="18"/>
      <c r="H44" s="20">
        <v>0</v>
      </c>
      <c r="I44" s="19">
        <v>1</v>
      </c>
    </row>
    <row r="45" spans="1:9">
      <c r="A45" s="5" t="s">
        <v>28</v>
      </c>
      <c r="B45" s="5">
        <v>201</v>
      </c>
      <c r="C45" s="8">
        <v>194</v>
      </c>
      <c r="D45" s="10">
        <f t="shared" si="0"/>
        <v>223.583042137149</v>
      </c>
      <c r="E45" s="18"/>
      <c r="F45" s="10">
        <f t="shared" si="1"/>
        <v>2642.9395461199</v>
      </c>
      <c r="G45" s="18"/>
      <c r="H45" s="19">
        <v>1</v>
      </c>
      <c r="I45" s="20">
        <v>0</v>
      </c>
    </row>
    <row r="46" spans="1:9">
      <c r="A46" s="5" t="s">
        <v>29</v>
      </c>
      <c r="B46" s="5">
        <v>132</v>
      </c>
      <c r="C46" s="8">
        <v>131</v>
      </c>
      <c r="D46" s="10">
        <f t="shared" si="0"/>
        <v>316.896642447439</v>
      </c>
      <c r="E46" s="18"/>
      <c r="F46" s="10">
        <f t="shared" si="1"/>
        <v>2736.29191506397</v>
      </c>
      <c r="G46" s="18"/>
      <c r="H46" s="19">
        <v>1</v>
      </c>
      <c r="I46" s="20">
        <v>0</v>
      </c>
    </row>
    <row r="47" spans="1:9">
      <c r="A47" s="5" t="s">
        <v>30</v>
      </c>
      <c r="B47" s="5">
        <v>286</v>
      </c>
      <c r="C47" s="8">
        <v>286</v>
      </c>
      <c r="D47" s="10">
        <f t="shared" si="0"/>
        <v>98.4119050069218</v>
      </c>
      <c r="E47" s="18"/>
      <c r="F47" s="10">
        <f t="shared" si="1"/>
        <v>2517.80137774563</v>
      </c>
      <c r="G47" s="18"/>
      <c r="H47" s="19">
        <v>1</v>
      </c>
      <c r="I47" s="20">
        <v>0</v>
      </c>
    </row>
    <row r="48" spans="1:9">
      <c r="A48" s="5" t="s">
        <v>31</v>
      </c>
      <c r="B48" s="5">
        <v>625</v>
      </c>
      <c r="C48" s="8">
        <v>619</v>
      </c>
      <c r="D48" s="10">
        <f t="shared" si="0"/>
        <v>376.785794087355</v>
      </c>
      <c r="E48" s="18"/>
      <c r="F48" s="10">
        <f t="shared" si="1"/>
        <v>2042.61150926401</v>
      </c>
      <c r="G48" s="18"/>
      <c r="H48" s="19">
        <v>1</v>
      </c>
      <c r="I48" s="20">
        <v>0</v>
      </c>
    </row>
    <row r="49" spans="1:9">
      <c r="A49" s="5" t="s">
        <v>32</v>
      </c>
      <c r="B49" s="5">
        <v>71</v>
      </c>
      <c r="C49" s="8">
        <v>71</v>
      </c>
      <c r="D49" s="10">
        <f t="shared" si="0"/>
        <v>402.458442306698</v>
      </c>
      <c r="E49" s="18"/>
      <c r="F49" s="10">
        <f t="shared" si="1"/>
        <v>2821.85407922601</v>
      </c>
      <c r="G49" s="18"/>
      <c r="H49" s="19">
        <v>1</v>
      </c>
      <c r="I49" s="20">
        <v>0</v>
      </c>
    </row>
    <row r="50" spans="1:9">
      <c r="A50" s="5" t="s">
        <v>33</v>
      </c>
      <c r="B50" s="5">
        <v>72</v>
      </c>
      <c r="C50" s="8">
        <v>72</v>
      </c>
      <c r="D50" s="10">
        <f t="shared" si="0"/>
        <v>401.044239448044</v>
      </c>
      <c r="E50" s="18"/>
      <c r="F50" s="10">
        <f t="shared" si="1"/>
        <v>2820.43987901021</v>
      </c>
      <c r="G50" s="18"/>
      <c r="H50" s="19">
        <v>1</v>
      </c>
      <c r="I50" s="20">
        <v>0</v>
      </c>
    </row>
    <row r="51" spans="1:9">
      <c r="A51" s="5" t="s">
        <v>34</v>
      </c>
      <c r="B51" s="5">
        <v>225</v>
      </c>
      <c r="C51" s="8">
        <v>225</v>
      </c>
      <c r="D51" s="10">
        <f t="shared" si="0"/>
        <v>184.673133414111</v>
      </c>
      <c r="E51" s="18"/>
      <c r="F51" s="10">
        <f t="shared" si="1"/>
        <v>2604.06741677536</v>
      </c>
      <c r="G51" s="18"/>
      <c r="H51" s="19">
        <v>1</v>
      </c>
      <c r="I51" s="20">
        <v>0</v>
      </c>
    </row>
    <row r="52" spans="1:9">
      <c r="A52" s="5" t="s">
        <v>35</v>
      </c>
      <c r="B52" s="5">
        <v>5</v>
      </c>
      <c r="C52" s="8">
        <v>5</v>
      </c>
      <c r="D52" s="10">
        <f t="shared" si="0"/>
        <v>495.795965987216</v>
      </c>
      <c r="E52" s="18"/>
      <c r="F52" s="10">
        <f t="shared" si="1"/>
        <v>2915.19132209954</v>
      </c>
      <c r="G52" s="18"/>
      <c r="H52" s="19">
        <v>1</v>
      </c>
      <c r="I52" s="20">
        <v>0</v>
      </c>
    </row>
  </sheetData>
  <mergeCells count="98">
    <mergeCell ref="A1:B1"/>
    <mergeCell ref="D1:E1"/>
    <mergeCell ref="F1:G1"/>
    <mergeCell ref="D2:E2"/>
    <mergeCell ref="F2:G2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A28:B28"/>
    <mergeCell ref="D28:E28"/>
    <mergeCell ref="F28:G28"/>
    <mergeCell ref="D29:E29"/>
    <mergeCell ref="F29:G29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D51:E51"/>
    <mergeCell ref="F51:G51"/>
    <mergeCell ref="D52:E52"/>
    <mergeCell ref="F52:G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6"/>
  <sheetViews>
    <sheetView tabSelected="1" workbookViewId="0">
      <selection activeCell="D9" sqref="D9"/>
    </sheetView>
  </sheetViews>
  <sheetFormatPr defaultColWidth="9.14285714285714" defaultRowHeight="15"/>
  <cols>
    <col min="1" max="1" width="9.14285714285714" style="1"/>
    <col min="2" max="2" width="18.2857142857143" style="1" customWidth="1"/>
    <col min="3" max="3" width="18" style="1" customWidth="1"/>
    <col min="4" max="4" width="18.5714285714286" style="1" customWidth="1"/>
    <col min="5" max="5" width="17.7142857142857" style="1" customWidth="1"/>
    <col min="6" max="6" width="12.8571428571429" style="1"/>
    <col min="7" max="9" width="9.14285714285714" style="1"/>
    <col min="10" max="10" width="18.4285714285714" style="1" customWidth="1"/>
    <col min="11" max="11" width="18.2857142857143" style="1" customWidth="1"/>
    <col min="12" max="12" width="18.4285714285714" style="1" customWidth="1"/>
    <col min="13" max="13" width="18" style="1" customWidth="1"/>
    <col min="14" max="14" width="17.7142857142857" style="1" customWidth="1"/>
    <col min="15" max="15" width="18" style="1" customWidth="1"/>
    <col min="16" max="16" width="18.4285714285714" style="1" customWidth="1"/>
    <col min="17" max="16384" width="9.14285714285714" style="1"/>
  </cols>
  <sheetData>
    <row r="1" spans="2:10">
      <c r="B1" s="1" t="s">
        <v>68</v>
      </c>
      <c r="J1" s="1" t="s">
        <v>69</v>
      </c>
    </row>
    <row r="3" spans="2:16">
      <c r="B3" s="2" t="s">
        <v>43</v>
      </c>
      <c r="C3" s="2" t="s">
        <v>44</v>
      </c>
      <c r="D3" s="2" t="s">
        <v>45</v>
      </c>
      <c r="J3" s="9" t="s">
        <v>7</v>
      </c>
      <c r="K3" s="9" t="s">
        <v>8</v>
      </c>
      <c r="L3" s="6" t="s">
        <v>42</v>
      </c>
      <c r="M3" s="6" t="s">
        <v>58</v>
      </c>
      <c r="N3" s="6" t="s">
        <v>59</v>
      </c>
      <c r="O3" s="6" t="s">
        <v>61</v>
      </c>
      <c r="P3" s="6" t="s">
        <v>62</v>
      </c>
    </row>
    <row r="4" spans="2:17">
      <c r="B4" s="2" t="s">
        <v>11</v>
      </c>
      <c r="C4" s="2">
        <v>356.6842105</v>
      </c>
      <c r="D4" s="2">
        <v>354.4736842</v>
      </c>
      <c r="J4" s="2">
        <v>226</v>
      </c>
      <c r="K4" s="2">
        <v>226</v>
      </c>
      <c r="L4" s="2">
        <v>1</v>
      </c>
      <c r="M4" s="2">
        <v>356.6842105</v>
      </c>
      <c r="N4" s="2">
        <v>354.4736842</v>
      </c>
      <c r="O4" s="2">
        <f>SQRT(((J4-M4)^2)+((K4-N4)^2))</f>
        <v>183.25897087436</v>
      </c>
      <c r="P4" s="2">
        <f>AVERAGE(O4,O5,O6,O9,O10,O11,O12,O13,O14,O15,O16,O18,O19,O20,O21,O22,O23,O24,O25)</f>
        <v>331.753569915689</v>
      </c>
      <c r="Q4" s="1" t="s">
        <v>66</v>
      </c>
    </row>
    <row r="5" spans="2:17">
      <c r="B5" s="2" t="s">
        <v>12</v>
      </c>
      <c r="C5" s="2">
        <v>2075</v>
      </c>
      <c r="D5" s="2">
        <v>2057.666667</v>
      </c>
      <c r="J5" s="2">
        <v>1007</v>
      </c>
      <c r="K5" s="2">
        <v>1001</v>
      </c>
      <c r="L5" s="2">
        <v>1</v>
      </c>
      <c r="M5" s="2">
        <v>356.6842105</v>
      </c>
      <c r="N5" s="2">
        <v>354.4736842</v>
      </c>
      <c r="O5" s="2">
        <f t="shared" ref="O5:O25" si="0">SQRT(((J5-M5)^2)+((K5-N5)^2))</f>
        <v>917.009761722813</v>
      </c>
      <c r="P5" s="2">
        <f>AVERAGE(O7,O8,O17)</f>
        <v>847.98426911481</v>
      </c>
      <c r="Q5" s="1" t="s">
        <v>67</v>
      </c>
    </row>
    <row r="6" spans="10:16">
      <c r="J6" s="2">
        <v>278</v>
      </c>
      <c r="K6" s="2">
        <v>278</v>
      </c>
      <c r="L6" s="2">
        <v>1</v>
      </c>
      <c r="M6" s="2">
        <v>356.6842105</v>
      </c>
      <c r="N6" s="2">
        <v>354.4736842</v>
      </c>
      <c r="O6" s="2">
        <f t="shared" si="0"/>
        <v>109.724333477719</v>
      </c>
      <c r="P6" s="2"/>
    </row>
    <row r="7" spans="2:16">
      <c r="B7" s="1" t="s">
        <v>70</v>
      </c>
      <c r="J7" s="2">
        <v>2990</v>
      </c>
      <c r="K7" s="2">
        <v>2941</v>
      </c>
      <c r="L7" s="2">
        <v>2</v>
      </c>
      <c r="M7" s="2">
        <v>2075</v>
      </c>
      <c r="N7" s="2">
        <v>2057.666667</v>
      </c>
      <c r="O7" s="2">
        <f t="shared" si="0"/>
        <v>1271.81082602284</v>
      </c>
      <c r="P7" s="2"/>
    </row>
    <row r="8" spans="10:16">
      <c r="J8" s="2">
        <v>1267</v>
      </c>
      <c r="K8" s="2">
        <v>1265</v>
      </c>
      <c r="L8" s="2">
        <v>2</v>
      </c>
      <c r="M8" s="2">
        <v>2075</v>
      </c>
      <c r="N8" s="2">
        <v>2057.666667</v>
      </c>
      <c r="O8" s="2">
        <f t="shared" si="0"/>
        <v>1131.89418453002</v>
      </c>
      <c r="P8" s="2"/>
    </row>
    <row r="9" spans="2:16">
      <c r="B9" s="2" t="s">
        <v>71</v>
      </c>
      <c r="C9" s="2">
        <v>1</v>
      </c>
      <c r="D9" s="2">
        <v>2</v>
      </c>
      <c r="J9" s="2">
        <v>601</v>
      </c>
      <c r="K9" s="2">
        <v>600</v>
      </c>
      <c r="L9" s="2">
        <v>1</v>
      </c>
      <c r="M9" s="2">
        <v>356.6842105</v>
      </c>
      <c r="N9" s="2">
        <v>354.4736842</v>
      </c>
      <c r="O9" s="2">
        <f t="shared" si="0"/>
        <v>346.371732029809</v>
      </c>
      <c r="P9" s="2"/>
    </row>
    <row r="10" spans="2:16">
      <c r="B10" s="2">
        <v>1</v>
      </c>
      <c r="C10" s="2">
        <f>SQRT(((C4-$C$4)^2)+((D4-$D$4)^2))</f>
        <v>0</v>
      </c>
      <c r="D10" s="2">
        <f>SQRT(((C4-$C$5)^2+((D4-$D$5)^2)))</f>
        <v>2419.3956867582</v>
      </c>
      <c r="J10" s="2">
        <v>523</v>
      </c>
      <c r="K10" s="2">
        <v>523</v>
      </c>
      <c r="L10" s="2">
        <v>1</v>
      </c>
      <c r="M10" s="2">
        <v>356.6842105</v>
      </c>
      <c r="N10" s="2">
        <v>354.4736842</v>
      </c>
      <c r="O10" s="2">
        <f t="shared" si="0"/>
        <v>236.774282712734</v>
      </c>
      <c r="P10" s="2"/>
    </row>
    <row r="11" spans="2:16">
      <c r="B11" s="2">
        <v>2</v>
      </c>
      <c r="C11" s="2">
        <f>SQRT(((C5-$C$4)^2)+((D5-$D$4)^2))</f>
        <v>2419.3956867582</v>
      </c>
      <c r="D11" s="2">
        <f>SQRT(((C5-$C$5)^2+((D5-$D$5)^2)))</f>
        <v>0</v>
      </c>
      <c r="J11" s="2">
        <v>493</v>
      </c>
      <c r="K11" s="2">
        <v>492</v>
      </c>
      <c r="L11" s="2">
        <v>1</v>
      </c>
      <c r="M11" s="2">
        <v>356.6842105</v>
      </c>
      <c r="N11" s="2">
        <v>354.4736842</v>
      </c>
      <c r="O11" s="2">
        <f t="shared" si="0"/>
        <v>193.637501544844</v>
      </c>
      <c r="P11" s="2"/>
    </row>
    <row r="12" spans="10:16">
      <c r="J12" s="2">
        <v>575</v>
      </c>
      <c r="K12" s="2">
        <v>557</v>
      </c>
      <c r="L12" s="2">
        <v>1</v>
      </c>
      <c r="M12" s="2">
        <v>356.6842105</v>
      </c>
      <c r="N12" s="2">
        <v>354.4736842</v>
      </c>
      <c r="O12" s="2">
        <f t="shared" si="0"/>
        <v>297.789678357947</v>
      </c>
      <c r="P12" s="2"/>
    </row>
    <row r="13" spans="2:16">
      <c r="B13" s="1" t="s">
        <v>72</v>
      </c>
      <c r="J13" s="2">
        <v>129</v>
      </c>
      <c r="K13" s="2">
        <v>129</v>
      </c>
      <c r="L13" s="2">
        <v>1</v>
      </c>
      <c r="M13" s="2">
        <v>356.6842105</v>
      </c>
      <c r="N13" s="2">
        <v>354.4736842</v>
      </c>
      <c r="O13" s="2">
        <f t="shared" si="0"/>
        <v>320.434832653583</v>
      </c>
      <c r="P13" s="2"/>
    </row>
    <row r="14" spans="10:16">
      <c r="J14" s="2">
        <v>910</v>
      </c>
      <c r="K14" s="2">
        <v>909</v>
      </c>
      <c r="L14" s="2">
        <v>1</v>
      </c>
      <c r="M14" s="2">
        <v>356.6842105</v>
      </c>
      <c r="N14" s="2">
        <v>354.4736842</v>
      </c>
      <c r="O14" s="2">
        <f t="shared" si="0"/>
        <v>783.363132796489</v>
      </c>
      <c r="P14" s="2"/>
    </row>
    <row r="15" spans="2:16">
      <c r="B15" s="2" t="s">
        <v>73</v>
      </c>
      <c r="C15" s="2">
        <f>P26/D10</f>
        <v>0.48761674061313</v>
      </c>
      <c r="J15" s="2">
        <v>105</v>
      </c>
      <c r="K15" s="2">
        <v>105</v>
      </c>
      <c r="L15" s="2">
        <v>1</v>
      </c>
      <c r="M15" s="2">
        <v>356.6842105</v>
      </c>
      <c r="N15" s="2">
        <v>354.4736842</v>
      </c>
      <c r="O15" s="2">
        <f t="shared" si="0"/>
        <v>354.37559301302</v>
      </c>
      <c r="P15" s="2"/>
    </row>
    <row r="16" spans="10:16">
      <c r="J16" s="2">
        <v>313</v>
      </c>
      <c r="K16" s="2">
        <v>312</v>
      </c>
      <c r="L16" s="2">
        <v>1</v>
      </c>
      <c r="M16" s="2">
        <v>356.6842105</v>
      </c>
      <c r="N16" s="2">
        <v>354.4736842</v>
      </c>
      <c r="O16" s="2">
        <f t="shared" si="0"/>
        <v>60.9288445363084</v>
      </c>
      <c r="P16" s="2"/>
    </row>
    <row r="17" spans="2:16">
      <c r="B17" s="1" t="s">
        <v>74</v>
      </c>
      <c r="J17" s="2">
        <v>1968</v>
      </c>
      <c r="K17" s="2">
        <v>1967</v>
      </c>
      <c r="L17" s="2">
        <v>2</v>
      </c>
      <c r="M17" s="2">
        <v>2075</v>
      </c>
      <c r="N17" s="2">
        <v>2057.666667</v>
      </c>
      <c r="O17" s="2">
        <f t="shared" si="0"/>
        <v>140.247796791568</v>
      </c>
      <c r="P17" s="2"/>
    </row>
    <row r="18" spans="2:16">
      <c r="B18" s="2" t="s">
        <v>71</v>
      </c>
      <c r="C18" s="2">
        <v>1</v>
      </c>
      <c r="D18" s="2">
        <v>2</v>
      </c>
      <c r="E18" s="2" t="s">
        <v>55</v>
      </c>
      <c r="F18" s="2" t="s">
        <v>56</v>
      </c>
      <c r="J18" s="2">
        <v>201</v>
      </c>
      <c r="K18" s="2">
        <v>194</v>
      </c>
      <c r="L18" s="2">
        <v>1</v>
      </c>
      <c r="M18" s="2">
        <v>356.6842105</v>
      </c>
      <c r="N18" s="2">
        <v>354.4736842</v>
      </c>
      <c r="O18" s="2">
        <f t="shared" si="0"/>
        <v>223.583042111269</v>
      </c>
      <c r="P18" s="2"/>
    </row>
    <row r="19" spans="2:16">
      <c r="B19" s="2">
        <v>1</v>
      </c>
      <c r="C19" s="2">
        <v>0</v>
      </c>
      <c r="D19" s="2">
        <v>0.487616741</v>
      </c>
      <c r="E19" s="2">
        <f>MAX(C19,D19)</f>
        <v>0.487616741</v>
      </c>
      <c r="F19" s="4">
        <f>AVERAGE(E19,E20)</f>
        <v>0.487616741</v>
      </c>
      <c r="J19" s="2">
        <v>132</v>
      </c>
      <c r="K19" s="2">
        <v>131</v>
      </c>
      <c r="L19" s="2">
        <v>1</v>
      </c>
      <c r="M19" s="2">
        <v>356.6842105</v>
      </c>
      <c r="N19" s="2">
        <v>354.4736842</v>
      </c>
      <c r="O19" s="2">
        <f t="shared" si="0"/>
        <v>316.896642421357</v>
      </c>
      <c r="P19" s="2"/>
    </row>
    <row r="20" spans="2:16">
      <c r="B20" s="2">
        <v>2</v>
      </c>
      <c r="C20" s="2">
        <v>0.487616741</v>
      </c>
      <c r="D20" s="2">
        <v>0</v>
      </c>
      <c r="E20" s="2">
        <f>MAX(C20,D20)</f>
        <v>0.487616741</v>
      </c>
      <c r="F20" s="2"/>
      <c r="J20" s="2">
        <v>286</v>
      </c>
      <c r="K20" s="2">
        <v>286</v>
      </c>
      <c r="L20" s="2">
        <v>1</v>
      </c>
      <c r="M20" s="2">
        <v>356.6842105</v>
      </c>
      <c r="N20" s="2">
        <v>354.4736842</v>
      </c>
      <c r="O20" s="2">
        <f t="shared" si="0"/>
        <v>98.4119049806965</v>
      </c>
      <c r="P20" s="2"/>
    </row>
    <row r="21" spans="10:16">
      <c r="J21" s="2">
        <v>625</v>
      </c>
      <c r="K21" s="2">
        <v>619</v>
      </c>
      <c r="L21" s="2">
        <v>1</v>
      </c>
      <c r="M21" s="2">
        <v>356.6842105</v>
      </c>
      <c r="N21" s="2">
        <v>354.4736842</v>
      </c>
      <c r="O21" s="2">
        <f t="shared" si="0"/>
        <v>376.785794113485</v>
      </c>
      <c r="P21" s="2"/>
    </row>
    <row r="22" spans="10:16">
      <c r="J22" s="2">
        <v>71</v>
      </c>
      <c r="K22" s="2">
        <v>71</v>
      </c>
      <c r="L22" s="2">
        <v>1</v>
      </c>
      <c r="M22" s="2">
        <v>356.6842105</v>
      </c>
      <c r="N22" s="2">
        <v>354.4736842</v>
      </c>
      <c r="O22" s="2">
        <f t="shared" si="0"/>
        <v>402.458442280603</v>
      </c>
      <c r="P22" s="2"/>
    </row>
    <row r="23" spans="10:16">
      <c r="J23" s="2">
        <v>72</v>
      </c>
      <c r="K23" s="2">
        <v>72</v>
      </c>
      <c r="L23" s="2">
        <v>1</v>
      </c>
      <c r="M23" s="2">
        <v>356.6842105</v>
      </c>
      <c r="N23" s="2">
        <v>354.4736842</v>
      </c>
      <c r="O23" s="2">
        <f t="shared" si="0"/>
        <v>401.044239421949</v>
      </c>
      <c r="P23" s="2"/>
    </row>
    <row r="24" spans="10:16">
      <c r="J24" s="2">
        <v>225</v>
      </c>
      <c r="K24" s="2">
        <v>225</v>
      </c>
      <c r="L24" s="2">
        <v>1</v>
      </c>
      <c r="M24" s="2">
        <v>356.6842105</v>
      </c>
      <c r="N24" s="2">
        <v>354.4736842</v>
      </c>
      <c r="O24" s="2">
        <f t="shared" si="0"/>
        <v>184.673133387966</v>
      </c>
      <c r="P24" s="2"/>
    </row>
    <row r="25" spans="10:16">
      <c r="J25" s="2">
        <v>5</v>
      </c>
      <c r="K25" s="2">
        <v>5</v>
      </c>
      <c r="L25" s="2">
        <v>1</v>
      </c>
      <c r="M25" s="2">
        <v>356.6842105</v>
      </c>
      <c r="N25" s="2">
        <v>354.4736842</v>
      </c>
      <c r="O25" s="2">
        <f t="shared" si="0"/>
        <v>495.79596596113</v>
      </c>
      <c r="P25" s="2"/>
    </row>
    <row r="26" spans="15:16">
      <c r="O26" s="2" t="s">
        <v>75</v>
      </c>
      <c r="P26" s="2">
        <f>SUM(P4,P5)</f>
        <v>1179.7378390305</v>
      </c>
    </row>
  </sheetData>
  <mergeCells count="5">
    <mergeCell ref="B1:D1"/>
    <mergeCell ref="J1:P1"/>
    <mergeCell ref="B7:D7"/>
    <mergeCell ref="B13:D13"/>
    <mergeCell ref="B17:D1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53"/>
  <sheetViews>
    <sheetView zoomScale="80" zoomScaleNormal="80" topLeftCell="D11" workbookViewId="0">
      <selection activeCell="S37" sqref="S37"/>
    </sheetView>
  </sheetViews>
  <sheetFormatPr defaultColWidth="9.14285714285714" defaultRowHeight="15"/>
  <cols>
    <col min="1" max="1" width="9.14285714285714" style="1"/>
    <col min="2" max="2" width="25" style="1" customWidth="1"/>
    <col min="3" max="3" width="18.1428571428571" style="1" customWidth="1"/>
    <col min="4" max="4" width="18.4285714285714" style="1" customWidth="1"/>
    <col min="5" max="5" width="22.4285714285714" style="1" customWidth="1"/>
    <col min="6" max="6" width="18.7142857142857" style="1" customWidth="1"/>
    <col min="7" max="7" width="18.9238095238095" style="1" customWidth="1"/>
    <col min="8" max="10" width="12.8571428571429" style="1"/>
    <col min="11" max="12" width="9.14285714285714" style="1"/>
    <col min="13" max="13" width="12.8571428571429" style="1"/>
    <col min="14" max="14" width="9.14285714285714" style="1"/>
    <col min="15" max="16" width="12.8571428571429" style="1"/>
    <col min="17" max="16384" width="9.14285714285714" style="1"/>
  </cols>
  <sheetData>
    <row r="2" spans="1:1">
      <c r="A2" s="1" t="s">
        <v>0</v>
      </c>
    </row>
    <row r="3" spans="8:16">
      <c r="H3" s="5" t="s">
        <v>1</v>
      </c>
      <c r="I3" s="5"/>
      <c r="J3" s="5"/>
      <c r="K3" s="5" t="s">
        <v>2</v>
      </c>
      <c r="L3" s="5"/>
      <c r="M3" s="5"/>
      <c r="N3" s="5" t="s">
        <v>3</v>
      </c>
      <c r="O3" s="5"/>
      <c r="P3" s="9"/>
    </row>
    <row r="4" spans="1:19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8" t="s">
        <v>10</v>
      </c>
      <c r="H4" s="5">
        <v>523</v>
      </c>
      <c r="I4" s="5">
        <v>523</v>
      </c>
      <c r="J4" s="5">
        <v>17</v>
      </c>
      <c r="K4" s="5">
        <v>226</v>
      </c>
      <c r="L4" s="5">
        <v>226</v>
      </c>
      <c r="M4" s="5">
        <v>4</v>
      </c>
      <c r="N4" s="5">
        <v>1968</v>
      </c>
      <c r="O4" s="8">
        <v>1967</v>
      </c>
      <c r="P4" s="10">
        <v>21</v>
      </c>
      <c r="Q4" s="2" t="s">
        <v>11</v>
      </c>
      <c r="R4" s="2" t="s">
        <v>12</v>
      </c>
      <c r="S4" s="2" t="s">
        <v>13</v>
      </c>
    </row>
    <row r="5" spans="1:19">
      <c r="A5" s="5">
        <v>1</v>
      </c>
      <c r="B5" s="5" t="s">
        <v>14</v>
      </c>
      <c r="C5" s="5">
        <v>10252</v>
      </c>
      <c r="D5" s="5">
        <v>226</v>
      </c>
      <c r="E5" s="5">
        <v>226</v>
      </c>
      <c r="F5" s="5">
        <v>4</v>
      </c>
      <c r="G5" s="8">
        <f t="shared" ref="G5:G26" si="0">((D5+E5+F5)/C5)*100</f>
        <v>4.44791260241904</v>
      </c>
      <c r="H5" s="8">
        <f>SQRT(((D5-$H$4)^2)+((E5-$I$4)^2)+((F5-$J$4)^2))</f>
        <v>420.222560079775</v>
      </c>
      <c r="I5" s="11"/>
      <c r="J5" s="12"/>
      <c r="K5" s="8">
        <f>SQRT(((D5-$K$4)^2)+((E5-$L$4)^2)+((F5-$M$4)^2))</f>
        <v>0</v>
      </c>
      <c r="L5" s="11"/>
      <c r="M5" s="12"/>
      <c r="N5" s="8">
        <f>SQRT(((D5-$N$4)^2)+((E5-$O$4)^2)+((F5-$P$4)^2))</f>
        <v>2462.91169147414</v>
      </c>
      <c r="O5" s="11"/>
      <c r="P5" s="13"/>
      <c r="Q5" s="2">
        <v>0</v>
      </c>
      <c r="R5" s="4">
        <v>1</v>
      </c>
      <c r="S5" s="2">
        <v>0</v>
      </c>
    </row>
    <row r="6" spans="1:19">
      <c r="A6" s="5">
        <v>2</v>
      </c>
      <c r="B6" s="5" t="s">
        <v>15</v>
      </c>
      <c r="C6" s="5">
        <v>15781</v>
      </c>
      <c r="D6" s="5">
        <v>1007</v>
      </c>
      <c r="E6" s="5">
        <v>1001</v>
      </c>
      <c r="F6" s="5">
        <v>8</v>
      </c>
      <c r="G6" s="8">
        <f t="shared" si="0"/>
        <v>12.7748558393004</v>
      </c>
      <c r="H6" s="8">
        <f t="shared" ref="H6:H26" si="1">SQRT(((D6-$H$4)^2)+((E6-$I$4)^2)+((F6-$J$4)^2))</f>
        <v>680.309488394804</v>
      </c>
      <c r="I6" s="11"/>
      <c r="J6" s="12"/>
      <c r="K6" s="8">
        <f t="shared" ref="K6:K26" si="2">SQRT(((D6-$K$4)^2)+((E6-$L$4)^2)+((F6-$M$4)^2))</f>
        <v>1100.27360233716</v>
      </c>
      <c r="L6" s="11"/>
      <c r="M6" s="12"/>
      <c r="N6" s="8">
        <f t="shared" ref="N6:N26" si="3">SQRT(((D6-$N$4)^2)+((E6-$O$4)^2)+((F6-$P$4)^2))</f>
        <v>1362.66136659113</v>
      </c>
      <c r="O6" s="11"/>
      <c r="P6" s="13"/>
      <c r="Q6" s="4">
        <v>1</v>
      </c>
      <c r="R6" s="2">
        <v>0</v>
      </c>
      <c r="S6" s="2">
        <v>0</v>
      </c>
    </row>
    <row r="7" spans="1:19">
      <c r="A7" s="5">
        <v>3</v>
      </c>
      <c r="B7" s="5" t="s">
        <v>16</v>
      </c>
      <c r="C7" s="5">
        <v>19710</v>
      </c>
      <c r="D7" s="5">
        <v>278</v>
      </c>
      <c r="E7" s="5">
        <v>278</v>
      </c>
      <c r="F7" s="5">
        <v>0</v>
      </c>
      <c r="G7" s="8">
        <f t="shared" si="0"/>
        <v>2.8209030948757</v>
      </c>
      <c r="H7" s="8">
        <f t="shared" si="1"/>
        <v>346.899120782973</v>
      </c>
      <c r="I7" s="11"/>
      <c r="J7" s="12"/>
      <c r="K7" s="8">
        <f t="shared" si="2"/>
        <v>73.6478105580879</v>
      </c>
      <c r="L7" s="11"/>
      <c r="M7" s="12"/>
      <c r="N7" s="8">
        <f t="shared" si="3"/>
        <v>2389.40620238586</v>
      </c>
      <c r="O7" s="11"/>
      <c r="P7" s="13"/>
      <c r="Q7" s="2">
        <v>0</v>
      </c>
      <c r="R7" s="4">
        <v>1</v>
      </c>
      <c r="S7" s="2">
        <v>0</v>
      </c>
    </row>
    <row r="8" spans="1:19">
      <c r="A8" s="5">
        <v>4</v>
      </c>
      <c r="B8" s="5" t="s">
        <v>17</v>
      </c>
      <c r="C8" s="5">
        <v>59067</v>
      </c>
      <c r="D8" s="5">
        <v>2990</v>
      </c>
      <c r="E8" s="5">
        <v>2941</v>
      </c>
      <c r="F8" s="5">
        <v>17</v>
      </c>
      <c r="G8" s="8">
        <f t="shared" si="0"/>
        <v>10.0699205986422</v>
      </c>
      <c r="H8" s="8">
        <f t="shared" si="1"/>
        <v>3454.39039484538</v>
      </c>
      <c r="I8" s="11"/>
      <c r="J8" s="12"/>
      <c r="K8" s="8">
        <f t="shared" si="2"/>
        <v>3874.41479452059</v>
      </c>
      <c r="L8" s="11"/>
      <c r="M8" s="12"/>
      <c r="N8" s="8">
        <f t="shared" si="3"/>
        <v>1411.79885252822</v>
      </c>
      <c r="O8" s="11"/>
      <c r="P8" s="13"/>
      <c r="Q8" s="2">
        <v>0</v>
      </c>
      <c r="R8" s="2">
        <v>0</v>
      </c>
      <c r="S8" s="4">
        <v>1</v>
      </c>
    </row>
    <row r="9" spans="1:19">
      <c r="A9" s="5">
        <v>5</v>
      </c>
      <c r="B9" s="5" t="s">
        <v>18</v>
      </c>
      <c r="C9" s="5">
        <v>12388</v>
      </c>
      <c r="D9" s="5">
        <v>1267</v>
      </c>
      <c r="E9" s="5">
        <v>1265</v>
      </c>
      <c r="F9" s="5">
        <v>12</v>
      </c>
      <c r="G9" s="8">
        <f t="shared" si="0"/>
        <v>20.536002583145</v>
      </c>
      <c r="H9" s="8">
        <f t="shared" si="1"/>
        <v>1050.77352459985</v>
      </c>
      <c r="I9" s="11"/>
      <c r="J9" s="12"/>
      <c r="K9" s="8">
        <f t="shared" si="2"/>
        <v>1470.80454173898</v>
      </c>
      <c r="L9" s="11"/>
      <c r="M9" s="12"/>
      <c r="N9" s="8">
        <f t="shared" si="3"/>
        <v>992.111888851253</v>
      </c>
      <c r="O9" s="11"/>
      <c r="P9" s="13"/>
      <c r="Q9" s="2">
        <v>0</v>
      </c>
      <c r="R9" s="2">
        <v>0</v>
      </c>
      <c r="S9" s="4">
        <v>1</v>
      </c>
    </row>
    <row r="10" spans="1:19">
      <c r="A10" s="5">
        <v>6</v>
      </c>
      <c r="B10" s="5" t="s">
        <v>19</v>
      </c>
      <c r="C10" s="5">
        <v>16276</v>
      </c>
      <c r="D10" s="5">
        <v>601</v>
      </c>
      <c r="E10" s="5">
        <v>600</v>
      </c>
      <c r="F10" s="5">
        <v>2</v>
      </c>
      <c r="G10" s="8">
        <f t="shared" si="0"/>
        <v>7.39125092160236</v>
      </c>
      <c r="H10" s="8">
        <f t="shared" si="1"/>
        <v>110.625494349178</v>
      </c>
      <c r="I10" s="11"/>
      <c r="J10" s="12"/>
      <c r="K10" s="8">
        <f t="shared" si="2"/>
        <v>529.62722739678</v>
      </c>
      <c r="L10" s="11"/>
      <c r="M10" s="12"/>
      <c r="N10" s="8">
        <f t="shared" si="3"/>
        <v>1933.32330457169</v>
      </c>
      <c r="O10" s="11"/>
      <c r="P10" s="13"/>
      <c r="Q10" s="4">
        <v>1</v>
      </c>
      <c r="R10" s="2">
        <v>0</v>
      </c>
      <c r="S10" s="2">
        <v>0</v>
      </c>
    </row>
    <row r="11" spans="1:19">
      <c r="A11" s="5">
        <v>7</v>
      </c>
      <c r="B11" s="5" t="s">
        <v>20</v>
      </c>
      <c r="C11" s="5">
        <v>1022</v>
      </c>
      <c r="D11" s="5">
        <v>523</v>
      </c>
      <c r="E11" s="5">
        <v>523</v>
      </c>
      <c r="F11" s="5">
        <v>17</v>
      </c>
      <c r="G11" s="8">
        <f t="shared" si="0"/>
        <v>104.011741682975</v>
      </c>
      <c r="H11" s="8">
        <f t="shared" si="1"/>
        <v>0</v>
      </c>
      <c r="I11" s="11"/>
      <c r="J11" s="12"/>
      <c r="K11" s="8">
        <f t="shared" si="2"/>
        <v>420.222560079775</v>
      </c>
      <c r="L11" s="11"/>
      <c r="M11" s="12"/>
      <c r="N11" s="8">
        <f t="shared" si="3"/>
        <v>2042.83552935619</v>
      </c>
      <c r="O11" s="11"/>
      <c r="P11" s="13"/>
      <c r="Q11" s="4">
        <v>1</v>
      </c>
      <c r="R11" s="2">
        <v>0</v>
      </c>
      <c r="S11" s="2">
        <v>0</v>
      </c>
    </row>
    <row r="12" spans="1:19">
      <c r="A12" s="5">
        <v>8</v>
      </c>
      <c r="B12" s="5" t="s">
        <v>21</v>
      </c>
      <c r="C12" s="5">
        <v>3480</v>
      </c>
      <c r="D12" s="5">
        <v>493</v>
      </c>
      <c r="E12" s="5">
        <v>492</v>
      </c>
      <c r="F12" s="5">
        <v>10</v>
      </c>
      <c r="G12" s="8">
        <f t="shared" si="0"/>
        <v>28.5919540229885</v>
      </c>
      <c r="H12" s="8">
        <f t="shared" si="1"/>
        <v>43.7035467668243</v>
      </c>
      <c r="I12" s="11"/>
      <c r="J12" s="12"/>
      <c r="K12" s="8">
        <f t="shared" si="2"/>
        <v>376.936334146763</v>
      </c>
      <c r="L12" s="11"/>
      <c r="M12" s="12"/>
      <c r="N12" s="8">
        <f t="shared" si="3"/>
        <v>2085.99400766158</v>
      </c>
      <c r="O12" s="11"/>
      <c r="P12" s="13"/>
      <c r="Q12" s="4">
        <v>1</v>
      </c>
      <c r="R12" s="2">
        <v>0</v>
      </c>
      <c r="S12" s="2">
        <v>0</v>
      </c>
    </row>
    <row r="13" spans="1:19">
      <c r="A13" s="5">
        <v>9</v>
      </c>
      <c r="B13" s="5" t="s">
        <v>22</v>
      </c>
      <c r="C13" s="5">
        <v>7564</v>
      </c>
      <c r="D13" s="5">
        <v>575</v>
      </c>
      <c r="E13" s="5">
        <v>575</v>
      </c>
      <c r="F13" s="5">
        <v>13</v>
      </c>
      <c r="G13" s="8">
        <f t="shared" si="0"/>
        <v>15.3754627181386</v>
      </c>
      <c r="H13" s="8">
        <f t="shared" si="1"/>
        <v>73.6478105580879</v>
      </c>
      <c r="I13" s="11"/>
      <c r="J13" s="12"/>
      <c r="K13" s="8">
        <f t="shared" si="2"/>
        <v>493.642583252296</v>
      </c>
      <c r="L13" s="11"/>
      <c r="M13" s="12"/>
      <c r="N13" s="8">
        <f t="shared" si="3"/>
        <v>1969.30876197716</v>
      </c>
      <c r="O13" s="11"/>
      <c r="P13" s="13"/>
      <c r="Q13" s="4">
        <v>1</v>
      </c>
      <c r="R13" s="2">
        <v>0</v>
      </c>
      <c r="S13" s="2">
        <v>0</v>
      </c>
    </row>
    <row r="14" spans="1:19">
      <c r="A14" s="5">
        <v>10</v>
      </c>
      <c r="B14" s="5" t="s">
        <v>23</v>
      </c>
      <c r="C14" s="5">
        <v>3275</v>
      </c>
      <c r="D14" s="5">
        <v>129</v>
      </c>
      <c r="E14" s="5">
        <v>129</v>
      </c>
      <c r="F14" s="5">
        <v>2</v>
      </c>
      <c r="G14" s="8">
        <f t="shared" si="0"/>
        <v>7.93893129770992</v>
      </c>
      <c r="H14" s="8">
        <f t="shared" si="1"/>
        <v>557.402009325406</v>
      </c>
      <c r="I14" s="11"/>
      <c r="J14" s="12"/>
      <c r="K14" s="8">
        <f t="shared" si="2"/>
        <v>137.193294296769</v>
      </c>
      <c r="L14" s="11"/>
      <c r="M14" s="12"/>
      <c r="N14" s="8">
        <f t="shared" si="3"/>
        <v>2600.10115187852</v>
      </c>
      <c r="O14" s="11"/>
      <c r="P14" s="13"/>
      <c r="Q14" s="2">
        <v>0</v>
      </c>
      <c r="R14" s="4">
        <v>1</v>
      </c>
      <c r="S14" s="2">
        <v>0</v>
      </c>
    </row>
    <row r="15" spans="1:19">
      <c r="A15" s="5">
        <v>11</v>
      </c>
      <c r="B15" s="5" t="s">
        <v>24</v>
      </c>
      <c r="C15" s="5">
        <v>15470</v>
      </c>
      <c r="D15" s="5">
        <v>910</v>
      </c>
      <c r="E15" s="5">
        <v>909</v>
      </c>
      <c r="F15" s="5">
        <v>1</v>
      </c>
      <c r="G15" s="8">
        <f t="shared" si="0"/>
        <v>11.7647058823529</v>
      </c>
      <c r="H15" s="8">
        <f t="shared" si="1"/>
        <v>546.828126562634</v>
      </c>
      <c r="I15" s="11"/>
      <c r="J15" s="12"/>
      <c r="K15" s="8">
        <f t="shared" si="2"/>
        <v>966.619883925424</v>
      </c>
      <c r="L15" s="11"/>
      <c r="M15" s="12"/>
      <c r="N15" s="8">
        <f t="shared" si="3"/>
        <v>1496.3716115992</v>
      </c>
      <c r="O15" s="11"/>
      <c r="P15" s="13"/>
      <c r="Q15" s="4">
        <v>1</v>
      </c>
      <c r="R15" s="2">
        <v>0</v>
      </c>
      <c r="S15" s="2">
        <v>0</v>
      </c>
    </row>
    <row r="16" spans="1:19">
      <c r="A16" s="5">
        <v>12</v>
      </c>
      <c r="B16" s="5" t="s">
        <v>25</v>
      </c>
      <c r="C16" s="5">
        <v>4961</v>
      </c>
      <c r="D16" s="5">
        <v>105</v>
      </c>
      <c r="E16" s="5">
        <v>105</v>
      </c>
      <c r="F16" s="5">
        <v>4</v>
      </c>
      <c r="G16" s="8">
        <f t="shared" si="0"/>
        <v>4.31364644224955</v>
      </c>
      <c r="H16" s="8">
        <f t="shared" si="1"/>
        <v>591.284195628464</v>
      </c>
      <c r="I16" s="11"/>
      <c r="J16" s="12"/>
      <c r="K16" s="8">
        <f t="shared" si="2"/>
        <v>171.119841047144</v>
      </c>
      <c r="L16" s="11"/>
      <c r="M16" s="12"/>
      <c r="N16" s="8">
        <f t="shared" si="3"/>
        <v>2634.02771435686</v>
      </c>
      <c r="O16" s="11"/>
      <c r="P16" s="13"/>
      <c r="Q16" s="2">
        <v>0</v>
      </c>
      <c r="R16" s="4">
        <v>1</v>
      </c>
      <c r="S16" s="2">
        <v>0</v>
      </c>
    </row>
    <row r="17" spans="1:19">
      <c r="A17" s="5">
        <v>13</v>
      </c>
      <c r="B17" s="5" t="s">
        <v>26</v>
      </c>
      <c r="C17" s="5">
        <v>5269</v>
      </c>
      <c r="D17" s="5">
        <v>313</v>
      </c>
      <c r="E17" s="5">
        <v>312</v>
      </c>
      <c r="F17" s="5">
        <v>0</v>
      </c>
      <c r="G17" s="8">
        <f t="shared" si="0"/>
        <v>11.8618333649649</v>
      </c>
      <c r="H17" s="8">
        <f t="shared" si="1"/>
        <v>298.177799307728</v>
      </c>
      <c r="I17" s="11"/>
      <c r="J17" s="12"/>
      <c r="K17" s="8">
        <f t="shared" si="2"/>
        <v>122.396895385463</v>
      </c>
      <c r="L17" s="11"/>
      <c r="M17" s="12"/>
      <c r="N17" s="8">
        <f t="shared" si="3"/>
        <v>2340.61765352652</v>
      </c>
      <c r="O17" s="11"/>
      <c r="P17" s="13"/>
      <c r="Q17" s="2">
        <v>0</v>
      </c>
      <c r="R17" s="4">
        <v>1</v>
      </c>
      <c r="S17" s="2">
        <v>0</v>
      </c>
    </row>
    <row r="18" spans="1:19">
      <c r="A18" s="5">
        <v>14</v>
      </c>
      <c r="B18" s="5" t="s">
        <v>27</v>
      </c>
      <c r="C18" s="5">
        <v>0</v>
      </c>
      <c r="D18" s="5">
        <v>1968</v>
      </c>
      <c r="E18" s="5">
        <v>1967</v>
      </c>
      <c r="F18" s="5">
        <v>21</v>
      </c>
      <c r="G18" s="8">
        <v>0</v>
      </c>
      <c r="H18" s="8">
        <f t="shared" si="1"/>
        <v>2042.83552935619</v>
      </c>
      <c r="I18" s="11"/>
      <c r="J18" s="12"/>
      <c r="K18" s="8">
        <f t="shared" si="2"/>
        <v>2462.91169147414</v>
      </c>
      <c r="L18" s="11"/>
      <c r="M18" s="12"/>
      <c r="N18" s="8">
        <f t="shared" si="3"/>
        <v>0</v>
      </c>
      <c r="O18" s="11"/>
      <c r="P18" s="13"/>
      <c r="Q18" s="2">
        <v>0</v>
      </c>
      <c r="R18" s="2">
        <v>0</v>
      </c>
      <c r="S18" s="4">
        <v>1</v>
      </c>
    </row>
    <row r="19" spans="1:19">
      <c r="A19" s="5">
        <v>15</v>
      </c>
      <c r="B19" s="5" t="s">
        <v>28</v>
      </c>
      <c r="C19" s="5">
        <v>0</v>
      </c>
      <c r="D19" s="5">
        <v>201</v>
      </c>
      <c r="E19" s="5">
        <v>194</v>
      </c>
      <c r="F19" s="5">
        <v>1</v>
      </c>
      <c r="G19" s="8">
        <v>0</v>
      </c>
      <c r="H19" s="8">
        <f t="shared" si="1"/>
        <v>460.63108883357</v>
      </c>
      <c r="I19" s="11"/>
      <c r="J19" s="12"/>
      <c r="K19" s="8">
        <f t="shared" si="2"/>
        <v>40.7185461430047</v>
      </c>
      <c r="L19" s="11"/>
      <c r="M19" s="12"/>
      <c r="N19" s="8">
        <f t="shared" si="3"/>
        <v>2503.24149853745</v>
      </c>
      <c r="O19" s="11"/>
      <c r="P19" s="13"/>
      <c r="Q19" s="2">
        <v>0</v>
      </c>
      <c r="R19" s="4">
        <v>1</v>
      </c>
      <c r="S19" s="2">
        <v>0</v>
      </c>
    </row>
    <row r="20" spans="1:19">
      <c r="A20" s="5">
        <v>16</v>
      </c>
      <c r="B20" s="5" t="s">
        <v>29</v>
      </c>
      <c r="C20" s="5">
        <v>3803</v>
      </c>
      <c r="D20" s="5">
        <v>132</v>
      </c>
      <c r="E20" s="5">
        <v>131</v>
      </c>
      <c r="F20" s="5">
        <v>2</v>
      </c>
      <c r="G20" s="8">
        <f t="shared" si="0"/>
        <v>6.96818301341047</v>
      </c>
      <c r="H20" s="8">
        <f t="shared" si="1"/>
        <v>553.868215372574</v>
      </c>
      <c r="I20" s="11"/>
      <c r="J20" s="12"/>
      <c r="K20" s="8">
        <f t="shared" si="2"/>
        <v>133.660016459673</v>
      </c>
      <c r="L20" s="11"/>
      <c r="M20" s="12"/>
      <c r="N20" s="8">
        <f t="shared" si="3"/>
        <v>2596.56561634787</v>
      </c>
      <c r="O20" s="11"/>
      <c r="P20" s="13"/>
      <c r="Q20" s="2">
        <v>0</v>
      </c>
      <c r="R20" s="4">
        <v>1</v>
      </c>
      <c r="S20" s="2">
        <v>0</v>
      </c>
    </row>
    <row r="21" spans="1:19">
      <c r="A21" s="5">
        <v>17</v>
      </c>
      <c r="B21" s="5" t="s">
        <v>30</v>
      </c>
      <c r="C21" s="5">
        <v>0</v>
      </c>
      <c r="D21" s="5">
        <v>286</v>
      </c>
      <c r="E21" s="5">
        <v>286</v>
      </c>
      <c r="F21" s="5">
        <v>0</v>
      </c>
      <c r="G21" s="8">
        <v>0</v>
      </c>
      <c r="H21" s="8">
        <f t="shared" si="1"/>
        <v>335.59946364677</v>
      </c>
      <c r="I21" s="11"/>
      <c r="J21" s="12"/>
      <c r="K21" s="8">
        <f t="shared" si="2"/>
        <v>84.9470423263812</v>
      </c>
      <c r="L21" s="11"/>
      <c r="M21" s="12"/>
      <c r="N21" s="8">
        <f t="shared" si="3"/>
        <v>2378.09293342375</v>
      </c>
      <c r="O21" s="11"/>
      <c r="P21" s="13"/>
      <c r="Q21" s="2">
        <v>0</v>
      </c>
      <c r="R21" s="4">
        <v>1</v>
      </c>
      <c r="S21" s="2">
        <v>0</v>
      </c>
    </row>
    <row r="22" spans="1:19">
      <c r="A22" s="5">
        <v>18</v>
      </c>
      <c r="B22" s="5" t="s">
        <v>31</v>
      </c>
      <c r="C22" s="5">
        <v>0</v>
      </c>
      <c r="D22" s="5">
        <v>625</v>
      </c>
      <c r="E22" s="5">
        <v>619</v>
      </c>
      <c r="F22" s="5">
        <v>2</v>
      </c>
      <c r="G22" s="8">
        <v>0</v>
      </c>
      <c r="H22" s="8">
        <f t="shared" si="1"/>
        <v>140.872282582487</v>
      </c>
      <c r="I22" s="11"/>
      <c r="J22" s="12"/>
      <c r="K22" s="8">
        <f t="shared" si="2"/>
        <v>560.048212210342</v>
      </c>
      <c r="L22" s="11"/>
      <c r="M22" s="12"/>
      <c r="N22" s="8">
        <f t="shared" si="3"/>
        <v>1902.92248922545</v>
      </c>
      <c r="O22" s="11"/>
      <c r="P22" s="13"/>
      <c r="Q22" s="4">
        <v>1</v>
      </c>
      <c r="R22" s="2">
        <v>0</v>
      </c>
      <c r="S22" s="2">
        <v>0</v>
      </c>
    </row>
    <row r="23" spans="1:19">
      <c r="A23" s="5">
        <v>19</v>
      </c>
      <c r="B23" s="5" t="s">
        <v>32</v>
      </c>
      <c r="C23" s="5">
        <v>0</v>
      </c>
      <c r="D23" s="5">
        <v>71</v>
      </c>
      <c r="E23" s="5">
        <v>71</v>
      </c>
      <c r="F23" s="5">
        <v>0</v>
      </c>
      <c r="G23" s="8">
        <v>0</v>
      </c>
      <c r="H23" s="8">
        <f t="shared" si="1"/>
        <v>639.450545390337</v>
      </c>
      <c r="I23" s="11"/>
      <c r="J23" s="12"/>
      <c r="K23" s="8">
        <f t="shared" si="2"/>
        <v>219.239594964048</v>
      </c>
      <c r="L23" s="11"/>
      <c r="M23" s="12"/>
      <c r="N23" s="8">
        <f t="shared" si="3"/>
        <v>2682.13832603764</v>
      </c>
      <c r="O23" s="11"/>
      <c r="P23" s="13"/>
      <c r="Q23" s="2">
        <v>0</v>
      </c>
      <c r="R23" s="4">
        <v>1</v>
      </c>
      <c r="S23" s="2">
        <v>0</v>
      </c>
    </row>
    <row r="24" spans="1:19">
      <c r="A24" s="5">
        <v>20</v>
      </c>
      <c r="B24" s="5" t="s">
        <v>33</v>
      </c>
      <c r="C24" s="5">
        <v>0</v>
      </c>
      <c r="D24" s="5">
        <v>72</v>
      </c>
      <c r="E24" s="5">
        <v>72</v>
      </c>
      <c r="F24" s="5">
        <v>1</v>
      </c>
      <c r="G24" s="8">
        <v>0</v>
      </c>
      <c r="H24" s="8">
        <f t="shared" si="1"/>
        <v>638.010971692494</v>
      </c>
      <c r="I24" s="11"/>
      <c r="J24" s="12"/>
      <c r="K24" s="8">
        <f t="shared" si="2"/>
        <v>217.809549836549</v>
      </c>
      <c r="L24" s="11"/>
      <c r="M24" s="12"/>
      <c r="N24" s="8">
        <f t="shared" si="3"/>
        <v>2680.71650869688</v>
      </c>
      <c r="O24" s="11"/>
      <c r="P24" s="13"/>
      <c r="Q24" s="2">
        <v>0</v>
      </c>
      <c r="R24" s="4">
        <v>1</v>
      </c>
      <c r="S24" s="2">
        <v>0</v>
      </c>
    </row>
    <row r="25" spans="1:19">
      <c r="A25" s="5">
        <v>21</v>
      </c>
      <c r="B25" s="5" t="s">
        <v>34</v>
      </c>
      <c r="C25" s="5">
        <v>0</v>
      </c>
      <c r="D25" s="5">
        <v>225</v>
      </c>
      <c r="E25" s="5">
        <v>225</v>
      </c>
      <c r="F25" s="5">
        <v>0</v>
      </c>
      <c r="G25" s="8">
        <v>0</v>
      </c>
      <c r="H25" s="8">
        <f t="shared" si="1"/>
        <v>421.778377824184</v>
      </c>
      <c r="I25" s="11"/>
      <c r="J25" s="12"/>
      <c r="K25" s="8">
        <f t="shared" si="2"/>
        <v>4.24264068711928</v>
      </c>
      <c r="L25" s="11"/>
      <c r="M25" s="12"/>
      <c r="N25" s="8">
        <f t="shared" si="3"/>
        <v>2464.3567111926</v>
      </c>
      <c r="O25" s="11"/>
      <c r="P25" s="13"/>
      <c r="Q25" s="2">
        <v>0</v>
      </c>
      <c r="R25" s="4">
        <v>1</v>
      </c>
      <c r="S25" s="2">
        <v>0</v>
      </c>
    </row>
    <row r="26" spans="1:19">
      <c r="A26" s="5">
        <v>22</v>
      </c>
      <c r="B26" s="5" t="s">
        <v>35</v>
      </c>
      <c r="C26" s="5">
        <v>0</v>
      </c>
      <c r="D26" s="5">
        <v>5</v>
      </c>
      <c r="E26" s="5">
        <v>5</v>
      </c>
      <c r="F26" s="5">
        <v>0</v>
      </c>
      <c r="G26" s="8">
        <v>0</v>
      </c>
      <c r="H26" s="8">
        <f t="shared" si="1"/>
        <v>732.759851520264</v>
      </c>
      <c r="I26" s="11"/>
      <c r="J26" s="12"/>
      <c r="K26" s="8">
        <f t="shared" si="2"/>
        <v>312.566792861942</v>
      </c>
      <c r="L26" s="11"/>
      <c r="M26" s="12"/>
      <c r="N26" s="8">
        <f t="shared" si="3"/>
        <v>2775.47365327073</v>
      </c>
      <c r="O26" s="11"/>
      <c r="P26" s="13"/>
      <c r="Q26" s="2">
        <v>0</v>
      </c>
      <c r="R26" s="4">
        <v>1</v>
      </c>
      <c r="S26" s="2">
        <v>0</v>
      </c>
    </row>
    <row r="29" spans="1:16">
      <c r="A29" s="1" t="s">
        <v>0</v>
      </c>
      <c r="K29"/>
      <c r="L29"/>
      <c r="M29"/>
      <c r="N29"/>
      <c r="O29"/>
      <c r="P29"/>
    </row>
    <row r="30" spans="8:16">
      <c r="H30" s="5" t="s">
        <v>1</v>
      </c>
      <c r="I30" s="5"/>
      <c r="J30" s="5"/>
      <c r="K30" s="5" t="s">
        <v>2</v>
      </c>
      <c r="L30" s="5"/>
      <c r="M30" s="5"/>
      <c r="N30" s="5" t="s">
        <v>3</v>
      </c>
      <c r="O30" s="5"/>
      <c r="P30" s="9"/>
    </row>
    <row r="31" spans="1:19">
      <c r="A31" s="5" t="s">
        <v>4</v>
      </c>
      <c r="B31" s="5" t="s">
        <v>5</v>
      </c>
      <c r="C31" s="5" t="s">
        <v>6</v>
      </c>
      <c r="D31" s="5" t="s">
        <v>7</v>
      </c>
      <c r="E31" s="5" t="s">
        <v>8</v>
      </c>
      <c r="F31" s="5" t="s">
        <v>9</v>
      </c>
      <c r="G31" s="8" t="s">
        <v>10</v>
      </c>
      <c r="H31" s="5">
        <f>SUM(D6,D10,D11,D12,D13,D15,D22)/7</f>
        <v>676.285714285714</v>
      </c>
      <c r="I31" s="5">
        <f>SUM(E6,E10,E11,E12,E13,E15,E22)/7</f>
        <v>674.142857142857</v>
      </c>
      <c r="J31" s="5">
        <f>SUM(F6,F10,F11,F12,F13,F15,F22)/7</f>
        <v>7.57142857142857</v>
      </c>
      <c r="K31" s="5">
        <f>SUM(D5,D7,D14,D16,D17,D19,D20,D21,D23,D24,D25,D26)/12</f>
        <v>170.25</v>
      </c>
      <c r="L31" s="5">
        <f>SUM(E5,E7,E14,E16,E17,E19,E20,E21,E23,E24,E25,E26)/12</f>
        <v>169.5</v>
      </c>
      <c r="M31" s="5">
        <f>SUM(F5,F7,F14,F16,F17,F19,F20,F21,F23,F24,F25,F26)/12</f>
        <v>1.16666666666667</v>
      </c>
      <c r="N31" s="5">
        <f>SUM(D8,D9,D18)/3</f>
        <v>2075</v>
      </c>
      <c r="O31" s="8">
        <f>SUM(E8,E9,E18)/3</f>
        <v>2057.66666666667</v>
      </c>
      <c r="P31" s="10">
        <f>SUM(F8,F9,F18)/3</f>
        <v>16.6666666666667</v>
      </c>
      <c r="Q31" s="2" t="s">
        <v>11</v>
      </c>
      <c r="R31" s="2" t="s">
        <v>12</v>
      </c>
      <c r="S31" s="2" t="s">
        <v>13</v>
      </c>
    </row>
    <row r="32" spans="1:19">
      <c r="A32" s="5">
        <v>1</v>
      </c>
      <c r="B32" s="5" t="s">
        <v>14</v>
      </c>
      <c r="C32" s="5">
        <v>10252</v>
      </c>
      <c r="D32" s="5">
        <v>226</v>
      </c>
      <c r="E32" s="5">
        <v>226</v>
      </c>
      <c r="F32" s="5">
        <v>4</v>
      </c>
      <c r="G32" s="8">
        <f t="shared" ref="G32:G44" si="4">((D32+E32+F32)/C32)*100</f>
        <v>4.44791260241904</v>
      </c>
      <c r="H32" s="8">
        <f>SQRT(((D32-$H$31)^2)+((E32-$I$31)^2)+((F32-$J$31)^2))</f>
        <v>635.296781040169</v>
      </c>
      <c r="I32" s="11"/>
      <c r="J32" s="12"/>
      <c r="K32" s="8">
        <f>SQRT(((D32-$K$31)^2)+((E32-$L$31)^2)+((F32-$M$31)^2))</f>
        <v>79.425060766598</v>
      </c>
      <c r="L32" s="11"/>
      <c r="M32" s="12"/>
      <c r="N32" s="8">
        <f>SQRT(((D32-$N$31)^2)+((E32-$O$31)^2)+((F32-$P$31)^2))</f>
        <v>2602.6840419502</v>
      </c>
      <c r="O32" s="11"/>
      <c r="P32" s="13"/>
      <c r="Q32" s="2">
        <v>0</v>
      </c>
      <c r="R32" s="4">
        <v>1</v>
      </c>
      <c r="S32" s="2">
        <v>0</v>
      </c>
    </row>
    <row r="33" spans="1:19">
      <c r="A33" s="5">
        <v>2</v>
      </c>
      <c r="B33" s="5" t="s">
        <v>15</v>
      </c>
      <c r="C33" s="5">
        <v>15781</v>
      </c>
      <c r="D33" s="5">
        <v>1007</v>
      </c>
      <c r="E33" s="5">
        <v>1001</v>
      </c>
      <c r="F33" s="5">
        <v>8</v>
      </c>
      <c r="G33" s="8">
        <f t="shared" si="4"/>
        <v>12.7748558393004</v>
      </c>
      <c r="H33" s="8">
        <f t="shared" ref="H33:H53" si="5">SQRT(((D33-$H$31)^2)+((E33-$I$31)^2)+((F33-$J$31)^2))</f>
        <v>464.981412838959</v>
      </c>
      <c r="I33" s="11"/>
      <c r="J33" s="12"/>
      <c r="K33" s="8">
        <f t="shared" ref="K33:K53" si="6">SQRT(((D33-$K$31)^2)+((E33-$L$31)^2)+((F33-$M$31)^2))</f>
        <v>1179.6565207485</v>
      </c>
      <c r="L33" s="11"/>
      <c r="M33" s="12"/>
      <c r="N33" s="8">
        <f t="shared" ref="N33:N53" si="7">SQRT(((D33-$N$31)^2)+((E33-$O$31)^2)+((F33-$P$31)^2))</f>
        <v>1502.41257834044</v>
      </c>
      <c r="O33" s="11"/>
      <c r="P33" s="13"/>
      <c r="Q33" s="4">
        <v>1</v>
      </c>
      <c r="R33" s="2">
        <v>0</v>
      </c>
      <c r="S33" s="2">
        <v>0</v>
      </c>
    </row>
    <row r="34" spans="1:19">
      <c r="A34" s="5">
        <v>3</v>
      </c>
      <c r="B34" s="5" t="s">
        <v>16</v>
      </c>
      <c r="C34" s="5">
        <v>19710</v>
      </c>
      <c r="D34" s="5">
        <v>278</v>
      </c>
      <c r="E34" s="5">
        <v>278</v>
      </c>
      <c r="F34" s="5">
        <v>0</v>
      </c>
      <c r="G34" s="8">
        <f t="shared" si="4"/>
        <v>2.8209030948757</v>
      </c>
      <c r="H34" s="8">
        <f t="shared" si="5"/>
        <v>561.79889640333</v>
      </c>
      <c r="I34" s="11"/>
      <c r="J34" s="12"/>
      <c r="K34" s="8">
        <f t="shared" si="6"/>
        <v>152.917211624824</v>
      </c>
      <c r="L34" s="11"/>
      <c r="M34" s="12"/>
      <c r="N34" s="8">
        <f t="shared" si="7"/>
        <v>2529.16986820226</v>
      </c>
      <c r="O34" s="11"/>
      <c r="P34" s="13"/>
      <c r="Q34" s="2">
        <v>0</v>
      </c>
      <c r="R34" s="4">
        <v>1</v>
      </c>
      <c r="S34" s="2">
        <v>0</v>
      </c>
    </row>
    <row r="35" spans="1:19">
      <c r="A35" s="5">
        <v>4</v>
      </c>
      <c r="B35" s="5" t="s">
        <v>17</v>
      </c>
      <c r="C35" s="5">
        <v>59067</v>
      </c>
      <c r="D35" s="5">
        <v>2990</v>
      </c>
      <c r="E35" s="5">
        <v>2941</v>
      </c>
      <c r="F35" s="5">
        <v>17</v>
      </c>
      <c r="G35" s="8">
        <f t="shared" si="4"/>
        <v>10.0699205986422</v>
      </c>
      <c r="H35" s="8">
        <f t="shared" si="5"/>
        <v>3239.13630463431</v>
      </c>
      <c r="I35" s="11"/>
      <c r="J35" s="12"/>
      <c r="K35" s="8">
        <f t="shared" si="6"/>
        <v>3953.78970191188</v>
      </c>
      <c r="L35" s="11"/>
      <c r="M35" s="12"/>
      <c r="N35" s="8">
        <f t="shared" si="7"/>
        <v>1271.8108699366</v>
      </c>
      <c r="O35" s="11"/>
      <c r="P35" s="13"/>
      <c r="Q35" s="2">
        <v>0</v>
      </c>
      <c r="R35" s="2">
        <v>0</v>
      </c>
      <c r="S35" s="4">
        <v>1</v>
      </c>
    </row>
    <row r="36" spans="1:19">
      <c r="A36" s="5">
        <v>5</v>
      </c>
      <c r="B36" s="5" t="s">
        <v>18</v>
      </c>
      <c r="C36" s="5">
        <v>12388</v>
      </c>
      <c r="D36" s="5">
        <v>1267</v>
      </c>
      <c r="E36" s="5">
        <v>1265</v>
      </c>
      <c r="F36" s="5">
        <v>12</v>
      </c>
      <c r="G36" s="8">
        <f t="shared" si="4"/>
        <v>20.536002583145</v>
      </c>
      <c r="H36" s="8">
        <f t="shared" si="5"/>
        <v>835.508912494141</v>
      </c>
      <c r="I36" s="11"/>
      <c r="J36" s="12"/>
      <c r="K36" s="8">
        <f t="shared" si="6"/>
        <v>1550.19294722016</v>
      </c>
      <c r="L36" s="11"/>
      <c r="M36" s="12"/>
      <c r="N36" s="8">
        <f t="shared" si="7"/>
        <v>1131.90380431476</v>
      </c>
      <c r="O36" s="11"/>
      <c r="P36" s="13"/>
      <c r="Q36" s="4">
        <v>1</v>
      </c>
      <c r="R36" s="2">
        <v>0</v>
      </c>
      <c r="S36" s="14">
        <v>0</v>
      </c>
    </row>
    <row r="37" spans="1:19">
      <c r="A37" s="5">
        <v>6</v>
      </c>
      <c r="B37" s="5" t="s">
        <v>19</v>
      </c>
      <c r="C37" s="5">
        <v>16276</v>
      </c>
      <c r="D37" s="5">
        <v>601</v>
      </c>
      <c r="E37" s="5">
        <v>600</v>
      </c>
      <c r="F37" s="5">
        <v>2</v>
      </c>
      <c r="G37" s="8">
        <f t="shared" si="4"/>
        <v>7.39125092160236</v>
      </c>
      <c r="H37" s="8">
        <f t="shared" si="5"/>
        <v>105.811827586253</v>
      </c>
      <c r="I37" s="11"/>
      <c r="J37" s="12"/>
      <c r="K37" s="8">
        <f t="shared" si="6"/>
        <v>608.996311109061</v>
      </c>
      <c r="L37" s="11"/>
      <c r="M37" s="12"/>
      <c r="N37" s="8">
        <f t="shared" si="7"/>
        <v>2073.08543534082</v>
      </c>
      <c r="O37" s="11"/>
      <c r="P37" s="13"/>
      <c r="Q37" s="4">
        <v>1</v>
      </c>
      <c r="R37" s="2">
        <v>0</v>
      </c>
      <c r="S37" s="2">
        <v>0</v>
      </c>
    </row>
    <row r="38" spans="1:19">
      <c r="A38" s="5">
        <v>7</v>
      </c>
      <c r="B38" s="5" t="s">
        <v>20</v>
      </c>
      <c r="C38" s="5">
        <v>1022</v>
      </c>
      <c r="D38" s="5">
        <v>523</v>
      </c>
      <c r="E38" s="5">
        <v>523</v>
      </c>
      <c r="F38" s="5">
        <v>17</v>
      </c>
      <c r="G38" s="8">
        <f t="shared" si="4"/>
        <v>104.011741682975</v>
      </c>
      <c r="H38" s="8">
        <f t="shared" si="5"/>
        <v>215.475222307743</v>
      </c>
      <c r="I38" s="11"/>
      <c r="J38" s="12"/>
      <c r="K38" s="8">
        <f t="shared" si="6"/>
        <v>499.645381189944</v>
      </c>
      <c r="L38" s="11"/>
      <c r="M38" s="12"/>
      <c r="N38" s="8">
        <f t="shared" si="7"/>
        <v>2182.63736999276</v>
      </c>
      <c r="O38" s="11"/>
      <c r="P38" s="13"/>
      <c r="Q38" s="4">
        <v>1</v>
      </c>
      <c r="R38" s="2">
        <v>0</v>
      </c>
      <c r="S38" s="2">
        <v>0</v>
      </c>
    </row>
    <row r="39" spans="1:19">
      <c r="A39" s="5">
        <v>8</v>
      </c>
      <c r="B39" s="5" t="s">
        <v>21</v>
      </c>
      <c r="C39" s="5">
        <v>3480</v>
      </c>
      <c r="D39" s="5">
        <v>493</v>
      </c>
      <c r="E39" s="5">
        <v>492</v>
      </c>
      <c r="F39" s="5">
        <v>10</v>
      </c>
      <c r="G39" s="8">
        <f t="shared" si="4"/>
        <v>28.5919540229885</v>
      </c>
      <c r="H39" s="8">
        <f t="shared" si="5"/>
        <v>258.409696854765</v>
      </c>
      <c r="I39" s="11"/>
      <c r="J39" s="12"/>
      <c r="K39" s="8">
        <f t="shared" si="6"/>
        <v>456.346184686339</v>
      </c>
      <c r="L39" s="11"/>
      <c r="M39" s="12"/>
      <c r="N39" s="8">
        <f t="shared" si="7"/>
        <v>2225.77639388047</v>
      </c>
      <c r="O39" s="11"/>
      <c r="P39" s="13"/>
      <c r="Q39" s="4">
        <v>1</v>
      </c>
      <c r="R39" s="2">
        <v>0</v>
      </c>
      <c r="S39" s="2">
        <v>0</v>
      </c>
    </row>
    <row r="40" spans="1:19">
      <c r="A40" s="5">
        <v>9</v>
      </c>
      <c r="B40" s="5" t="s">
        <v>22</v>
      </c>
      <c r="C40" s="5">
        <v>7564</v>
      </c>
      <c r="D40" s="5">
        <v>575</v>
      </c>
      <c r="E40" s="5">
        <v>575</v>
      </c>
      <c r="F40" s="5">
        <v>13</v>
      </c>
      <c r="G40" s="8">
        <f t="shared" si="4"/>
        <v>15.3754627181386</v>
      </c>
      <c r="H40" s="8">
        <f t="shared" si="5"/>
        <v>141.836424900557</v>
      </c>
      <c r="I40" s="11"/>
      <c r="J40" s="12"/>
      <c r="K40" s="8">
        <f t="shared" si="6"/>
        <v>573.055704341016</v>
      </c>
      <c r="L40" s="11"/>
      <c r="M40" s="12"/>
      <c r="N40" s="8">
        <f t="shared" si="7"/>
        <v>2109.10262644777</v>
      </c>
      <c r="O40" s="11"/>
      <c r="P40" s="13"/>
      <c r="Q40" s="4">
        <v>1</v>
      </c>
      <c r="R40" s="2">
        <v>0</v>
      </c>
      <c r="S40" s="2">
        <v>0</v>
      </c>
    </row>
    <row r="41" spans="1:19">
      <c r="A41" s="5">
        <v>10</v>
      </c>
      <c r="B41" s="5" t="s">
        <v>23</v>
      </c>
      <c r="C41" s="5">
        <v>3275</v>
      </c>
      <c r="D41" s="5">
        <v>129</v>
      </c>
      <c r="E41" s="5">
        <v>129</v>
      </c>
      <c r="F41" s="5">
        <v>2</v>
      </c>
      <c r="G41" s="8">
        <f t="shared" si="4"/>
        <v>7.93893129770992</v>
      </c>
      <c r="H41" s="8">
        <f t="shared" si="5"/>
        <v>772.485228707597</v>
      </c>
      <c r="I41" s="11"/>
      <c r="J41" s="12"/>
      <c r="K41" s="8">
        <f t="shared" si="6"/>
        <v>57.8144181363477</v>
      </c>
      <c r="L41" s="11"/>
      <c r="M41" s="12"/>
      <c r="N41" s="8">
        <f t="shared" si="7"/>
        <v>2739.86974548467</v>
      </c>
      <c r="O41" s="11"/>
      <c r="P41" s="13"/>
      <c r="Q41" s="2">
        <v>0</v>
      </c>
      <c r="R41" s="4">
        <v>1</v>
      </c>
      <c r="S41" s="2">
        <v>0</v>
      </c>
    </row>
    <row r="42" spans="1:19">
      <c r="A42" s="5">
        <v>11</v>
      </c>
      <c r="B42" s="5" t="s">
        <v>24</v>
      </c>
      <c r="C42" s="5">
        <v>15470</v>
      </c>
      <c r="D42" s="5">
        <v>910</v>
      </c>
      <c r="E42" s="5">
        <v>909</v>
      </c>
      <c r="F42" s="5">
        <v>1</v>
      </c>
      <c r="G42" s="8">
        <f t="shared" si="4"/>
        <v>11.7647058823529</v>
      </c>
      <c r="H42" s="8">
        <f t="shared" si="5"/>
        <v>331.396180683225</v>
      </c>
      <c r="I42" s="11"/>
      <c r="J42" s="12"/>
      <c r="K42" s="8">
        <f t="shared" si="6"/>
        <v>1045.98773428649</v>
      </c>
      <c r="L42" s="11"/>
      <c r="M42" s="12"/>
      <c r="N42" s="8">
        <f t="shared" si="7"/>
        <v>1636.12516500284</v>
      </c>
      <c r="O42" s="11"/>
      <c r="P42" s="13"/>
      <c r="Q42" s="4">
        <v>1</v>
      </c>
      <c r="R42" s="2">
        <v>0</v>
      </c>
      <c r="S42" s="2">
        <v>0</v>
      </c>
    </row>
    <row r="43" spans="1:19">
      <c r="A43" s="5">
        <v>12</v>
      </c>
      <c r="B43" s="5" t="s">
        <v>25</v>
      </c>
      <c r="C43" s="5">
        <v>4961</v>
      </c>
      <c r="D43" s="5">
        <v>105</v>
      </c>
      <c r="E43" s="5">
        <v>105</v>
      </c>
      <c r="F43" s="5">
        <v>4</v>
      </c>
      <c r="G43" s="8">
        <f t="shared" si="4"/>
        <v>4.31364644224955</v>
      </c>
      <c r="H43" s="8">
        <f t="shared" si="5"/>
        <v>806.414108436673</v>
      </c>
      <c r="I43" s="11"/>
      <c r="J43" s="12"/>
      <c r="K43" s="8">
        <f t="shared" si="6"/>
        <v>91.7923759240264</v>
      </c>
      <c r="L43" s="11"/>
      <c r="M43" s="12"/>
      <c r="N43" s="8">
        <f t="shared" si="7"/>
        <v>2773.80020108795</v>
      </c>
      <c r="O43" s="11"/>
      <c r="P43" s="13"/>
      <c r="Q43" s="2">
        <v>0</v>
      </c>
      <c r="R43" s="4">
        <v>1</v>
      </c>
      <c r="S43" s="2">
        <v>0</v>
      </c>
    </row>
    <row r="44" spans="1:19">
      <c r="A44" s="5">
        <v>13</v>
      </c>
      <c r="B44" s="5" t="s">
        <v>26</v>
      </c>
      <c r="C44" s="5">
        <v>5269</v>
      </c>
      <c r="D44" s="5">
        <v>313</v>
      </c>
      <c r="E44" s="5">
        <v>312</v>
      </c>
      <c r="F44" s="5">
        <v>0</v>
      </c>
      <c r="G44" s="8">
        <f t="shared" si="4"/>
        <v>11.8618333649649</v>
      </c>
      <c r="H44" s="8">
        <f t="shared" si="5"/>
        <v>513.011974240647</v>
      </c>
      <c r="I44" s="11"/>
      <c r="J44" s="12"/>
      <c r="K44" s="8">
        <f t="shared" si="6"/>
        <v>201.705660830605</v>
      </c>
      <c r="L44" s="11"/>
      <c r="M44" s="12"/>
      <c r="N44" s="8">
        <f t="shared" si="7"/>
        <v>2480.37777140679</v>
      </c>
      <c r="O44" s="11"/>
      <c r="P44" s="13"/>
      <c r="Q44" s="2">
        <v>0</v>
      </c>
      <c r="R44" s="4">
        <v>1</v>
      </c>
      <c r="S44" s="2">
        <v>0</v>
      </c>
    </row>
    <row r="45" spans="1:19">
      <c r="A45" s="5">
        <v>14</v>
      </c>
      <c r="B45" s="5" t="s">
        <v>27</v>
      </c>
      <c r="C45" s="5">
        <v>0</v>
      </c>
      <c r="D45" s="5">
        <v>1968</v>
      </c>
      <c r="E45" s="5">
        <v>1967</v>
      </c>
      <c r="F45" s="5">
        <v>21</v>
      </c>
      <c r="G45" s="8">
        <v>0</v>
      </c>
      <c r="H45" s="8">
        <f t="shared" si="5"/>
        <v>1827.61749671142</v>
      </c>
      <c r="I45" s="11"/>
      <c r="J45" s="12"/>
      <c r="K45" s="8">
        <f t="shared" si="6"/>
        <v>2542.30302552845</v>
      </c>
      <c r="L45" s="11"/>
      <c r="M45" s="12"/>
      <c r="N45" s="8">
        <f t="shared" si="7"/>
        <v>140.314725607197</v>
      </c>
      <c r="O45" s="11"/>
      <c r="P45" s="13"/>
      <c r="Q45" s="2">
        <v>0</v>
      </c>
      <c r="R45" s="2">
        <v>0</v>
      </c>
      <c r="S45" s="4">
        <v>1</v>
      </c>
    </row>
    <row r="46" spans="1:19">
      <c r="A46" s="5">
        <v>15</v>
      </c>
      <c r="B46" s="5" t="s">
        <v>28</v>
      </c>
      <c r="C46" s="5">
        <v>0</v>
      </c>
      <c r="D46" s="5">
        <v>201</v>
      </c>
      <c r="E46" s="5">
        <v>194</v>
      </c>
      <c r="F46" s="5">
        <v>1</v>
      </c>
      <c r="G46" s="8">
        <v>0</v>
      </c>
      <c r="H46" s="8">
        <f t="shared" si="5"/>
        <v>675.630710627379</v>
      </c>
      <c r="I46" s="11"/>
      <c r="J46" s="12"/>
      <c r="K46" s="8">
        <f t="shared" si="6"/>
        <v>39.3171753534989</v>
      </c>
      <c r="L46" s="11"/>
      <c r="M46" s="12"/>
      <c r="N46" s="8">
        <f t="shared" si="7"/>
        <v>2642.98597969965</v>
      </c>
      <c r="O46" s="11"/>
      <c r="P46" s="13"/>
      <c r="Q46" s="2">
        <v>0</v>
      </c>
      <c r="R46" s="4">
        <v>1</v>
      </c>
      <c r="S46" s="2">
        <v>0</v>
      </c>
    </row>
    <row r="47" spans="1:19">
      <c r="A47" s="5">
        <v>16</v>
      </c>
      <c r="B47" s="5" t="s">
        <v>29</v>
      </c>
      <c r="C47" s="5">
        <v>3803</v>
      </c>
      <c r="D47" s="5">
        <v>132</v>
      </c>
      <c r="E47" s="5">
        <v>131</v>
      </c>
      <c r="F47" s="5">
        <v>2</v>
      </c>
      <c r="G47" s="8">
        <f>((D47+E47+F47)/C47)*100</f>
        <v>6.96818301341047</v>
      </c>
      <c r="H47" s="8">
        <f t="shared" si="5"/>
        <v>768.948725765992</v>
      </c>
      <c r="I47" s="11"/>
      <c r="J47" s="12"/>
      <c r="K47" s="8">
        <f t="shared" si="6"/>
        <v>54.2771309525885</v>
      </c>
      <c r="L47" s="11"/>
      <c r="M47" s="12"/>
      <c r="N47" s="8">
        <f t="shared" si="7"/>
        <v>2736.33122182889</v>
      </c>
      <c r="O47" s="11"/>
      <c r="P47" s="13"/>
      <c r="Q47" s="2">
        <v>0</v>
      </c>
      <c r="R47" s="4">
        <v>1</v>
      </c>
      <c r="S47" s="2">
        <v>0</v>
      </c>
    </row>
    <row r="48" spans="1:19">
      <c r="A48" s="5">
        <v>17</v>
      </c>
      <c r="B48" s="5" t="s">
        <v>30</v>
      </c>
      <c r="C48" s="5">
        <v>0</v>
      </c>
      <c r="D48" s="5">
        <v>286</v>
      </c>
      <c r="E48" s="5">
        <v>286</v>
      </c>
      <c r="F48" s="5">
        <v>0</v>
      </c>
      <c r="G48" s="8">
        <v>0</v>
      </c>
      <c r="H48" s="8">
        <f t="shared" si="5"/>
        <v>550.486278536662</v>
      </c>
      <c r="I48" s="11"/>
      <c r="J48" s="12"/>
      <c r="K48" s="8">
        <f t="shared" si="6"/>
        <v>164.230550175998</v>
      </c>
      <c r="L48" s="11"/>
      <c r="M48" s="12"/>
      <c r="N48" s="8">
        <f t="shared" si="7"/>
        <v>2517.85653990762</v>
      </c>
      <c r="O48" s="11"/>
      <c r="P48" s="13"/>
      <c r="Q48" s="2">
        <v>0</v>
      </c>
      <c r="R48" s="4">
        <v>1</v>
      </c>
      <c r="S48" s="2">
        <v>0</v>
      </c>
    </row>
    <row r="49" spans="1:19">
      <c r="A49" s="5">
        <v>18</v>
      </c>
      <c r="B49" s="5" t="s">
        <v>31</v>
      </c>
      <c r="C49" s="5">
        <v>0</v>
      </c>
      <c r="D49" s="5">
        <v>625</v>
      </c>
      <c r="E49" s="5">
        <v>619</v>
      </c>
      <c r="F49" s="5">
        <v>2</v>
      </c>
      <c r="G49" s="8">
        <v>0</v>
      </c>
      <c r="H49" s="8">
        <f t="shared" si="5"/>
        <v>75.5115885146115</v>
      </c>
      <c r="I49" s="11"/>
      <c r="J49" s="12"/>
      <c r="K49" s="8">
        <f t="shared" si="6"/>
        <v>639.412626513149</v>
      </c>
      <c r="L49" s="11"/>
      <c r="M49" s="12"/>
      <c r="N49" s="8">
        <f t="shared" si="7"/>
        <v>2042.66416448933</v>
      </c>
      <c r="O49" s="11"/>
      <c r="P49" s="13"/>
      <c r="Q49" s="4">
        <v>1</v>
      </c>
      <c r="R49" s="2">
        <v>0</v>
      </c>
      <c r="S49" s="2">
        <v>0</v>
      </c>
    </row>
    <row r="50" spans="1:19">
      <c r="A50" s="5">
        <v>19</v>
      </c>
      <c r="B50" s="5" t="s">
        <v>32</v>
      </c>
      <c r="C50" s="5">
        <v>0</v>
      </c>
      <c r="D50" s="5">
        <v>71</v>
      </c>
      <c r="E50" s="5">
        <v>71</v>
      </c>
      <c r="F50" s="5">
        <v>0</v>
      </c>
      <c r="G50" s="8">
        <v>0</v>
      </c>
      <c r="H50" s="8">
        <f t="shared" si="5"/>
        <v>854.522924544116</v>
      </c>
      <c r="I50" s="11"/>
      <c r="J50" s="12"/>
      <c r="K50" s="8">
        <f t="shared" si="6"/>
        <v>139.836238547492</v>
      </c>
      <c r="L50" s="11"/>
      <c r="M50" s="12"/>
      <c r="N50" s="8">
        <f t="shared" si="7"/>
        <v>2821.90329781554</v>
      </c>
      <c r="O50" s="11"/>
      <c r="P50" s="13"/>
      <c r="Q50" s="2">
        <v>0</v>
      </c>
      <c r="R50" s="4">
        <v>1</v>
      </c>
      <c r="S50" s="2">
        <v>0</v>
      </c>
    </row>
    <row r="51" spans="1:19">
      <c r="A51" s="5">
        <v>20</v>
      </c>
      <c r="B51" s="5" t="s">
        <v>33</v>
      </c>
      <c r="C51" s="5">
        <v>0</v>
      </c>
      <c r="D51" s="5">
        <v>72</v>
      </c>
      <c r="E51" s="5">
        <v>72</v>
      </c>
      <c r="F51" s="5">
        <v>1</v>
      </c>
      <c r="G51" s="8">
        <v>0</v>
      </c>
      <c r="H51" s="8">
        <f t="shared" si="5"/>
        <v>853.100479762747</v>
      </c>
      <c r="I51" s="11"/>
      <c r="J51" s="12"/>
      <c r="K51" s="8">
        <f t="shared" si="6"/>
        <v>138.417268712317</v>
      </c>
      <c r="L51" s="11"/>
      <c r="M51" s="12"/>
      <c r="N51" s="8">
        <f t="shared" si="7"/>
        <v>2820.4833904059</v>
      </c>
      <c r="O51" s="11"/>
      <c r="P51" s="13"/>
      <c r="Q51" s="2">
        <v>0</v>
      </c>
      <c r="R51" s="4">
        <v>1</v>
      </c>
      <c r="S51" s="2">
        <v>0</v>
      </c>
    </row>
    <row r="52" spans="1:19">
      <c r="A52" s="5">
        <v>21</v>
      </c>
      <c r="B52" s="5" t="s">
        <v>34</v>
      </c>
      <c r="C52" s="5">
        <v>0</v>
      </c>
      <c r="D52" s="5">
        <v>225</v>
      </c>
      <c r="E52" s="5">
        <v>225</v>
      </c>
      <c r="F52" s="5">
        <v>0</v>
      </c>
      <c r="G52" s="8">
        <v>0</v>
      </c>
      <c r="H52" s="8">
        <f t="shared" si="5"/>
        <v>636.745968633825</v>
      </c>
      <c r="I52" s="11"/>
      <c r="J52" s="12"/>
      <c r="K52" s="8">
        <f t="shared" si="6"/>
        <v>77.9690554714568</v>
      </c>
      <c r="L52" s="11"/>
      <c r="M52" s="12"/>
      <c r="N52" s="8">
        <f t="shared" si="7"/>
        <v>2604.12075159523</v>
      </c>
      <c r="O52" s="11"/>
      <c r="P52" s="13"/>
      <c r="Q52" s="2">
        <v>0</v>
      </c>
      <c r="R52" s="4">
        <v>1</v>
      </c>
      <c r="S52" s="2">
        <v>0</v>
      </c>
    </row>
    <row r="53" spans="1:19">
      <c r="A53" s="5">
        <v>22</v>
      </c>
      <c r="B53" s="5" t="s">
        <v>35</v>
      </c>
      <c r="C53" s="5">
        <v>0</v>
      </c>
      <c r="D53" s="5">
        <v>5</v>
      </c>
      <c r="E53" s="5">
        <v>5</v>
      </c>
      <c r="F53" s="5">
        <v>0</v>
      </c>
      <c r="G53" s="8">
        <v>0</v>
      </c>
      <c r="H53" s="8">
        <f t="shared" si="5"/>
        <v>947.85758423932</v>
      </c>
      <c r="I53" s="11"/>
      <c r="J53" s="12"/>
      <c r="K53" s="8">
        <f t="shared" si="6"/>
        <v>233.171982903416</v>
      </c>
      <c r="L53" s="11"/>
      <c r="M53" s="12"/>
      <c r="N53" s="8">
        <f t="shared" si="7"/>
        <v>2915.2389648573</v>
      </c>
      <c r="O53" s="11"/>
      <c r="P53" s="13"/>
      <c r="Q53" s="2">
        <v>0</v>
      </c>
      <c r="R53" s="4">
        <v>1</v>
      </c>
      <c r="S53" s="2">
        <v>0</v>
      </c>
    </row>
  </sheetData>
  <mergeCells count="140">
    <mergeCell ref="A2:C2"/>
    <mergeCell ref="H3:J3"/>
    <mergeCell ref="K3:M3"/>
    <mergeCell ref="N3:P3"/>
    <mergeCell ref="H5:J5"/>
    <mergeCell ref="K5:M5"/>
    <mergeCell ref="N5:P5"/>
    <mergeCell ref="H6:J6"/>
    <mergeCell ref="K6:M6"/>
    <mergeCell ref="N6:P6"/>
    <mergeCell ref="H7:J7"/>
    <mergeCell ref="K7:M7"/>
    <mergeCell ref="N7:P7"/>
    <mergeCell ref="H8:J8"/>
    <mergeCell ref="K8:M8"/>
    <mergeCell ref="N8:P8"/>
    <mergeCell ref="H9:J9"/>
    <mergeCell ref="K9:M9"/>
    <mergeCell ref="N9:P9"/>
    <mergeCell ref="H10:J10"/>
    <mergeCell ref="K10:M10"/>
    <mergeCell ref="N10:P10"/>
    <mergeCell ref="H11:J11"/>
    <mergeCell ref="K11:M11"/>
    <mergeCell ref="N11:P11"/>
    <mergeCell ref="H12:J12"/>
    <mergeCell ref="K12:M12"/>
    <mergeCell ref="N12:P12"/>
    <mergeCell ref="H13:J13"/>
    <mergeCell ref="K13:M13"/>
    <mergeCell ref="N13:P13"/>
    <mergeCell ref="H14:J14"/>
    <mergeCell ref="K14:M14"/>
    <mergeCell ref="N14:P14"/>
    <mergeCell ref="H15:J15"/>
    <mergeCell ref="K15:M15"/>
    <mergeCell ref="N15:P15"/>
    <mergeCell ref="H16:J16"/>
    <mergeCell ref="K16:M16"/>
    <mergeCell ref="N16:P16"/>
    <mergeCell ref="H17:J17"/>
    <mergeCell ref="K17:M17"/>
    <mergeCell ref="N17:P17"/>
    <mergeCell ref="H18:J18"/>
    <mergeCell ref="K18:M18"/>
    <mergeCell ref="N18:P18"/>
    <mergeCell ref="H19:J19"/>
    <mergeCell ref="K19:M19"/>
    <mergeCell ref="N19:P19"/>
    <mergeCell ref="H20:J20"/>
    <mergeCell ref="K20:M20"/>
    <mergeCell ref="N20:P20"/>
    <mergeCell ref="H21:J21"/>
    <mergeCell ref="K21:M21"/>
    <mergeCell ref="N21:P21"/>
    <mergeCell ref="H22:J22"/>
    <mergeCell ref="K22:M22"/>
    <mergeCell ref="N22:P22"/>
    <mergeCell ref="H23:J23"/>
    <mergeCell ref="K23:M23"/>
    <mergeCell ref="N23:P23"/>
    <mergeCell ref="H24:J24"/>
    <mergeCell ref="K24:M24"/>
    <mergeCell ref="N24:P24"/>
    <mergeCell ref="H25:J25"/>
    <mergeCell ref="K25:M25"/>
    <mergeCell ref="N25:P25"/>
    <mergeCell ref="H26:J26"/>
    <mergeCell ref="K26:M26"/>
    <mergeCell ref="N26:P26"/>
    <mergeCell ref="A29:C29"/>
    <mergeCell ref="H30:J30"/>
    <mergeCell ref="K30:M30"/>
    <mergeCell ref="N30:P30"/>
    <mergeCell ref="H32:J32"/>
    <mergeCell ref="K32:M32"/>
    <mergeCell ref="N32:P32"/>
    <mergeCell ref="H33:J33"/>
    <mergeCell ref="K33:M33"/>
    <mergeCell ref="N33:P33"/>
    <mergeCell ref="H34:J34"/>
    <mergeCell ref="K34:M34"/>
    <mergeCell ref="N34:P34"/>
    <mergeCell ref="H35:J35"/>
    <mergeCell ref="K35:M35"/>
    <mergeCell ref="N35:P35"/>
    <mergeCell ref="H36:J36"/>
    <mergeCell ref="K36:M36"/>
    <mergeCell ref="N36:P36"/>
    <mergeCell ref="H37:J37"/>
    <mergeCell ref="K37:M37"/>
    <mergeCell ref="N37:P37"/>
    <mergeCell ref="H38:J38"/>
    <mergeCell ref="K38:M38"/>
    <mergeCell ref="N38:P38"/>
    <mergeCell ref="H39:J39"/>
    <mergeCell ref="K39:M39"/>
    <mergeCell ref="N39:P39"/>
    <mergeCell ref="H40:J40"/>
    <mergeCell ref="K40:M40"/>
    <mergeCell ref="N40:P40"/>
    <mergeCell ref="H41:J41"/>
    <mergeCell ref="K41:M41"/>
    <mergeCell ref="N41:P41"/>
    <mergeCell ref="H42:J42"/>
    <mergeCell ref="K42:M42"/>
    <mergeCell ref="N42:P42"/>
    <mergeCell ref="H43:J43"/>
    <mergeCell ref="K43:M43"/>
    <mergeCell ref="N43:P43"/>
    <mergeCell ref="H44:J44"/>
    <mergeCell ref="K44:M44"/>
    <mergeCell ref="N44:P44"/>
    <mergeCell ref="H45:J45"/>
    <mergeCell ref="K45:M45"/>
    <mergeCell ref="N45:P45"/>
    <mergeCell ref="H46:J46"/>
    <mergeCell ref="K46:M46"/>
    <mergeCell ref="N46:P46"/>
    <mergeCell ref="H47:J47"/>
    <mergeCell ref="K47:M47"/>
    <mergeCell ref="N47:P47"/>
    <mergeCell ref="H48:J48"/>
    <mergeCell ref="K48:M48"/>
    <mergeCell ref="N48:P48"/>
    <mergeCell ref="H49:J49"/>
    <mergeCell ref="K49:M49"/>
    <mergeCell ref="N49:P49"/>
    <mergeCell ref="H50:J50"/>
    <mergeCell ref="K50:M50"/>
    <mergeCell ref="N50:P50"/>
    <mergeCell ref="H51:J51"/>
    <mergeCell ref="K51:M51"/>
    <mergeCell ref="N51:P51"/>
    <mergeCell ref="H52:J52"/>
    <mergeCell ref="K52:M52"/>
    <mergeCell ref="N52:P52"/>
    <mergeCell ref="H53:J53"/>
    <mergeCell ref="K53:M53"/>
    <mergeCell ref="N53:P5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A3" workbookViewId="0">
      <selection activeCell="D11" sqref="D11"/>
    </sheetView>
  </sheetViews>
  <sheetFormatPr defaultColWidth="9.14285714285714" defaultRowHeight="15"/>
  <cols>
    <col min="1" max="1" width="9.14285714285714" style="1"/>
    <col min="2" max="2" width="18.2857142857143" style="1" customWidth="1"/>
    <col min="3" max="3" width="18" style="1" customWidth="1"/>
    <col min="4" max="4" width="18.5714285714286" style="1" customWidth="1"/>
    <col min="5" max="5" width="17.7142857142857" style="1" customWidth="1"/>
    <col min="6" max="6" width="12.8571428571429" style="1"/>
    <col min="7" max="7" width="9" style="1" customWidth="1"/>
    <col min="8" max="8" width="9.14285714285714" style="1" hidden="1" customWidth="1"/>
    <col min="9" max="9" width="19.1428571428571" style="1" customWidth="1"/>
    <col min="10" max="10" width="18.4285714285714" style="1" customWidth="1"/>
    <col min="11" max="11" width="18.2857142857143" style="1" customWidth="1"/>
    <col min="12" max="12" width="18.4285714285714" style="1" customWidth="1"/>
    <col min="13" max="13" width="18" style="1" customWidth="1"/>
    <col min="14" max="14" width="17.7142857142857" style="1" customWidth="1"/>
    <col min="15" max="15" width="18" style="1" customWidth="1"/>
    <col min="16" max="16" width="18.4285714285714" style="1" customWidth="1"/>
    <col min="17" max="17" width="17.5714285714286" style="1" customWidth="1"/>
    <col min="18" max="18" width="12.8571428571429" style="1"/>
    <col min="19" max="16384" width="9.14285714285714" style="1"/>
  </cols>
  <sheetData>
    <row r="1" s="1" customFormat="1" spans="2:10">
      <c r="B1" s="1" t="s">
        <v>68</v>
      </c>
      <c r="J1" s="1" t="s">
        <v>69</v>
      </c>
    </row>
    <row r="2" s="1" customFormat="1" spans="16:16">
      <c r="P2" s="1">
        <f>SQRT(((N5)^2)+((O5)^2)+((P5)^2))</f>
        <v>818.57999245183</v>
      </c>
    </row>
    <row r="3" s="1" customFormat="1" spans="2:17">
      <c r="B3" s="2" t="s">
        <v>43</v>
      </c>
      <c r="C3" s="2" t="s">
        <v>44</v>
      </c>
      <c r="D3" s="2" t="s">
        <v>45</v>
      </c>
      <c r="E3" s="3" t="s">
        <v>76</v>
      </c>
      <c r="F3" s="1"/>
      <c r="G3" s="1"/>
      <c r="H3" s="1"/>
      <c r="I3" s="5" t="s">
        <v>7</v>
      </c>
      <c r="J3" s="5" t="s">
        <v>8</v>
      </c>
      <c r="K3" s="5" t="s">
        <v>9</v>
      </c>
      <c r="L3" s="6" t="s">
        <v>42</v>
      </c>
      <c r="M3" s="6" t="s">
        <v>58</v>
      </c>
      <c r="N3" s="6" t="s">
        <v>59</v>
      </c>
      <c r="O3" s="6" t="s">
        <v>58</v>
      </c>
      <c r="P3" s="6" t="s">
        <v>61</v>
      </c>
      <c r="Q3" s="6" t="s">
        <v>62</v>
      </c>
    </row>
    <row r="4" s="1" customFormat="1" spans="2:18">
      <c r="B4" s="2" t="s">
        <v>11</v>
      </c>
      <c r="C4" s="3">
        <v>677.2857143</v>
      </c>
      <c r="D4" s="3">
        <v>674.1428571</v>
      </c>
      <c r="E4" s="3">
        <v>7.571428571</v>
      </c>
      <c r="F4" s="1"/>
      <c r="G4" s="1"/>
      <c r="H4" s="1"/>
      <c r="I4" s="5">
        <v>226</v>
      </c>
      <c r="J4" s="5">
        <v>226</v>
      </c>
      <c r="K4" s="5">
        <v>4</v>
      </c>
      <c r="L4" s="2">
        <v>2</v>
      </c>
      <c r="M4" s="3">
        <v>170.5</v>
      </c>
      <c r="N4" s="3">
        <v>169.5</v>
      </c>
      <c r="O4" s="3">
        <v>1.166666667</v>
      </c>
      <c r="P4" s="2">
        <f>SQRT(((I4-M4)^2)+((J4-N4)^2)+((K4-O4)^2))</f>
        <v>79.2497809320372</v>
      </c>
      <c r="Q4" s="2">
        <f>AVERAGE(P5,P8,P9,P10,P11,P12,P14,P21)</f>
        <v>303.793061081523</v>
      </c>
      <c r="R4" s="1" t="s">
        <v>77</v>
      </c>
    </row>
    <row r="5" s="1" customFormat="1" spans="2:18">
      <c r="B5" s="2" t="s">
        <v>12</v>
      </c>
      <c r="C5" s="3">
        <v>170.5</v>
      </c>
      <c r="D5" s="3">
        <v>169.5</v>
      </c>
      <c r="E5" s="3">
        <v>1.166666667</v>
      </c>
      <c r="F5" s="1"/>
      <c r="G5" s="1"/>
      <c r="H5" s="1"/>
      <c r="I5" s="5">
        <v>1007</v>
      </c>
      <c r="J5" s="5">
        <v>1001</v>
      </c>
      <c r="K5" s="5">
        <v>8</v>
      </c>
      <c r="L5" s="2">
        <v>1</v>
      </c>
      <c r="M5" s="3">
        <v>677.2857143</v>
      </c>
      <c r="N5" s="3">
        <v>674.1428571</v>
      </c>
      <c r="O5" s="3">
        <v>7.571428571</v>
      </c>
      <c r="P5" s="2">
        <f>SQRT(((I5-M5)^2)+((J5-N5)^2)+((K5-O5)^2))</f>
        <v>464.27070307406</v>
      </c>
      <c r="Q5" s="2">
        <f>AVERAGE(P4,P6,P13,P15,P16,P18,P19,P20,P22,P23,P24,P25)</f>
        <v>119.238718262691</v>
      </c>
      <c r="R5" s="1" t="s">
        <v>78</v>
      </c>
    </row>
    <row r="6" s="1" customFormat="1" spans="2:18">
      <c r="B6" s="3" t="s">
        <v>13</v>
      </c>
      <c r="C6" s="3">
        <v>2075</v>
      </c>
      <c r="D6" s="3">
        <v>2057.666667</v>
      </c>
      <c r="E6" s="3">
        <v>16.66666667</v>
      </c>
      <c r="F6" s="1"/>
      <c r="G6" s="1"/>
      <c r="H6" s="1"/>
      <c r="I6" s="5">
        <v>278</v>
      </c>
      <c r="J6" s="5">
        <v>278</v>
      </c>
      <c r="K6" s="5">
        <v>0</v>
      </c>
      <c r="L6" s="2">
        <v>2</v>
      </c>
      <c r="M6" s="3">
        <v>170.5</v>
      </c>
      <c r="N6" s="3">
        <v>169.5</v>
      </c>
      <c r="O6" s="3">
        <v>1.166666667</v>
      </c>
      <c r="P6" s="2">
        <f t="shared" ref="P5:P25" si="0">SQRT(((I6-M6)^2)+((J6-N6)^2)+((K6-O6)^2))</f>
        <v>152.741157227225</v>
      </c>
      <c r="Q6" s="2">
        <f>AVERAGE(P7,P17)</f>
        <v>706.062797763781</v>
      </c>
      <c r="R6" s="1" t="s">
        <v>79</v>
      </c>
    </row>
    <row r="7" s="1" customFormat="1" spans="9:17">
      <c r="I7" s="5">
        <v>2990</v>
      </c>
      <c r="J7" s="5">
        <v>2941</v>
      </c>
      <c r="K7" s="5">
        <v>17</v>
      </c>
      <c r="L7" s="2">
        <v>3</v>
      </c>
      <c r="M7" s="3">
        <v>2075</v>
      </c>
      <c r="N7" s="3">
        <v>2057.666667</v>
      </c>
      <c r="O7" s="3">
        <v>16.66666667</v>
      </c>
      <c r="P7" s="2">
        <f t="shared" si="0"/>
        <v>1271.81086970508</v>
      </c>
      <c r="Q7" s="2"/>
    </row>
    <row r="8" s="1" customFormat="1" spans="2:17">
      <c r="B8" s="1" t="s">
        <v>70</v>
      </c>
      <c r="I8" s="5">
        <v>1267</v>
      </c>
      <c r="J8" s="5">
        <v>1265</v>
      </c>
      <c r="K8" s="5">
        <v>12</v>
      </c>
      <c r="L8" s="2">
        <v>1</v>
      </c>
      <c r="M8" s="3">
        <v>677.2857143</v>
      </c>
      <c r="N8" s="3">
        <v>674.1428571</v>
      </c>
      <c r="O8" s="3">
        <v>7.571428571</v>
      </c>
      <c r="P8" s="2">
        <f t="shared" si="0"/>
        <v>834.802200715543</v>
      </c>
      <c r="Q8" s="2"/>
    </row>
    <row r="9" s="1" customFormat="1" spans="9:17">
      <c r="I9" s="5">
        <v>601</v>
      </c>
      <c r="J9" s="5">
        <v>600</v>
      </c>
      <c r="K9" s="5">
        <v>2</v>
      </c>
      <c r="L9" s="2">
        <v>1</v>
      </c>
      <c r="M9" s="3">
        <v>677.2857143</v>
      </c>
      <c r="N9" s="3">
        <v>674.1428571</v>
      </c>
      <c r="O9" s="3">
        <v>7.571428571</v>
      </c>
      <c r="P9" s="2">
        <f t="shared" si="0"/>
        <v>106.525650814881</v>
      </c>
      <c r="Q9" s="2"/>
    </row>
    <row r="10" s="1" customFormat="1" spans="2:17">
      <c r="B10" s="2" t="s">
        <v>71</v>
      </c>
      <c r="C10" s="2" t="s">
        <v>1</v>
      </c>
      <c r="D10" s="2" t="s">
        <v>2</v>
      </c>
      <c r="E10" s="3" t="s">
        <v>3</v>
      </c>
      <c r="F10" s="1"/>
      <c r="G10" s="1"/>
      <c r="H10" s="1"/>
      <c r="I10" s="5">
        <v>523</v>
      </c>
      <c r="J10" s="5">
        <v>523</v>
      </c>
      <c r="K10" s="5">
        <v>17</v>
      </c>
      <c r="L10" s="2">
        <v>1</v>
      </c>
      <c r="M10" s="3">
        <v>677.2857143</v>
      </c>
      <c r="N10" s="3">
        <v>674.1428571</v>
      </c>
      <c r="O10" s="3">
        <v>7.571428571</v>
      </c>
      <c r="P10" s="2">
        <f t="shared" si="0"/>
        <v>216.187749071505</v>
      </c>
      <c r="Q10" s="2"/>
    </row>
    <row r="11" s="1" customFormat="1" spans="2:17">
      <c r="B11" s="2">
        <v>1</v>
      </c>
      <c r="C11" s="2">
        <f>SQRT(((C4-$C$4)^2)+((D4-$D$4)^2)+((E4-$E$4)^2))</f>
        <v>0</v>
      </c>
      <c r="D11" s="2">
        <f>SQRT(((C4-$C$5)^2)+((D4-$D$5)^2)+(E4-$E$5))</f>
        <v>715.194084289374</v>
      </c>
      <c r="E11" s="3">
        <f>SQRT(((C4-$C$6)^2)+((D4-$D$6)^2)+((E4-$E$6)^2))</f>
        <v>1966.6789469474</v>
      </c>
      <c r="I11" s="5">
        <v>493</v>
      </c>
      <c r="J11" s="5">
        <v>492</v>
      </c>
      <c r="K11" s="5">
        <v>10</v>
      </c>
      <c r="L11" s="2">
        <v>1</v>
      </c>
      <c r="M11" s="3">
        <v>677.2857143</v>
      </c>
      <c r="N11" s="3">
        <v>674.1428571</v>
      </c>
      <c r="O11" s="3">
        <v>7.571428571</v>
      </c>
      <c r="P11" s="2">
        <f t="shared" si="0"/>
        <v>259.119939114685</v>
      </c>
      <c r="Q11" s="2"/>
    </row>
    <row r="12" s="1" customFormat="1" spans="2:17">
      <c r="B12" s="2">
        <v>2</v>
      </c>
      <c r="C12" s="2">
        <f>SQRT(((C5-$C$4)^2)+((D5-$D$4)^2)+((E5-$E$4)^2))</f>
        <v>715.218284452837</v>
      </c>
      <c r="D12" s="2">
        <f>SQRT(((C5-$C$5)^2)+((D5-$D$5)^2)+(E5-$E$5))</f>
        <v>0</v>
      </c>
      <c r="E12" s="3">
        <f>SQRT(((C5-$C$6)^2)+((D5-$D$6)^2)+((E5-$E$6)^2))</f>
        <v>2681.88997954241</v>
      </c>
      <c r="I12" s="5">
        <v>575</v>
      </c>
      <c r="J12" s="5">
        <v>575</v>
      </c>
      <c r="K12" s="5">
        <v>13</v>
      </c>
      <c r="L12" s="2">
        <v>1</v>
      </c>
      <c r="M12" s="3">
        <v>677.2857143</v>
      </c>
      <c r="N12" s="3">
        <v>674.1428571</v>
      </c>
      <c r="O12" s="3">
        <v>7.571428571</v>
      </c>
      <c r="P12" s="2">
        <f t="shared" si="0"/>
        <v>142.552246041836</v>
      </c>
      <c r="Q12" s="2"/>
    </row>
    <row r="13" s="1" customFormat="1" spans="2:17">
      <c r="B13" s="1">
        <v>3</v>
      </c>
      <c r="C13" s="2">
        <f>SQRT(((C6-$C$4)^2)+((D6-$D$4)^2)+((E6-$E$4)^2))</f>
        <v>1966.6789469474</v>
      </c>
      <c r="D13" s="2">
        <f>SQRT(((C6-$C$5)^2)+((D6-$D$5)^2)+(E6-$E$5))</f>
        <v>2681.84807779447</v>
      </c>
      <c r="E13" s="3">
        <f>SQRT(((C6-$C$6)^2)+((D6-$D$6)^2)+((E6-$E$6)^2))</f>
        <v>0</v>
      </c>
      <c r="I13" s="5">
        <v>129</v>
      </c>
      <c r="J13" s="5">
        <v>129</v>
      </c>
      <c r="K13" s="5">
        <v>2</v>
      </c>
      <c r="L13" s="2">
        <v>2</v>
      </c>
      <c r="M13" s="3">
        <v>170.5</v>
      </c>
      <c r="N13" s="3">
        <v>169.5</v>
      </c>
      <c r="O13" s="3">
        <v>1.166666667</v>
      </c>
      <c r="P13" s="2">
        <f t="shared" si="0"/>
        <v>57.9930551397656</v>
      </c>
      <c r="Q13" s="2"/>
    </row>
    <row r="14" s="1" customFormat="1" spans="2:17">
      <c r="B14" s="1" t="s">
        <v>72</v>
      </c>
      <c r="I14" s="5">
        <v>910</v>
      </c>
      <c r="J14" s="5">
        <v>909</v>
      </c>
      <c r="K14" s="5">
        <v>1</v>
      </c>
      <c r="L14" s="2">
        <v>1</v>
      </c>
      <c r="M14" s="3">
        <v>677.2857143</v>
      </c>
      <c r="N14" s="3">
        <v>674.1428571</v>
      </c>
      <c r="O14" s="3">
        <v>7.571428571</v>
      </c>
      <c r="P14" s="2">
        <f t="shared" si="0"/>
        <v>330.691699341662</v>
      </c>
      <c r="Q14" s="2"/>
    </row>
    <row r="15" s="1" customFormat="1" spans="9:17">
      <c r="I15" s="5">
        <v>105</v>
      </c>
      <c r="J15" s="5">
        <v>105</v>
      </c>
      <c r="K15" s="5">
        <v>4</v>
      </c>
      <c r="L15" s="2">
        <v>2</v>
      </c>
      <c r="M15" s="3">
        <v>170.5</v>
      </c>
      <c r="N15" s="3">
        <v>169.5</v>
      </c>
      <c r="O15" s="3">
        <v>1.166666667</v>
      </c>
      <c r="P15" s="2">
        <f t="shared" si="0"/>
        <v>91.9702548532725</v>
      </c>
      <c r="Q15" s="2"/>
    </row>
    <row r="16" s="1" customFormat="1" spans="2:17">
      <c r="B16" s="2" t="s">
        <v>73</v>
      </c>
      <c r="C16" s="2">
        <f>Q26/D11</f>
        <v>1.57872471530561</v>
      </c>
      <c r="I16" s="5">
        <v>313</v>
      </c>
      <c r="J16" s="5">
        <v>312</v>
      </c>
      <c r="K16" s="5">
        <v>0</v>
      </c>
      <c r="L16" s="2">
        <v>2</v>
      </c>
      <c r="M16" s="3">
        <v>170.5</v>
      </c>
      <c r="N16" s="3">
        <v>169.5</v>
      </c>
      <c r="O16" s="3">
        <v>1.166666667</v>
      </c>
      <c r="P16" s="2">
        <f t="shared" si="0"/>
        <v>201.528809630563</v>
      </c>
      <c r="Q16" s="2"/>
    </row>
    <row r="17" s="1" customFormat="1" spans="2:17">
      <c r="B17" s="1" t="s">
        <v>80</v>
      </c>
      <c r="C17" s="1">
        <f>E11/D11</f>
        <v>2.74985348753482</v>
      </c>
      <c r="I17" s="5">
        <v>1968</v>
      </c>
      <c r="J17" s="5">
        <v>1967</v>
      </c>
      <c r="K17" s="5">
        <v>21</v>
      </c>
      <c r="L17" s="2">
        <v>3</v>
      </c>
      <c r="M17" s="3">
        <v>2075</v>
      </c>
      <c r="N17" s="3">
        <v>2057.666667</v>
      </c>
      <c r="O17" s="3">
        <v>16.66666667</v>
      </c>
      <c r="P17" s="2">
        <f t="shared" si="0"/>
        <v>140.31472582248</v>
      </c>
      <c r="Q17" s="2"/>
    </row>
    <row r="18" s="1" customFormat="1" spans="2:17">
      <c r="B18" s="1" t="s">
        <v>81</v>
      </c>
      <c r="C18" s="1">
        <f>D13/D11</f>
        <v>3.7498185970864</v>
      </c>
      <c r="I18" s="5">
        <v>201</v>
      </c>
      <c r="J18" s="5">
        <v>194</v>
      </c>
      <c r="K18" s="5">
        <v>1</v>
      </c>
      <c r="L18" s="2">
        <v>2</v>
      </c>
      <c r="M18" s="3">
        <v>170.5</v>
      </c>
      <c r="N18" s="3">
        <v>169.5</v>
      </c>
      <c r="O18" s="3">
        <v>1.166666667</v>
      </c>
      <c r="P18" s="2">
        <f t="shared" si="0"/>
        <v>39.1219603008066</v>
      </c>
      <c r="Q18" s="2"/>
    </row>
    <row r="19" s="1" customFormat="1" spans="9:17">
      <c r="I19" s="5">
        <v>132</v>
      </c>
      <c r="J19" s="5">
        <v>131</v>
      </c>
      <c r="K19" s="5">
        <v>2</v>
      </c>
      <c r="L19" s="2">
        <v>2</v>
      </c>
      <c r="M19" s="3">
        <v>170.5</v>
      </c>
      <c r="N19" s="3">
        <v>169.5</v>
      </c>
      <c r="O19" s="3">
        <v>1.166666667</v>
      </c>
      <c r="P19" s="2">
        <f t="shared" si="0"/>
        <v>54.453599003591</v>
      </c>
      <c r="Q19" s="2"/>
    </row>
    <row r="20" s="1" customFormat="1" spans="2:17">
      <c r="B20" s="1" t="s">
        <v>74</v>
      </c>
      <c r="I20" s="5">
        <v>286</v>
      </c>
      <c r="J20" s="5">
        <v>286</v>
      </c>
      <c r="K20" s="5">
        <v>0</v>
      </c>
      <c r="L20" s="2">
        <v>2</v>
      </c>
      <c r="M20" s="3">
        <v>170.5</v>
      </c>
      <c r="N20" s="3">
        <v>169.5</v>
      </c>
      <c r="O20" s="3">
        <v>1.166666667</v>
      </c>
      <c r="P20" s="2">
        <f t="shared" si="0"/>
        <v>164.054445569487</v>
      </c>
      <c r="Q20" s="2"/>
    </row>
    <row r="21" s="1" customFormat="1" spans="1:17">
      <c r="A21" s="2" t="s">
        <v>71</v>
      </c>
      <c r="B21" s="2">
        <v>1</v>
      </c>
      <c r="C21" s="2">
        <v>2</v>
      </c>
      <c r="D21" s="3">
        <v>3</v>
      </c>
      <c r="E21" s="2" t="s">
        <v>55</v>
      </c>
      <c r="F21" s="2" t="s">
        <v>56</v>
      </c>
      <c r="I21" s="5">
        <v>625</v>
      </c>
      <c r="J21" s="5">
        <v>619</v>
      </c>
      <c r="K21" s="5">
        <v>2</v>
      </c>
      <c r="L21" s="2">
        <v>1</v>
      </c>
      <c r="M21" s="3">
        <v>677.2857143</v>
      </c>
      <c r="N21" s="3">
        <v>674.1428571</v>
      </c>
      <c r="O21" s="3">
        <v>7.571428571</v>
      </c>
      <c r="P21" s="2">
        <f t="shared" si="0"/>
        <v>76.1943004780148</v>
      </c>
      <c r="Q21" s="2"/>
    </row>
    <row r="22" s="1" customFormat="1" spans="1:17">
      <c r="A22" s="2">
        <v>1</v>
      </c>
      <c r="B22" s="2">
        <v>0</v>
      </c>
      <c r="C22" s="2">
        <v>1.578724715</v>
      </c>
      <c r="D22" s="3">
        <v>2.749853488</v>
      </c>
      <c r="E22" s="2">
        <f>MAX(B22,C22,D22)</f>
        <v>2.749853488</v>
      </c>
      <c r="F22" s="4">
        <f>AVERAGE(E22,E23,E24)</f>
        <v>3.416496894</v>
      </c>
      <c r="I22" s="5">
        <v>71</v>
      </c>
      <c r="J22" s="5">
        <v>71</v>
      </c>
      <c r="K22" s="5">
        <v>0</v>
      </c>
      <c r="L22" s="2">
        <v>2</v>
      </c>
      <c r="M22" s="3">
        <v>170.5</v>
      </c>
      <c r="N22" s="3">
        <v>169.5</v>
      </c>
      <c r="O22" s="3">
        <v>1.166666667</v>
      </c>
      <c r="P22" s="2">
        <f t="shared" si="0"/>
        <v>140.013789003483</v>
      </c>
      <c r="Q22" s="2"/>
    </row>
    <row r="23" s="1" customFormat="1" spans="1:17">
      <c r="A23" s="2">
        <v>2</v>
      </c>
      <c r="B23" s="2">
        <v>1.578724715</v>
      </c>
      <c r="C23" s="2">
        <v>0</v>
      </c>
      <c r="D23" s="3">
        <v>3.749818597</v>
      </c>
      <c r="E23" s="2">
        <f>MAX(B23,C23,D23)</f>
        <v>3.749818597</v>
      </c>
      <c r="F23" s="2"/>
      <c r="I23" s="5">
        <v>72</v>
      </c>
      <c r="J23" s="5">
        <v>72</v>
      </c>
      <c r="K23" s="5">
        <v>1</v>
      </c>
      <c r="L23" s="2">
        <v>2</v>
      </c>
      <c r="M23" s="3">
        <v>170.5</v>
      </c>
      <c r="N23" s="3">
        <v>169.5</v>
      </c>
      <c r="O23" s="3">
        <v>1.166666667</v>
      </c>
      <c r="P23" s="2">
        <f t="shared" si="0"/>
        <v>138.59483315686</v>
      </c>
      <c r="Q23" s="2"/>
    </row>
    <row r="24" s="1" customFormat="1" spans="1:17">
      <c r="A24" s="3">
        <v>3</v>
      </c>
      <c r="B24" s="3">
        <v>2.749853488</v>
      </c>
      <c r="C24" s="3">
        <v>3.749818597</v>
      </c>
      <c r="D24" s="3">
        <v>0</v>
      </c>
      <c r="E24" s="2">
        <f>MAX(B24,C24,D24)</f>
        <v>3.749818597</v>
      </c>
      <c r="I24" s="5">
        <v>225</v>
      </c>
      <c r="J24" s="5">
        <v>225</v>
      </c>
      <c r="K24" s="5">
        <v>0</v>
      </c>
      <c r="L24" s="2">
        <v>2</v>
      </c>
      <c r="M24" s="3">
        <v>170.5</v>
      </c>
      <c r="N24" s="3">
        <v>169.5</v>
      </c>
      <c r="O24" s="3">
        <v>1.166666667</v>
      </c>
      <c r="P24" s="2">
        <f t="shared" si="0"/>
        <v>77.7937086859335</v>
      </c>
      <c r="Q24" s="2"/>
    </row>
    <row r="25" s="1" customFormat="1" spans="9:17">
      <c r="I25" s="5">
        <v>5</v>
      </c>
      <c r="J25" s="5">
        <v>5</v>
      </c>
      <c r="K25" s="5">
        <v>0</v>
      </c>
      <c r="L25" s="2">
        <v>2</v>
      </c>
      <c r="M25" s="3">
        <v>170.5</v>
      </c>
      <c r="N25" s="3">
        <v>169.5</v>
      </c>
      <c r="O25" s="3">
        <v>1.166666667</v>
      </c>
      <c r="P25" s="2">
        <f t="shared" si="0"/>
        <v>233.349225649266</v>
      </c>
      <c r="Q25" s="2"/>
    </row>
    <row r="26" s="1" customFormat="1" spans="16:17">
      <c r="P26" s="2" t="s">
        <v>75</v>
      </c>
      <c r="Q26" s="7">
        <f>SUM(Q4:Q6)</f>
        <v>1129.094577108</v>
      </c>
    </row>
  </sheetData>
  <mergeCells count="5">
    <mergeCell ref="B1:D1"/>
    <mergeCell ref="J1:P1"/>
    <mergeCell ref="B8:D8"/>
    <mergeCell ref="B14:D14"/>
    <mergeCell ref="B20:D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 Laki Laki</vt:lpstr>
      <vt:lpstr>Data Perempuan</vt:lpstr>
      <vt:lpstr>Data keseluruhan k-3</vt:lpstr>
      <vt:lpstr>k-2 kmeans data keseluruhan</vt:lpstr>
      <vt:lpstr>DBI K-2</vt:lpstr>
      <vt:lpstr>k-3 kmeans data keseluruhan</vt:lpstr>
      <vt:lpstr>DBI K-3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molew</cp:lastModifiedBy>
  <dcterms:created xsi:type="dcterms:W3CDTF">2022-03-22T03:34:00Z</dcterms:created>
  <dcterms:modified xsi:type="dcterms:W3CDTF">2022-07-22T13:17:28Z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869F13B4773E4DC2B0AAECDA8C47AA7B</vt:lpwstr>
  </property>
  <property fmtid="{D5CDD505-2E9C-101B-9397-08002B2CF9AE}" pid="3" name="KSOProductBuildVer">
    <vt:lpwstr>1033-11.2.0.11191</vt:lpwstr>
  </property>
</Properties>
</file>